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\\fs2\少年団\⑲運動適性テスト関連\テスト改定\★テスト改定資料\最新資料\各種記録様式\"/>
    </mc:Choice>
  </mc:AlternateContent>
  <xr:revisionPtr revIDLastSave="0" documentId="13_ncr:1_{B125E750-C716-4AF8-9D73-B553E2813CB2}" xr6:coauthVersionLast="44" xr6:coauthVersionMax="44" xr10:uidLastSave="{00000000-0000-0000-0000-000000000000}"/>
  <bookViews>
    <workbookView xWindow="-120" yWindow="-120" windowWidth="29040" windowHeight="15840" tabRatio="690" xr2:uid="{00000000-000D-0000-FFFF-FFFF00000000}"/>
  </bookViews>
  <sheets>
    <sheet name="測定結果(小学生以上用）" sheetId="21" r:id="rId1"/>
    <sheet name="測定結果(幼児用）" sheetId="52" r:id="rId2"/>
    <sheet name="男個人票（小学生以上用）" sheetId="48" r:id="rId3"/>
    <sheet name="女個人票（小学生以上用）" sheetId="50" r:id="rId4"/>
    <sheet name="個人票（幼児用）" sheetId="30" r:id="rId5"/>
    <sheet name="測定結果（入力例）" sheetId="54" r:id="rId6"/>
    <sheet name="設定" sheetId="3" r:id="rId7"/>
    <sheet name="設定_幼児" sheetId="53" r:id="rId8"/>
    <sheet name="立得点表" sheetId="10" r:id="rId9"/>
    <sheet name="立得点表_幼児" sheetId="42" r:id="rId10"/>
    <sheet name="立3段得点表" sheetId="24" r:id="rId11"/>
    <sheet name="ボール得点表" sheetId="25" r:id="rId12"/>
    <sheet name="ボール得点表_幼児" sheetId="43" r:id="rId13"/>
    <sheet name="25m得点表_幼児" sheetId="39" r:id="rId14"/>
    <sheet name="50m得点表" sheetId="44" r:id="rId15"/>
    <sheet name="往得点表" sheetId="13" r:id="rId16"/>
    <sheet name="往得点表_幼児" sheetId="41" r:id="rId17"/>
    <sheet name="腕得点表" sheetId="12" r:id="rId18"/>
    <sheet name="腕膝得点表" sheetId="40" r:id="rId19"/>
    <sheet name="20mシャトルラン得点表" sheetId="27" r:id="rId20"/>
  </sheets>
  <definedNames>
    <definedName name="_xlnm._FilterDatabase" localSheetId="19" hidden="1">'20mシャトルラン得点表'!$A$15:$Y$15</definedName>
    <definedName name="_xlnm._FilterDatabase" localSheetId="13" hidden="1">'25m得点表_幼児'!$A$10:$C$10</definedName>
    <definedName name="_xlnm._FilterDatabase" localSheetId="14" hidden="1">'50m得点表'!$A$15:$Y$15</definedName>
    <definedName name="_xlnm._FilterDatabase" localSheetId="11" hidden="1">ボール得点表!$A$15:$Y$15</definedName>
    <definedName name="_xlnm._FilterDatabase" localSheetId="12" hidden="1">ボール得点表_幼児!$A$10:$C$10</definedName>
    <definedName name="_xlnm._FilterDatabase" localSheetId="15" hidden="1">往得点表!$A$15:$Y$15</definedName>
    <definedName name="_xlnm._FilterDatabase" localSheetId="16" hidden="1">往得点表_幼児!$A$10:$C$10</definedName>
    <definedName name="_xlnm._FilterDatabase" localSheetId="10" hidden="1">立3段得点表!$A$15:$Y$15</definedName>
    <definedName name="_xlnm._FilterDatabase" localSheetId="8" hidden="1">立得点表!$A$15:$Y$15</definedName>
    <definedName name="_xlnm._FilterDatabase" localSheetId="9" hidden="1">立得点表_幼児!$A$10:$C$10</definedName>
    <definedName name="_xlnm._FilterDatabase" localSheetId="17" hidden="1">腕得点表!$A$15:$Y$15</definedName>
    <definedName name="_xlnm._FilterDatabase" localSheetId="18" hidden="1">腕膝得点表!$A$7:$Y$7</definedName>
    <definedName name="asdfa" localSheetId="13">設定!#REF!</definedName>
    <definedName name="asdfa" localSheetId="14">設定!#REF!</definedName>
    <definedName name="asdfa" localSheetId="12">設定!#REF!</definedName>
    <definedName name="asdfa" localSheetId="16">設定!#REF!</definedName>
    <definedName name="asdfa" localSheetId="4">設定!#REF!</definedName>
    <definedName name="asdfa" localSheetId="3">設定!#REF!</definedName>
    <definedName name="asdfa" localSheetId="7">設定_幼児!#REF!</definedName>
    <definedName name="asdfa" localSheetId="5">設定!#REF!</definedName>
    <definedName name="asdfa" localSheetId="1">設定!#REF!</definedName>
    <definedName name="asdfa" localSheetId="2">設定!#REF!</definedName>
    <definedName name="asdfa" localSheetId="9">設定!#REF!</definedName>
    <definedName name="asdfa" localSheetId="18">設定!#REF!</definedName>
    <definedName name="asdfa">設定!#REF!</definedName>
    <definedName name="_xlnm.Print_Area" localSheetId="4">'個人票（幼児用）'!$B$1:$N$56</definedName>
    <definedName name="_xlnm.Print_Area" localSheetId="3">'女個人票（小学生以上用）'!$B$1:$T$58</definedName>
    <definedName name="_xlnm.Print_Area" localSheetId="0">'測定結果(小学生以上用）'!$A$1:$BX$111</definedName>
    <definedName name="_xlnm.Print_Area" localSheetId="5">'測定結果（入力例）'!$A$1:$BX$111</definedName>
    <definedName name="_xlnm.Print_Area" localSheetId="1">'測定結果(幼児用）'!$A$1:$AF$111</definedName>
    <definedName name="_xlnm.Print_Area" localSheetId="2">'男個人票（小学生以上用）'!$B$1:$T$58</definedName>
    <definedName name="_xlnm.Print_Titles" localSheetId="0">'測定結果(小学生以上用）'!$10:$11</definedName>
    <definedName name="_xlnm.Print_Titles" localSheetId="5">'測定結果（入力例）'!$10:$11</definedName>
    <definedName name="_xlnm.Print_Titles" localSheetId="1">'測定結果(幼児用）'!$10:$11</definedName>
    <definedName name="t" localSheetId="3">設定!#REF!</definedName>
    <definedName name="t" localSheetId="7">設定_幼児!#REF!</definedName>
    <definedName name="t" localSheetId="5">設定!#REF!</definedName>
    <definedName name="t" localSheetId="1">設定!#REF!</definedName>
    <definedName name="t">設定!#REF!</definedName>
    <definedName name="さｄｆｓｄ" localSheetId="13">#REF!</definedName>
    <definedName name="さｄｆｓｄ" localSheetId="14">#REF!</definedName>
    <definedName name="さｄｆｓｄ" localSheetId="12">#REF!</definedName>
    <definedName name="さｄｆｓｄ" localSheetId="16">#REF!</definedName>
    <definedName name="さｄｆｓｄ" localSheetId="4">#REF!</definedName>
    <definedName name="さｄｆｓｄ" localSheetId="3">#REF!</definedName>
    <definedName name="さｄｆｓｄ" localSheetId="7">#REF!</definedName>
    <definedName name="さｄｆｓｄ" localSheetId="5">#REF!</definedName>
    <definedName name="さｄｆｓｄ" localSheetId="1">#REF!</definedName>
    <definedName name="さｄｆｓｄ" localSheetId="2">#REF!</definedName>
    <definedName name="さｄｆｓｄ" localSheetId="9">#REF!</definedName>
    <definedName name="さｄｆｓｄ" localSheetId="18">#REF!</definedName>
    <definedName name="さｄｆｓｄ">#REF!</definedName>
    <definedName name="記録表" localSheetId="19">#REF!</definedName>
    <definedName name="記録表" localSheetId="13">#REF!</definedName>
    <definedName name="記録表" localSheetId="14">#REF!</definedName>
    <definedName name="記録表" localSheetId="11">#REF!</definedName>
    <definedName name="記録表" localSheetId="12">#REF!</definedName>
    <definedName name="記録表" localSheetId="16">#REF!</definedName>
    <definedName name="記録表" localSheetId="4">#REF!</definedName>
    <definedName name="記録表" localSheetId="3">#REF!</definedName>
    <definedName name="記録表" localSheetId="7">#REF!</definedName>
    <definedName name="記録表" localSheetId="0">'測定結果(小学生以上用）'!$A$12:$AO$111</definedName>
    <definedName name="記録表" localSheetId="5">'測定結果（入力例）'!$A$12:$AO$111</definedName>
    <definedName name="記録表" localSheetId="1">'測定結果(幼児用）'!$A$12:$AF$111</definedName>
    <definedName name="記録表" localSheetId="2">#REF!</definedName>
    <definedName name="記録表" localSheetId="10">#REF!</definedName>
    <definedName name="記録表" localSheetId="9">#REF!</definedName>
    <definedName name="記録表" localSheetId="18">#REF!</definedName>
    <definedName name="記録表">#REF!</definedName>
    <definedName name="壮年" localSheetId="19">設定!#REF!</definedName>
    <definedName name="壮年" localSheetId="13">設定!#REF!</definedName>
    <definedName name="壮年" localSheetId="14">設定!#REF!</definedName>
    <definedName name="壮年" localSheetId="11">設定!#REF!</definedName>
    <definedName name="壮年" localSheetId="12">設定!#REF!</definedName>
    <definedName name="壮年" localSheetId="16">設定!#REF!</definedName>
    <definedName name="壮年" localSheetId="4">設定!#REF!</definedName>
    <definedName name="壮年" localSheetId="3">設定!#REF!</definedName>
    <definedName name="壮年" localSheetId="7">設定_幼児!#REF!</definedName>
    <definedName name="壮年" localSheetId="5">設定!#REF!</definedName>
    <definedName name="壮年" localSheetId="1">設定!#REF!</definedName>
    <definedName name="壮年" localSheetId="2">設定!#REF!</definedName>
    <definedName name="壮年" localSheetId="10">設定!#REF!</definedName>
    <definedName name="壮年" localSheetId="9">設定!#REF!</definedName>
    <definedName name="壮年" localSheetId="18">設定!#REF!</definedName>
    <definedName name="壮年">設定!#REF!</definedName>
    <definedName name="年齢変換表" localSheetId="7">設定_幼児!$I$2:$J$25</definedName>
    <definedName name="年齢変換表">設定!$I$2:$J$25</definedName>
    <definedName name="判定表_４種目" localSheetId="7">設定_幼児!$A$11:$G$17</definedName>
    <definedName name="判定表_４種目">設定!$A$11:$G$17</definedName>
    <definedName name="判定表_５種目" localSheetId="7">設定_幼児!$A$1:$G$7</definedName>
    <definedName name="判定表_５種目">設定!$A$1:$G$7</definedName>
    <definedName name="幼児年齢変換表">設定_幼児!$I$2:$J$4</definedName>
    <definedName name="幼少年" localSheetId="19">設定!#REF!</definedName>
    <definedName name="幼少年" localSheetId="13">設定!#REF!</definedName>
    <definedName name="幼少年" localSheetId="14">設定!#REF!</definedName>
    <definedName name="幼少年" localSheetId="11">設定!#REF!</definedName>
    <definedName name="幼少年" localSheetId="12">設定!#REF!</definedName>
    <definedName name="幼少年" localSheetId="16">設定!#REF!</definedName>
    <definedName name="幼少年" localSheetId="4">設定!#REF!</definedName>
    <definedName name="幼少年" localSheetId="3">設定!#REF!</definedName>
    <definedName name="幼少年" localSheetId="7">設定_幼児!#REF!</definedName>
    <definedName name="幼少年" localSheetId="5">設定!#REF!</definedName>
    <definedName name="幼少年" localSheetId="1">設定!#REF!</definedName>
    <definedName name="幼少年" localSheetId="2">設定!#REF!</definedName>
    <definedName name="幼少年" localSheetId="10">設定!#REF!</definedName>
    <definedName name="幼少年" localSheetId="9">設定!#REF!</definedName>
    <definedName name="幼少年" localSheetId="18">設定!#REF!</definedName>
    <definedName name="幼少年">設定!#REF!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2" i="52" l="1"/>
  <c r="I112" i="52"/>
  <c r="P112" i="52"/>
  <c r="W112" i="52"/>
  <c r="AC112" i="52"/>
  <c r="AD112" i="52"/>
  <c r="AE112" i="52"/>
  <c r="AF112" i="52"/>
  <c r="AG112" i="52"/>
  <c r="AH112" i="52"/>
  <c r="AJ112" i="52"/>
  <c r="AK112" i="52"/>
  <c r="AR112" i="52"/>
  <c r="AS112" i="52"/>
  <c r="E113" i="52"/>
  <c r="I113" i="52"/>
  <c r="P113" i="52"/>
  <c r="W113" i="52"/>
  <c r="AC113" i="52"/>
  <c r="AD113" i="52"/>
  <c r="AE113" i="52"/>
  <c r="AF113" i="52"/>
  <c r="AG113" i="52"/>
  <c r="AH113" i="52"/>
  <c r="AJ113" i="52"/>
  <c r="AK113" i="52"/>
  <c r="AR113" i="52"/>
  <c r="AS113" i="52"/>
  <c r="E114" i="52"/>
  <c r="I114" i="52"/>
  <c r="P114" i="52"/>
  <c r="W114" i="52"/>
  <c r="AC114" i="52"/>
  <c r="AD114" i="52"/>
  <c r="AE114" i="52"/>
  <c r="AF114" i="52"/>
  <c r="AG114" i="52"/>
  <c r="AH114" i="52"/>
  <c r="AJ114" i="52"/>
  <c r="AK114" i="52"/>
  <c r="AR114" i="52"/>
  <c r="AS114" i="52"/>
  <c r="E115" i="52"/>
  <c r="I115" i="52"/>
  <c r="P115" i="52"/>
  <c r="W115" i="52"/>
  <c r="AC115" i="52"/>
  <c r="AD115" i="52"/>
  <c r="AE115" i="52"/>
  <c r="AF115" i="52"/>
  <c r="AG115" i="52"/>
  <c r="AH115" i="52"/>
  <c r="AJ115" i="52"/>
  <c r="AK115" i="52"/>
  <c r="AR115" i="52"/>
  <c r="AS115" i="52"/>
  <c r="E116" i="52"/>
  <c r="I116" i="52"/>
  <c r="P116" i="52"/>
  <c r="W116" i="52"/>
  <c r="AC116" i="52"/>
  <c r="AD116" i="52"/>
  <c r="AE116" i="52"/>
  <c r="AF116" i="52"/>
  <c r="AG116" i="52"/>
  <c r="AH116" i="52"/>
  <c r="AJ116" i="52"/>
  <c r="AK116" i="52"/>
  <c r="AR116" i="52"/>
  <c r="AS116" i="52"/>
  <c r="E117" i="52"/>
  <c r="I117" i="52"/>
  <c r="P117" i="52"/>
  <c r="W117" i="52"/>
  <c r="AC117" i="52"/>
  <c r="AD117" i="52"/>
  <c r="AE117" i="52"/>
  <c r="AF117" i="52"/>
  <c r="AG117" i="52"/>
  <c r="AH117" i="52"/>
  <c r="AJ117" i="52"/>
  <c r="AK117" i="52"/>
  <c r="AR117" i="52"/>
  <c r="AS117" i="52"/>
  <c r="E118" i="52"/>
  <c r="I118" i="52"/>
  <c r="P118" i="52"/>
  <c r="W118" i="52"/>
  <c r="AC118" i="52"/>
  <c r="AD118" i="52"/>
  <c r="AE118" i="52"/>
  <c r="AF118" i="52"/>
  <c r="AG118" i="52"/>
  <c r="AH118" i="52"/>
  <c r="AJ118" i="52"/>
  <c r="AK118" i="52"/>
  <c r="AR118" i="52"/>
  <c r="AS118" i="52"/>
  <c r="E119" i="52"/>
  <c r="I119" i="52"/>
  <c r="P119" i="52"/>
  <c r="W119" i="52"/>
  <c r="AC119" i="52"/>
  <c r="AD119" i="52"/>
  <c r="AE119" i="52"/>
  <c r="AF119" i="52"/>
  <c r="AG119" i="52"/>
  <c r="AH119" i="52"/>
  <c r="AJ119" i="52"/>
  <c r="AK119" i="52"/>
  <c r="AR119" i="52"/>
  <c r="AS119" i="52"/>
  <c r="E120" i="52"/>
  <c r="I120" i="52"/>
  <c r="P120" i="52"/>
  <c r="W120" i="52"/>
  <c r="AC120" i="52"/>
  <c r="AD120" i="52"/>
  <c r="AE120" i="52"/>
  <c r="AF120" i="52"/>
  <c r="AG120" i="52"/>
  <c r="AH120" i="52"/>
  <c r="AJ120" i="52"/>
  <c r="AK120" i="52"/>
  <c r="AR120" i="52"/>
  <c r="AS120" i="52"/>
  <c r="E121" i="52"/>
  <c r="I121" i="52"/>
  <c r="P121" i="52"/>
  <c r="W121" i="52"/>
  <c r="AC121" i="52"/>
  <c r="AD121" i="52"/>
  <c r="AE121" i="52"/>
  <c r="AF121" i="52"/>
  <c r="AG121" i="52"/>
  <c r="AH121" i="52"/>
  <c r="AJ121" i="52"/>
  <c r="AK121" i="52"/>
  <c r="AR121" i="52"/>
  <c r="AS121" i="52"/>
  <c r="E122" i="52"/>
  <c r="I122" i="52"/>
  <c r="P122" i="52"/>
  <c r="W122" i="52"/>
  <c r="AC122" i="52"/>
  <c r="AD122" i="52"/>
  <c r="AE122" i="52"/>
  <c r="AF122" i="52"/>
  <c r="AG122" i="52"/>
  <c r="AH122" i="52"/>
  <c r="AJ122" i="52"/>
  <c r="AK122" i="52"/>
  <c r="AR122" i="52"/>
  <c r="AS122" i="52"/>
  <c r="E123" i="52"/>
  <c r="I123" i="52"/>
  <c r="P123" i="52"/>
  <c r="W123" i="52"/>
  <c r="AC123" i="52"/>
  <c r="AD123" i="52"/>
  <c r="AE123" i="52"/>
  <c r="AF123" i="52"/>
  <c r="AG123" i="52"/>
  <c r="AH123" i="52"/>
  <c r="AJ123" i="52"/>
  <c r="AK123" i="52"/>
  <c r="AR123" i="52"/>
  <c r="AS123" i="52"/>
  <c r="E124" i="52"/>
  <c r="I124" i="52"/>
  <c r="P124" i="52"/>
  <c r="W124" i="52"/>
  <c r="AC124" i="52"/>
  <c r="AD124" i="52"/>
  <c r="AE124" i="52"/>
  <c r="AF124" i="52"/>
  <c r="AG124" i="52"/>
  <c r="AH124" i="52"/>
  <c r="AJ124" i="52"/>
  <c r="AK124" i="52"/>
  <c r="AR124" i="52"/>
  <c r="AS124" i="52"/>
  <c r="E125" i="52"/>
  <c r="I125" i="52"/>
  <c r="P125" i="52"/>
  <c r="W125" i="52"/>
  <c r="AC125" i="52"/>
  <c r="AD125" i="52"/>
  <c r="AE125" i="52"/>
  <c r="AF125" i="52"/>
  <c r="AG125" i="52"/>
  <c r="AH125" i="52"/>
  <c r="AJ125" i="52"/>
  <c r="AK125" i="52"/>
  <c r="AR125" i="52"/>
  <c r="AS125" i="52"/>
  <c r="E126" i="52"/>
  <c r="I126" i="52"/>
  <c r="P126" i="52"/>
  <c r="W126" i="52"/>
  <c r="AC126" i="52"/>
  <c r="AD126" i="52"/>
  <c r="AE126" i="52"/>
  <c r="AF126" i="52"/>
  <c r="AG126" i="52"/>
  <c r="AH126" i="52"/>
  <c r="AJ126" i="52"/>
  <c r="AK126" i="52"/>
  <c r="AR126" i="52"/>
  <c r="AS126" i="52"/>
  <c r="E127" i="52"/>
  <c r="I127" i="52"/>
  <c r="P127" i="52"/>
  <c r="W127" i="52"/>
  <c r="AC127" i="52"/>
  <c r="AD127" i="52"/>
  <c r="AE127" i="52"/>
  <c r="AF127" i="52"/>
  <c r="AG127" i="52"/>
  <c r="AH127" i="52"/>
  <c r="AJ127" i="52"/>
  <c r="AK127" i="52"/>
  <c r="AR127" i="52"/>
  <c r="AS127" i="52"/>
  <c r="E128" i="52"/>
  <c r="I128" i="52"/>
  <c r="P128" i="52"/>
  <c r="W128" i="52"/>
  <c r="AC128" i="52"/>
  <c r="AD128" i="52"/>
  <c r="AE128" i="52"/>
  <c r="AF128" i="52"/>
  <c r="AG128" i="52"/>
  <c r="AH128" i="52"/>
  <c r="AJ128" i="52"/>
  <c r="AK128" i="52"/>
  <c r="AR128" i="52"/>
  <c r="AS128" i="52"/>
  <c r="E129" i="52"/>
  <c r="I129" i="52"/>
  <c r="P129" i="52"/>
  <c r="W129" i="52"/>
  <c r="AC129" i="52"/>
  <c r="AD129" i="52"/>
  <c r="AE129" i="52"/>
  <c r="AF129" i="52"/>
  <c r="AG129" i="52"/>
  <c r="AH129" i="52"/>
  <c r="AJ129" i="52"/>
  <c r="AK129" i="52"/>
  <c r="AR129" i="52"/>
  <c r="AS129" i="52"/>
  <c r="E130" i="52"/>
  <c r="I130" i="52"/>
  <c r="P130" i="52"/>
  <c r="W130" i="52"/>
  <c r="AC130" i="52"/>
  <c r="AD130" i="52"/>
  <c r="AE130" i="52"/>
  <c r="AF130" i="52"/>
  <c r="AG130" i="52"/>
  <c r="AH130" i="52"/>
  <c r="AJ130" i="52"/>
  <c r="AK130" i="52"/>
  <c r="AR130" i="52"/>
  <c r="AS130" i="52"/>
  <c r="E131" i="52"/>
  <c r="I131" i="52"/>
  <c r="P131" i="52"/>
  <c r="W131" i="52"/>
  <c r="AC131" i="52"/>
  <c r="AD131" i="52"/>
  <c r="AE131" i="52"/>
  <c r="AF131" i="52"/>
  <c r="AG131" i="52"/>
  <c r="AH131" i="52"/>
  <c r="AJ131" i="52"/>
  <c r="AK131" i="52"/>
  <c r="AO131" i="52"/>
  <c r="AQ131" i="52"/>
  <c r="AS131" i="52"/>
  <c r="E132" i="52"/>
  <c r="I132" i="52"/>
  <c r="P132" i="52"/>
  <c r="W132" i="52"/>
  <c r="AC132" i="52"/>
  <c r="AD132" i="52"/>
  <c r="AF132" i="52" s="1"/>
  <c r="AE132" i="52"/>
  <c r="AG132" i="52"/>
  <c r="AH132" i="52"/>
  <c r="AJ132" i="52"/>
  <c r="AK132" i="52"/>
  <c r="AM132" i="52"/>
  <c r="AN132" i="52"/>
  <c r="AO132" i="52"/>
  <c r="AQ132" i="52"/>
  <c r="AR132" i="52"/>
  <c r="AS132" i="52"/>
  <c r="E133" i="52"/>
  <c r="I133" i="52"/>
  <c r="P133" i="52"/>
  <c r="W133" i="52"/>
  <c r="AC133" i="52"/>
  <c r="AD133" i="52"/>
  <c r="AE133" i="52"/>
  <c r="AF133" i="52"/>
  <c r="AG133" i="52"/>
  <c r="AH133" i="52"/>
  <c r="AJ133" i="52"/>
  <c r="AK133" i="52"/>
  <c r="AO133" i="52"/>
  <c r="AQ133" i="52"/>
  <c r="AS133" i="52"/>
  <c r="E134" i="52"/>
  <c r="I134" i="52"/>
  <c r="P134" i="52"/>
  <c r="W134" i="52"/>
  <c r="AC134" i="52"/>
  <c r="AD134" i="52"/>
  <c r="AF134" i="52" s="1"/>
  <c r="AE134" i="52"/>
  <c r="AG134" i="52"/>
  <c r="AH134" i="52"/>
  <c r="AJ134" i="52"/>
  <c r="AK134" i="52"/>
  <c r="AM134" i="52"/>
  <c r="AN134" i="52"/>
  <c r="AO134" i="52"/>
  <c r="AQ134" i="52"/>
  <c r="AR134" i="52"/>
  <c r="AS134" i="52"/>
  <c r="E135" i="52"/>
  <c r="I135" i="52"/>
  <c r="P135" i="52"/>
  <c r="W135" i="52"/>
  <c r="AC135" i="52"/>
  <c r="AD135" i="52"/>
  <c r="AE135" i="52"/>
  <c r="AF135" i="52"/>
  <c r="AG135" i="52"/>
  <c r="AH135" i="52"/>
  <c r="AJ135" i="52"/>
  <c r="AK135" i="52"/>
  <c r="AO135" i="52"/>
  <c r="AQ135" i="52"/>
  <c r="AS135" i="52"/>
  <c r="E136" i="52"/>
  <c r="I136" i="52"/>
  <c r="P136" i="52"/>
  <c r="W136" i="52"/>
  <c r="AC136" i="52"/>
  <c r="AD136" i="52"/>
  <c r="AF136" i="52" s="1"/>
  <c r="AE136" i="52"/>
  <c r="AG136" i="52"/>
  <c r="AH136" i="52"/>
  <c r="AJ136" i="52"/>
  <c r="AK136" i="52"/>
  <c r="AM136" i="52"/>
  <c r="AN136" i="52"/>
  <c r="AO136" i="52"/>
  <c r="AQ136" i="52"/>
  <c r="AR136" i="52"/>
  <c r="AS136" i="52"/>
  <c r="E137" i="52"/>
  <c r="I137" i="52"/>
  <c r="P137" i="52"/>
  <c r="W137" i="52"/>
  <c r="AC137" i="52"/>
  <c r="AD137" i="52"/>
  <c r="AE137" i="52"/>
  <c r="AF137" i="52"/>
  <c r="AG137" i="52"/>
  <c r="AH137" i="52"/>
  <c r="AJ137" i="52"/>
  <c r="AK137" i="52"/>
  <c r="AO137" i="52"/>
  <c r="AQ137" i="52"/>
  <c r="AS137" i="52"/>
  <c r="E138" i="52"/>
  <c r="I138" i="52"/>
  <c r="P138" i="52"/>
  <c r="W138" i="52"/>
  <c r="AC138" i="52"/>
  <c r="AD138" i="52"/>
  <c r="AF138" i="52" s="1"/>
  <c r="AE138" i="52"/>
  <c r="AG138" i="52"/>
  <c r="AH138" i="52"/>
  <c r="AJ138" i="52"/>
  <c r="AK138" i="52"/>
  <c r="AM138" i="52"/>
  <c r="AN138" i="52"/>
  <c r="AO138" i="52"/>
  <c r="AQ138" i="52"/>
  <c r="AR138" i="52"/>
  <c r="AS138" i="52"/>
  <c r="E139" i="52"/>
  <c r="I139" i="52"/>
  <c r="P139" i="52"/>
  <c r="W139" i="52"/>
  <c r="AC139" i="52"/>
  <c r="AD139" i="52"/>
  <c r="AE139" i="52"/>
  <c r="AF139" i="52"/>
  <c r="AG139" i="52"/>
  <c r="AH139" i="52"/>
  <c r="AJ139" i="52"/>
  <c r="AK139" i="52"/>
  <c r="AO139" i="52"/>
  <c r="AQ139" i="52"/>
  <c r="AS139" i="52"/>
  <c r="E140" i="52"/>
  <c r="I140" i="52"/>
  <c r="P140" i="52"/>
  <c r="W140" i="52"/>
  <c r="AC140" i="52"/>
  <c r="AD140" i="52"/>
  <c r="AF140" i="52" s="1"/>
  <c r="AE140" i="52"/>
  <c r="AG140" i="52"/>
  <c r="AH140" i="52"/>
  <c r="AJ140" i="52"/>
  <c r="AK140" i="52"/>
  <c r="AM140" i="52"/>
  <c r="AN140" i="52"/>
  <c r="AO140" i="52"/>
  <c r="AQ140" i="52"/>
  <c r="AR140" i="52"/>
  <c r="AS140" i="52"/>
  <c r="E141" i="52"/>
  <c r="I141" i="52"/>
  <c r="P141" i="52"/>
  <c r="W141" i="52"/>
  <c r="AC141" i="52"/>
  <c r="AD141" i="52"/>
  <c r="AE141" i="52"/>
  <c r="AF141" i="52"/>
  <c r="AG141" i="52"/>
  <c r="AH141" i="52"/>
  <c r="AJ141" i="52"/>
  <c r="AK141" i="52"/>
  <c r="AO141" i="52"/>
  <c r="AQ141" i="52"/>
  <c r="AS141" i="52"/>
  <c r="E142" i="52"/>
  <c r="I142" i="52"/>
  <c r="P142" i="52"/>
  <c r="W142" i="52"/>
  <c r="AC142" i="52"/>
  <c r="AD142" i="52"/>
  <c r="AF142" i="52" s="1"/>
  <c r="AE142" i="52"/>
  <c r="AG142" i="52"/>
  <c r="AH142" i="52"/>
  <c r="AJ142" i="52"/>
  <c r="AK142" i="52"/>
  <c r="AM142" i="52"/>
  <c r="AN142" i="52"/>
  <c r="AO142" i="52"/>
  <c r="AQ142" i="52"/>
  <c r="AR142" i="52"/>
  <c r="AS142" i="52"/>
  <c r="E143" i="52"/>
  <c r="I143" i="52"/>
  <c r="P143" i="52"/>
  <c r="W143" i="52"/>
  <c r="AC143" i="52"/>
  <c r="AD143" i="52"/>
  <c r="AE143" i="52"/>
  <c r="AF143" i="52"/>
  <c r="AG143" i="52"/>
  <c r="AH143" i="52"/>
  <c r="AJ143" i="52"/>
  <c r="AK143" i="52"/>
  <c r="AO143" i="52"/>
  <c r="AQ143" i="52"/>
  <c r="AS143" i="52"/>
  <c r="E144" i="52"/>
  <c r="I144" i="52"/>
  <c r="P144" i="52"/>
  <c r="W144" i="52"/>
  <c r="AC144" i="52"/>
  <c r="AD144" i="52"/>
  <c r="AF144" i="52" s="1"/>
  <c r="AE144" i="52"/>
  <c r="AG144" i="52"/>
  <c r="AH144" i="52"/>
  <c r="AJ144" i="52"/>
  <c r="AK144" i="52"/>
  <c r="AM144" i="52"/>
  <c r="AN144" i="52"/>
  <c r="AO144" i="52"/>
  <c r="AQ144" i="52"/>
  <c r="AR144" i="52"/>
  <c r="AS144" i="52"/>
  <c r="E145" i="52"/>
  <c r="I145" i="52"/>
  <c r="P145" i="52"/>
  <c r="W145" i="52"/>
  <c r="AC145" i="52"/>
  <c r="AD145" i="52"/>
  <c r="AE145" i="52"/>
  <c r="AF145" i="52"/>
  <c r="AG145" i="52"/>
  <c r="AH145" i="52"/>
  <c r="AJ145" i="52"/>
  <c r="AK145" i="52"/>
  <c r="AO145" i="52"/>
  <c r="AQ145" i="52"/>
  <c r="AS145" i="52"/>
  <c r="E146" i="52"/>
  <c r="I146" i="52"/>
  <c r="P146" i="52"/>
  <c r="W146" i="52"/>
  <c r="AC146" i="52"/>
  <c r="AD146" i="52"/>
  <c r="AF146" i="52" s="1"/>
  <c r="AE146" i="52"/>
  <c r="AG146" i="52"/>
  <c r="AH146" i="52"/>
  <c r="AJ146" i="52"/>
  <c r="AK146" i="52"/>
  <c r="AM146" i="52"/>
  <c r="AN146" i="52"/>
  <c r="AO146" i="52"/>
  <c r="AQ146" i="52"/>
  <c r="AR146" i="52"/>
  <c r="AS146" i="52"/>
  <c r="E147" i="52"/>
  <c r="I147" i="52"/>
  <c r="P147" i="52"/>
  <c r="W147" i="52"/>
  <c r="AC147" i="52"/>
  <c r="AD147" i="52"/>
  <c r="AE147" i="52"/>
  <c r="AF147" i="52"/>
  <c r="AG147" i="52"/>
  <c r="AH147" i="52"/>
  <c r="AJ147" i="52"/>
  <c r="AK147" i="52"/>
  <c r="AO147" i="52"/>
  <c r="AQ147" i="52"/>
  <c r="AS147" i="52"/>
  <c r="E148" i="52"/>
  <c r="I148" i="52"/>
  <c r="P148" i="52"/>
  <c r="W148" i="52"/>
  <c r="AC148" i="52"/>
  <c r="AD148" i="52"/>
  <c r="AF148" i="52" s="1"/>
  <c r="AE148" i="52"/>
  <c r="AG148" i="52"/>
  <c r="AH148" i="52"/>
  <c r="AJ148" i="52"/>
  <c r="AK148" i="52"/>
  <c r="AM148" i="52"/>
  <c r="AN148" i="52"/>
  <c r="AO148" i="52"/>
  <c r="AQ148" i="52"/>
  <c r="AR148" i="52"/>
  <c r="AS148" i="52"/>
  <c r="E149" i="52"/>
  <c r="I149" i="52"/>
  <c r="P149" i="52"/>
  <c r="W149" i="52"/>
  <c r="AC149" i="52"/>
  <c r="AD149" i="52"/>
  <c r="AE149" i="52"/>
  <c r="AF149" i="52"/>
  <c r="AG149" i="52"/>
  <c r="AH149" i="52"/>
  <c r="AJ149" i="52"/>
  <c r="AK149" i="52"/>
  <c r="AO149" i="52"/>
  <c r="AQ149" i="52"/>
  <c r="AS149" i="52"/>
  <c r="E150" i="52"/>
  <c r="I150" i="52"/>
  <c r="P150" i="52"/>
  <c r="W150" i="52"/>
  <c r="AC150" i="52"/>
  <c r="AD150" i="52"/>
  <c r="AF150" i="52" s="1"/>
  <c r="AE150" i="52"/>
  <c r="AG150" i="52"/>
  <c r="AH150" i="52"/>
  <c r="AJ150" i="52"/>
  <c r="AK150" i="52"/>
  <c r="AM150" i="52"/>
  <c r="AN150" i="52"/>
  <c r="AO150" i="52"/>
  <c r="AQ150" i="52"/>
  <c r="AR150" i="52"/>
  <c r="AS150" i="52"/>
  <c r="E151" i="52"/>
  <c r="I151" i="52"/>
  <c r="P151" i="52"/>
  <c r="W151" i="52"/>
  <c r="AC151" i="52"/>
  <c r="AD151" i="52"/>
  <c r="AE151" i="52"/>
  <c r="AF151" i="52"/>
  <c r="AG151" i="52"/>
  <c r="AH151" i="52"/>
  <c r="AJ151" i="52"/>
  <c r="AK151" i="52"/>
  <c r="AO151" i="52"/>
  <c r="AQ151" i="52"/>
  <c r="AS151" i="52"/>
  <c r="E152" i="52"/>
  <c r="I152" i="52"/>
  <c r="P152" i="52"/>
  <c r="W152" i="52"/>
  <c r="AC152" i="52"/>
  <c r="AD152" i="52"/>
  <c r="AF152" i="52" s="1"/>
  <c r="AE152" i="52"/>
  <c r="AG152" i="52"/>
  <c r="AH152" i="52"/>
  <c r="AJ152" i="52"/>
  <c r="AK152" i="52"/>
  <c r="AM152" i="52"/>
  <c r="AN152" i="52"/>
  <c r="AO152" i="52"/>
  <c r="AQ152" i="52"/>
  <c r="AR152" i="52"/>
  <c r="AS152" i="52"/>
  <c r="E153" i="52"/>
  <c r="I153" i="52"/>
  <c r="P153" i="52"/>
  <c r="W153" i="52"/>
  <c r="AC153" i="52"/>
  <c r="AD153" i="52"/>
  <c r="AE153" i="52"/>
  <c r="AF153" i="52"/>
  <c r="AG153" i="52"/>
  <c r="AH153" i="52"/>
  <c r="AJ153" i="52"/>
  <c r="AL153" i="52" s="1"/>
  <c r="AK153" i="52"/>
  <c r="AN153" i="52"/>
  <c r="AO153" i="52"/>
  <c r="AQ153" i="52"/>
  <c r="AS153" i="52"/>
  <c r="E154" i="52"/>
  <c r="I154" i="52"/>
  <c r="P154" i="52"/>
  <c r="W154" i="52"/>
  <c r="AC154" i="52"/>
  <c r="AD154" i="52"/>
  <c r="AF154" i="52" s="1"/>
  <c r="AE154" i="52"/>
  <c r="AG154" i="52"/>
  <c r="AH154" i="52"/>
  <c r="AJ154" i="52"/>
  <c r="AL154" i="52" s="1"/>
  <c r="AK154" i="52"/>
  <c r="AM154" i="52"/>
  <c r="AN154" i="52"/>
  <c r="AO154" i="52"/>
  <c r="AP154" i="52"/>
  <c r="AQ154" i="52"/>
  <c r="AR154" i="52"/>
  <c r="AS154" i="52"/>
  <c r="E155" i="52"/>
  <c r="I155" i="52"/>
  <c r="P155" i="52"/>
  <c r="W155" i="52"/>
  <c r="AC155" i="52"/>
  <c r="AD155" i="52"/>
  <c r="AF155" i="52" s="1"/>
  <c r="AE155" i="52"/>
  <c r="AG155" i="52"/>
  <c r="AH155" i="52" s="1"/>
  <c r="AJ155" i="52"/>
  <c r="AR155" i="52" s="1"/>
  <c r="AN155" i="52"/>
  <c r="AS155" i="52"/>
  <c r="E156" i="52"/>
  <c r="I156" i="52"/>
  <c r="P156" i="52"/>
  <c r="W156" i="52"/>
  <c r="AC156" i="52"/>
  <c r="AD156" i="52"/>
  <c r="AF156" i="52" s="1"/>
  <c r="AE156" i="52"/>
  <c r="AG156" i="52"/>
  <c r="AH156" i="52" s="1"/>
  <c r="AJ156" i="52"/>
  <c r="AR156" i="52" s="1"/>
  <c r="AN156" i="52"/>
  <c r="AS156" i="52"/>
  <c r="E157" i="52"/>
  <c r="I157" i="52"/>
  <c r="P157" i="52"/>
  <c r="W157" i="52"/>
  <c r="AC157" i="52"/>
  <c r="AD157" i="52"/>
  <c r="AF157" i="52" s="1"/>
  <c r="AE157" i="52"/>
  <c r="AG157" i="52"/>
  <c r="AH157" i="52" s="1"/>
  <c r="AJ157" i="52"/>
  <c r="AR157" i="52" s="1"/>
  <c r="AN157" i="52"/>
  <c r="AS157" i="52"/>
  <c r="E158" i="52"/>
  <c r="I158" i="52"/>
  <c r="P158" i="52"/>
  <c r="W158" i="52"/>
  <c r="AC158" i="52"/>
  <c r="AD158" i="52"/>
  <c r="AF158" i="52" s="1"/>
  <c r="AE158" i="52"/>
  <c r="AG158" i="52"/>
  <c r="AH158" i="52" s="1"/>
  <c r="AJ158" i="52"/>
  <c r="AR158" i="52" s="1"/>
  <c r="AN158" i="52"/>
  <c r="AS158" i="52"/>
  <c r="E159" i="52"/>
  <c r="I159" i="52"/>
  <c r="P159" i="52"/>
  <c r="W159" i="52"/>
  <c r="AC159" i="52"/>
  <c r="AD159" i="52"/>
  <c r="AF159" i="52" s="1"/>
  <c r="AE159" i="52"/>
  <c r="AG159" i="52"/>
  <c r="AH159" i="52" s="1"/>
  <c r="AJ159" i="52"/>
  <c r="AR159" i="52" s="1"/>
  <c r="AN159" i="52"/>
  <c r="AS159" i="52"/>
  <c r="E160" i="52"/>
  <c r="I160" i="52"/>
  <c r="P160" i="52"/>
  <c r="W160" i="52"/>
  <c r="AC160" i="52"/>
  <c r="AD160" i="52"/>
  <c r="AF160" i="52" s="1"/>
  <c r="AE160" i="52"/>
  <c r="AG160" i="52"/>
  <c r="AH160" i="52" s="1"/>
  <c r="AJ160" i="52"/>
  <c r="AR160" i="52" s="1"/>
  <c r="AN160" i="52"/>
  <c r="AS160" i="52"/>
  <c r="E161" i="52"/>
  <c r="I161" i="52"/>
  <c r="P161" i="52"/>
  <c r="W161" i="52"/>
  <c r="AC161" i="52"/>
  <c r="AD161" i="52"/>
  <c r="AF161" i="52" s="1"/>
  <c r="AE161" i="52"/>
  <c r="AG161" i="52"/>
  <c r="AH161" i="52" s="1"/>
  <c r="AJ161" i="52"/>
  <c r="AR161" i="52" s="1"/>
  <c r="AN161" i="52"/>
  <c r="AS161" i="52"/>
  <c r="E162" i="52"/>
  <c r="I162" i="52"/>
  <c r="P162" i="52"/>
  <c r="W162" i="52"/>
  <c r="AC162" i="52"/>
  <c r="AD162" i="52"/>
  <c r="AF162" i="52" s="1"/>
  <c r="AE162" i="52"/>
  <c r="AG162" i="52"/>
  <c r="AH162" i="52" s="1"/>
  <c r="AJ162" i="52"/>
  <c r="AR162" i="52" s="1"/>
  <c r="AN162" i="52"/>
  <c r="AS162" i="52"/>
  <c r="E163" i="52"/>
  <c r="I163" i="52"/>
  <c r="P163" i="52"/>
  <c r="W163" i="52"/>
  <c r="AC163" i="52"/>
  <c r="AD163" i="52"/>
  <c r="AF163" i="52" s="1"/>
  <c r="AE163" i="52"/>
  <c r="AG163" i="52"/>
  <c r="AH163" i="52" s="1"/>
  <c r="AJ163" i="52"/>
  <c r="AN163" i="52" s="1"/>
  <c r="AL163" i="52"/>
  <c r="AP163" i="52"/>
  <c r="AR163" i="52"/>
  <c r="AS163" i="52"/>
  <c r="E164" i="52"/>
  <c r="I164" i="52"/>
  <c r="P164" i="52"/>
  <c r="W164" i="52"/>
  <c r="AC164" i="52"/>
  <c r="AD164" i="52"/>
  <c r="AF164" i="52" s="1"/>
  <c r="AE164" i="52"/>
  <c r="AG164" i="52"/>
  <c r="AH164" i="52" s="1"/>
  <c r="AJ164" i="52"/>
  <c r="AL164" i="52"/>
  <c r="AN164" i="52"/>
  <c r="AP164" i="52"/>
  <c r="AR164" i="52"/>
  <c r="AS164" i="52"/>
  <c r="E165" i="52"/>
  <c r="I165" i="52"/>
  <c r="P165" i="52"/>
  <c r="W165" i="52"/>
  <c r="AC165" i="52"/>
  <c r="AD165" i="52"/>
  <c r="AF165" i="52" s="1"/>
  <c r="AE165" i="52"/>
  <c r="AG165" i="52"/>
  <c r="AH165" i="52" s="1"/>
  <c r="AJ165" i="52"/>
  <c r="AN165" i="52" s="1"/>
  <c r="AL165" i="52"/>
  <c r="AP165" i="52"/>
  <c r="AR165" i="52"/>
  <c r="AS165" i="52"/>
  <c r="E166" i="52"/>
  <c r="I166" i="52"/>
  <c r="P166" i="52"/>
  <c r="W166" i="52"/>
  <c r="AC166" i="52"/>
  <c r="AD166" i="52"/>
  <c r="AF166" i="52" s="1"/>
  <c r="AE166" i="52"/>
  <c r="AG166" i="52"/>
  <c r="AH166" i="52" s="1"/>
  <c r="AJ166" i="52"/>
  <c r="AL166" i="52"/>
  <c r="AN166" i="52"/>
  <c r="AP166" i="52"/>
  <c r="AR166" i="52"/>
  <c r="AS166" i="52"/>
  <c r="E167" i="52"/>
  <c r="I167" i="52"/>
  <c r="P167" i="52"/>
  <c r="W167" i="52"/>
  <c r="AC167" i="52"/>
  <c r="AD167" i="52"/>
  <c r="AF167" i="52" s="1"/>
  <c r="AE167" i="52"/>
  <c r="AG167" i="52"/>
  <c r="AH167" i="52" s="1"/>
  <c r="AJ167" i="52"/>
  <c r="AN167" i="52" s="1"/>
  <c r="AL167" i="52"/>
  <c r="AP167" i="52"/>
  <c r="AR167" i="52"/>
  <c r="AS167" i="52"/>
  <c r="E168" i="52"/>
  <c r="I168" i="52"/>
  <c r="P168" i="52"/>
  <c r="W168" i="52"/>
  <c r="AC168" i="52"/>
  <c r="AD168" i="52"/>
  <c r="AF168" i="52" s="1"/>
  <c r="AE168" i="52"/>
  <c r="AG168" i="52"/>
  <c r="AH168" i="52" s="1"/>
  <c r="AJ168" i="52"/>
  <c r="AS168" i="52"/>
  <c r="E169" i="52"/>
  <c r="AJ169" i="52" s="1"/>
  <c r="I169" i="52"/>
  <c r="P169" i="52"/>
  <c r="W169" i="52"/>
  <c r="AC169" i="52"/>
  <c r="AD169" i="52"/>
  <c r="AF169" i="52" s="1"/>
  <c r="AE169" i="52"/>
  <c r="AG169" i="52"/>
  <c r="AH169" i="52"/>
  <c r="AL169" i="52"/>
  <c r="AN169" i="52"/>
  <c r="AQ169" i="52"/>
  <c r="AS169" i="52"/>
  <c r="E170" i="52"/>
  <c r="I170" i="52"/>
  <c r="P170" i="52"/>
  <c r="W170" i="52"/>
  <c r="AC170" i="52"/>
  <c r="AD170" i="52"/>
  <c r="AF170" i="52" s="1"/>
  <c r="AE170" i="52"/>
  <c r="AG170" i="52"/>
  <c r="AH170" i="52" s="1"/>
  <c r="AJ170" i="52"/>
  <c r="AM170" i="52" s="1"/>
  <c r="AP170" i="52"/>
  <c r="AS170" i="52"/>
  <c r="E171" i="52"/>
  <c r="AJ171" i="52" s="1"/>
  <c r="I171" i="52"/>
  <c r="P171" i="52"/>
  <c r="W171" i="52"/>
  <c r="AC171" i="52"/>
  <c r="AD171" i="52"/>
  <c r="AF171" i="52" s="1"/>
  <c r="AE171" i="52"/>
  <c r="AG171" i="52"/>
  <c r="AH171" i="52"/>
  <c r="AL171" i="52"/>
  <c r="AN171" i="52"/>
  <c r="AQ171" i="52"/>
  <c r="AS171" i="52"/>
  <c r="E172" i="52"/>
  <c r="I172" i="52"/>
  <c r="P172" i="52"/>
  <c r="W172" i="52"/>
  <c r="AC172" i="52"/>
  <c r="AD172" i="52"/>
  <c r="AF172" i="52" s="1"/>
  <c r="AE172" i="52"/>
  <c r="AG172" i="52"/>
  <c r="AH172" i="52" s="1"/>
  <c r="AJ172" i="52"/>
  <c r="AS172" i="52"/>
  <c r="E173" i="52"/>
  <c r="AJ173" i="52" s="1"/>
  <c r="I173" i="52"/>
  <c r="P173" i="52"/>
  <c r="W173" i="52"/>
  <c r="AC173" i="52"/>
  <c r="AD173" i="52"/>
  <c r="AF173" i="52" s="1"/>
  <c r="AE173" i="52"/>
  <c r="AG173" i="52"/>
  <c r="AH173" i="52"/>
  <c r="AL173" i="52"/>
  <c r="AN173" i="52"/>
  <c r="AQ173" i="52"/>
  <c r="AS173" i="52"/>
  <c r="E174" i="52"/>
  <c r="I174" i="52"/>
  <c r="P174" i="52"/>
  <c r="W174" i="52"/>
  <c r="AC174" i="52"/>
  <c r="AD174" i="52"/>
  <c r="AF174" i="52" s="1"/>
  <c r="AE174" i="52"/>
  <c r="AG174" i="52"/>
  <c r="AH174" i="52" s="1"/>
  <c r="AJ174" i="52"/>
  <c r="AM174" i="52" s="1"/>
  <c r="AP174" i="52"/>
  <c r="AS174" i="52"/>
  <c r="E175" i="52"/>
  <c r="AJ175" i="52" s="1"/>
  <c r="I175" i="52"/>
  <c r="P175" i="52"/>
  <c r="W175" i="52"/>
  <c r="AC175" i="52"/>
  <c r="AD175" i="52"/>
  <c r="AF175" i="52" s="1"/>
  <c r="AE175" i="52"/>
  <c r="AG175" i="52"/>
  <c r="AH175" i="52"/>
  <c r="AL175" i="52"/>
  <c r="AN175" i="52"/>
  <c r="AQ175" i="52"/>
  <c r="AS175" i="52"/>
  <c r="E176" i="52"/>
  <c r="I176" i="52"/>
  <c r="P176" i="52"/>
  <c r="W176" i="52"/>
  <c r="AC176" i="52"/>
  <c r="AD176" i="52"/>
  <c r="AF176" i="52" s="1"/>
  <c r="AE176" i="52"/>
  <c r="AG176" i="52"/>
  <c r="AH176" i="52" s="1"/>
  <c r="AJ176" i="52"/>
  <c r="AS176" i="52"/>
  <c r="E177" i="52"/>
  <c r="AJ177" i="52" s="1"/>
  <c r="I177" i="52"/>
  <c r="P177" i="52"/>
  <c r="W177" i="52"/>
  <c r="AC177" i="52"/>
  <c r="AD177" i="52"/>
  <c r="AF177" i="52" s="1"/>
  <c r="AE177" i="52"/>
  <c r="AG177" i="52"/>
  <c r="AH177" i="52"/>
  <c r="AL177" i="52"/>
  <c r="AN177" i="52"/>
  <c r="AQ177" i="52"/>
  <c r="AS177" i="52"/>
  <c r="E178" i="52"/>
  <c r="I178" i="52"/>
  <c r="P178" i="52"/>
  <c r="W178" i="52"/>
  <c r="AC178" i="52"/>
  <c r="AD178" i="52"/>
  <c r="AF178" i="52" s="1"/>
  <c r="AE178" i="52"/>
  <c r="AG178" i="52"/>
  <c r="AH178" i="52" s="1"/>
  <c r="AJ178" i="52"/>
  <c r="AM178" i="52" s="1"/>
  <c r="AP178" i="52"/>
  <c r="AS178" i="52"/>
  <c r="E179" i="52"/>
  <c r="AJ179" i="52" s="1"/>
  <c r="I179" i="52"/>
  <c r="P179" i="52"/>
  <c r="W179" i="52"/>
  <c r="AC179" i="52"/>
  <c r="AD179" i="52"/>
  <c r="AF179" i="52" s="1"/>
  <c r="AE179" i="52"/>
  <c r="AG179" i="52"/>
  <c r="AH179" i="52"/>
  <c r="AL179" i="52"/>
  <c r="AN179" i="52"/>
  <c r="AQ179" i="52"/>
  <c r="AS179" i="52"/>
  <c r="E180" i="52"/>
  <c r="I180" i="52"/>
  <c r="P180" i="52"/>
  <c r="W180" i="52"/>
  <c r="AC180" i="52"/>
  <c r="AD180" i="52"/>
  <c r="AF180" i="52" s="1"/>
  <c r="AE180" i="52"/>
  <c r="AG180" i="52"/>
  <c r="AH180" i="52" s="1"/>
  <c r="AJ180" i="52"/>
  <c r="AS180" i="52"/>
  <c r="E181" i="52"/>
  <c r="AJ181" i="52" s="1"/>
  <c r="I181" i="52"/>
  <c r="P181" i="52"/>
  <c r="W181" i="52"/>
  <c r="AC181" i="52"/>
  <c r="AD181" i="52"/>
  <c r="AF181" i="52" s="1"/>
  <c r="AE181" i="52"/>
  <c r="AG181" i="52"/>
  <c r="AH181" i="52"/>
  <c r="AL181" i="52"/>
  <c r="AN181" i="52"/>
  <c r="AQ181" i="52"/>
  <c r="AS181" i="52"/>
  <c r="E182" i="52"/>
  <c r="I182" i="52"/>
  <c r="P182" i="52"/>
  <c r="W182" i="52"/>
  <c r="AC182" i="52"/>
  <c r="AD182" i="52"/>
  <c r="AF182" i="52" s="1"/>
  <c r="AE182" i="52"/>
  <c r="AG182" i="52"/>
  <c r="AH182" i="52" s="1"/>
  <c r="AJ182" i="52"/>
  <c r="AM182" i="52" s="1"/>
  <c r="AP182" i="52"/>
  <c r="AS182" i="52"/>
  <c r="E183" i="52"/>
  <c r="AJ183" i="52" s="1"/>
  <c r="I183" i="52"/>
  <c r="P183" i="52"/>
  <c r="W183" i="52"/>
  <c r="AC183" i="52"/>
  <c r="AD183" i="52"/>
  <c r="AF183" i="52" s="1"/>
  <c r="AE183" i="52"/>
  <c r="AG183" i="52"/>
  <c r="AH183" i="52"/>
  <c r="AL183" i="52"/>
  <c r="AN183" i="52"/>
  <c r="AQ183" i="52"/>
  <c r="AS183" i="52"/>
  <c r="E184" i="52"/>
  <c r="I184" i="52"/>
  <c r="P184" i="52"/>
  <c r="W184" i="52"/>
  <c r="AC184" i="52"/>
  <c r="AD184" i="52"/>
  <c r="AF184" i="52" s="1"/>
  <c r="AE184" i="52"/>
  <c r="AG184" i="52"/>
  <c r="AH184" i="52" s="1"/>
  <c r="AJ184" i="52"/>
  <c r="AS184" i="52"/>
  <c r="E185" i="52"/>
  <c r="AJ185" i="52" s="1"/>
  <c r="I185" i="52"/>
  <c r="P185" i="52"/>
  <c r="W185" i="52"/>
  <c r="AC185" i="52"/>
  <c r="AD185" i="52"/>
  <c r="AF185" i="52" s="1"/>
  <c r="AE185" i="52"/>
  <c r="AG185" i="52"/>
  <c r="AH185" i="52"/>
  <c r="AL185" i="52"/>
  <c r="AN185" i="52"/>
  <c r="AQ185" i="52"/>
  <c r="AS185" i="52"/>
  <c r="E186" i="52"/>
  <c r="I186" i="52"/>
  <c r="P186" i="52"/>
  <c r="W186" i="52"/>
  <c r="AC186" i="52"/>
  <c r="AD186" i="52"/>
  <c r="AF186" i="52" s="1"/>
  <c r="AE186" i="52"/>
  <c r="AG186" i="52"/>
  <c r="AH186" i="52" s="1"/>
  <c r="AJ186" i="52"/>
  <c r="AM186" i="52" s="1"/>
  <c r="AP186" i="52"/>
  <c r="AS186" i="52"/>
  <c r="E187" i="52"/>
  <c r="AJ187" i="52" s="1"/>
  <c r="I187" i="52"/>
  <c r="P187" i="52"/>
  <c r="W187" i="52"/>
  <c r="AC187" i="52"/>
  <c r="AD187" i="52"/>
  <c r="AF187" i="52" s="1"/>
  <c r="AE187" i="52"/>
  <c r="AG187" i="52"/>
  <c r="AH187" i="52"/>
  <c r="AL187" i="52"/>
  <c r="AN187" i="52"/>
  <c r="AQ187" i="52"/>
  <c r="AS187" i="52"/>
  <c r="E188" i="52"/>
  <c r="I188" i="52"/>
  <c r="P188" i="52"/>
  <c r="W188" i="52"/>
  <c r="AC188" i="52"/>
  <c r="AD188" i="52"/>
  <c r="AF188" i="52" s="1"/>
  <c r="AE188" i="52"/>
  <c r="AG188" i="52"/>
  <c r="AH188" i="52" s="1"/>
  <c r="AJ188" i="52"/>
  <c r="AS188" i="52"/>
  <c r="E189" i="52"/>
  <c r="AJ189" i="52" s="1"/>
  <c r="I189" i="52"/>
  <c r="P189" i="52"/>
  <c r="W189" i="52"/>
  <c r="AC189" i="52"/>
  <c r="AD189" i="52"/>
  <c r="AF189" i="52" s="1"/>
  <c r="AE189" i="52"/>
  <c r="AG189" i="52"/>
  <c r="AH189" i="52"/>
  <c r="AL189" i="52"/>
  <c r="AN189" i="52"/>
  <c r="AQ189" i="52"/>
  <c r="AS189" i="52"/>
  <c r="E190" i="52"/>
  <c r="I190" i="52"/>
  <c r="P190" i="52"/>
  <c r="W190" i="52"/>
  <c r="AC190" i="52"/>
  <c r="AD190" i="52"/>
  <c r="AF190" i="52" s="1"/>
  <c r="AE190" i="52"/>
  <c r="AG190" i="52"/>
  <c r="AH190" i="52" s="1"/>
  <c r="AJ190" i="52"/>
  <c r="AM190" i="52" s="1"/>
  <c r="AP190" i="52"/>
  <c r="AS190" i="52"/>
  <c r="E191" i="52"/>
  <c r="AJ191" i="52" s="1"/>
  <c r="I191" i="52"/>
  <c r="P191" i="52"/>
  <c r="W191" i="52"/>
  <c r="AC191" i="52"/>
  <c r="AD191" i="52"/>
  <c r="AF191" i="52" s="1"/>
  <c r="AE191" i="52"/>
  <c r="AG191" i="52"/>
  <c r="AH191" i="52"/>
  <c r="AL191" i="52"/>
  <c r="AN191" i="52"/>
  <c r="AQ191" i="52"/>
  <c r="AS191" i="52"/>
  <c r="E192" i="52"/>
  <c r="I192" i="52"/>
  <c r="P192" i="52"/>
  <c r="W192" i="52"/>
  <c r="AC192" i="52"/>
  <c r="AD192" i="52"/>
  <c r="AF192" i="52" s="1"/>
  <c r="AE192" i="52"/>
  <c r="AG192" i="52"/>
  <c r="AH192" i="52" s="1"/>
  <c r="AJ192" i="52"/>
  <c r="AS192" i="52"/>
  <c r="E193" i="52"/>
  <c r="AJ193" i="52" s="1"/>
  <c r="AL193" i="52" s="1"/>
  <c r="I193" i="52"/>
  <c r="P193" i="52"/>
  <c r="W193" i="52"/>
  <c r="AC193" i="52"/>
  <c r="AD193" i="52"/>
  <c r="AF193" i="52" s="1"/>
  <c r="AE193" i="52"/>
  <c r="AG193" i="52"/>
  <c r="AH193" i="52"/>
  <c r="AN193" i="52"/>
  <c r="AQ193" i="52"/>
  <c r="AS193" i="52"/>
  <c r="E194" i="52"/>
  <c r="I194" i="52"/>
  <c r="P194" i="52"/>
  <c r="W194" i="52"/>
  <c r="AC194" i="52"/>
  <c r="AD194" i="52"/>
  <c r="AF194" i="52" s="1"/>
  <c r="AE194" i="52"/>
  <c r="AG194" i="52"/>
  <c r="AH194" i="52" s="1"/>
  <c r="AJ194" i="52"/>
  <c r="AM194" i="52"/>
  <c r="AP194" i="52"/>
  <c r="AR194" i="52"/>
  <c r="AS194" i="52"/>
  <c r="E195" i="52"/>
  <c r="AJ195" i="52" s="1"/>
  <c r="I195" i="52"/>
  <c r="P195" i="52"/>
  <c r="W195" i="52"/>
  <c r="AC195" i="52"/>
  <c r="AD195" i="52"/>
  <c r="AF195" i="52" s="1"/>
  <c r="AE195" i="52"/>
  <c r="AG195" i="52"/>
  <c r="AH195" i="52"/>
  <c r="AL195" i="52"/>
  <c r="AN195" i="52"/>
  <c r="AS195" i="52"/>
  <c r="E196" i="52"/>
  <c r="I196" i="52"/>
  <c r="P196" i="52"/>
  <c r="W196" i="52"/>
  <c r="AC196" i="52"/>
  <c r="AD196" i="52"/>
  <c r="AF196" i="52" s="1"/>
  <c r="AE196" i="52"/>
  <c r="AG196" i="52"/>
  <c r="AH196" i="52" s="1"/>
  <c r="AJ196" i="52"/>
  <c r="AR196" i="52"/>
  <c r="AS196" i="52"/>
  <c r="E197" i="52"/>
  <c r="I197" i="52"/>
  <c r="P197" i="52"/>
  <c r="W197" i="52"/>
  <c r="AC197" i="52"/>
  <c r="AD197" i="52"/>
  <c r="AE197" i="52"/>
  <c r="AF197" i="52"/>
  <c r="AG197" i="52"/>
  <c r="AH197" i="52" s="1"/>
  <c r="AJ197" i="52"/>
  <c r="AK197" i="52"/>
  <c r="AO197" i="52"/>
  <c r="AP197" i="52"/>
  <c r="AS197" i="52"/>
  <c r="E198" i="52"/>
  <c r="I198" i="52"/>
  <c r="P198" i="52"/>
  <c r="W198" i="52"/>
  <c r="AC198" i="52"/>
  <c r="AD198" i="52"/>
  <c r="AE198" i="52"/>
  <c r="AF198" i="52"/>
  <c r="AG198" i="52"/>
  <c r="AH198" i="52" s="1"/>
  <c r="AJ198" i="52"/>
  <c r="AO198" i="52"/>
  <c r="AS198" i="52"/>
  <c r="E199" i="52"/>
  <c r="AJ199" i="52" s="1"/>
  <c r="AN199" i="52" s="1"/>
  <c r="I199" i="52"/>
  <c r="P199" i="52"/>
  <c r="W199" i="52"/>
  <c r="AC199" i="52"/>
  <c r="AD199" i="52"/>
  <c r="AE199" i="52"/>
  <c r="AF199" i="52"/>
  <c r="AG199" i="52"/>
  <c r="AH199" i="52" s="1"/>
  <c r="AS199" i="52"/>
  <c r="E200" i="52"/>
  <c r="AJ200" i="52" s="1"/>
  <c r="AR200" i="52" s="1"/>
  <c r="I200" i="52"/>
  <c r="P200" i="52"/>
  <c r="W200" i="52"/>
  <c r="AC200" i="52"/>
  <c r="AD200" i="52"/>
  <c r="AE200" i="52"/>
  <c r="AF200" i="52"/>
  <c r="AG200" i="52"/>
  <c r="AH200" i="52" s="1"/>
  <c r="AL200" i="52"/>
  <c r="AS200" i="52"/>
  <c r="E201" i="52"/>
  <c r="I201" i="52"/>
  <c r="P201" i="52"/>
  <c r="W201" i="52"/>
  <c r="AC201" i="52"/>
  <c r="AD201" i="52"/>
  <c r="AE201" i="52"/>
  <c r="AF201" i="52"/>
  <c r="AG201" i="52"/>
  <c r="AH201" i="52" s="1"/>
  <c r="AJ201" i="52"/>
  <c r="AM201" i="52" s="1"/>
  <c r="AK201" i="52"/>
  <c r="AO201" i="52"/>
  <c r="AP201" i="52"/>
  <c r="AS201" i="52"/>
  <c r="E202" i="52"/>
  <c r="AJ202" i="52" s="1"/>
  <c r="I202" i="52"/>
  <c r="P202" i="52"/>
  <c r="W202" i="52"/>
  <c r="AC202" i="52"/>
  <c r="AD202" i="52"/>
  <c r="AE202" i="52"/>
  <c r="AF202" i="52"/>
  <c r="AG202" i="52"/>
  <c r="AH202" i="52" s="1"/>
  <c r="AL202" i="52"/>
  <c r="AP202" i="52"/>
  <c r="AS202" i="52"/>
  <c r="E203" i="52"/>
  <c r="AJ203" i="52" s="1"/>
  <c r="I203" i="52"/>
  <c r="P203" i="52"/>
  <c r="W203" i="52"/>
  <c r="AC203" i="52"/>
  <c r="AD203" i="52"/>
  <c r="AE203" i="52"/>
  <c r="AF203" i="52"/>
  <c r="AG203" i="52"/>
  <c r="AH203" i="52" s="1"/>
  <c r="AL203" i="52"/>
  <c r="AP203" i="52"/>
  <c r="AS203" i="52"/>
  <c r="E204" i="52"/>
  <c r="AJ204" i="52" s="1"/>
  <c r="I204" i="52"/>
  <c r="P204" i="52"/>
  <c r="W204" i="52"/>
  <c r="AC204" i="52"/>
  <c r="AD204" i="52"/>
  <c r="AE204" i="52"/>
  <c r="AF204" i="52"/>
  <c r="AG204" i="52"/>
  <c r="AH204" i="52" s="1"/>
  <c r="AL204" i="52"/>
  <c r="AP204" i="52"/>
  <c r="AS204" i="52"/>
  <c r="E205" i="52"/>
  <c r="AJ205" i="52" s="1"/>
  <c r="I205" i="52"/>
  <c r="P205" i="52"/>
  <c r="W205" i="52"/>
  <c r="AC205" i="52"/>
  <c r="AD205" i="52"/>
  <c r="AE205" i="52"/>
  <c r="AF205" i="52"/>
  <c r="AG205" i="52"/>
  <c r="AH205" i="52" s="1"/>
  <c r="AL205" i="52"/>
  <c r="AP205" i="52"/>
  <c r="AS205" i="52"/>
  <c r="E206" i="52"/>
  <c r="AJ206" i="52" s="1"/>
  <c r="I206" i="52"/>
  <c r="P206" i="52"/>
  <c r="W206" i="52"/>
  <c r="AC206" i="52"/>
  <c r="AD206" i="52"/>
  <c r="AE206" i="52"/>
  <c r="AF206" i="52"/>
  <c r="AG206" i="52"/>
  <c r="AH206" i="52" s="1"/>
  <c r="AL206" i="52"/>
  <c r="AP206" i="52"/>
  <c r="AS206" i="52"/>
  <c r="E207" i="52"/>
  <c r="AJ207" i="52" s="1"/>
  <c r="I207" i="52"/>
  <c r="P207" i="52"/>
  <c r="W207" i="52"/>
  <c r="AC207" i="52"/>
  <c r="AD207" i="52"/>
  <c r="AE207" i="52"/>
  <c r="AF207" i="52"/>
  <c r="AG207" i="52"/>
  <c r="AH207" i="52" s="1"/>
  <c r="AL207" i="52"/>
  <c r="AP207" i="52"/>
  <c r="AS207" i="52"/>
  <c r="E208" i="52"/>
  <c r="AJ208" i="52" s="1"/>
  <c r="I208" i="52"/>
  <c r="P208" i="52"/>
  <c r="W208" i="52"/>
  <c r="AC208" i="52"/>
  <c r="AD208" i="52"/>
  <c r="AE208" i="52"/>
  <c r="AF208" i="52"/>
  <c r="AG208" i="52"/>
  <c r="AH208" i="52" s="1"/>
  <c r="AL208" i="52"/>
  <c r="AP208" i="52"/>
  <c r="AS208" i="52"/>
  <c r="E209" i="52"/>
  <c r="AJ209" i="52" s="1"/>
  <c r="I209" i="52"/>
  <c r="P209" i="52"/>
  <c r="W209" i="52"/>
  <c r="AC209" i="52"/>
  <c r="AD209" i="52"/>
  <c r="AE209" i="52"/>
  <c r="AF209" i="52"/>
  <c r="AG209" i="52"/>
  <c r="AH209" i="52" s="1"/>
  <c r="AL209" i="52"/>
  <c r="AP209" i="52"/>
  <c r="AS209" i="52"/>
  <c r="E210" i="52"/>
  <c r="AJ210" i="52" s="1"/>
  <c r="I210" i="52"/>
  <c r="P210" i="52"/>
  <c r="W210" i="52"/>
  <c r="AC210" i="52"/>
  <c r="AD210" i="52"/>
  <c r="AE210" i="52"/>
  <c r="AF210" i="52"/>
  <c r="AG210" i="52"/>
  <c r="AH210" i="52" s="1"/>
  <c r="AL210" i="52"/>
  <c r="AS210" i="52"/>
  <c r="E211" i="52"/>
  <c r="AJ211" i="52" s="1"/>
  <c r="I211" i="52"/>
  <c r="P211" i="52"/>
  <c r="W211" i="52"/>
  <c r="AC211" i="52"/>
  <c r="AD211" i="52"/>
  <c r="AE211" i="52"/>
  <c r="AF211" i="52"/>
  <c r="AG211" i="52"/>
  <c r="AH211" i="52" s="1"/>
  <c r="AK211" i="52"/>
  <c r="AO211" i="52"/>
  <c r="AP211" i="52"/>
  <c r="AS211" i="52"/>
  <c r="E212" i="52"/>
  <c r="AJ212" i="52" s="1"/>
  <c r="I212" i="52"/>
  <c r="P212" i="52"/>
  <c r="W212" i="52"/>
  <c r="AC212" i="52"/>
  <c r="AD212" i="52"/>
  <c r="AE212" i="52"/>
  <c r="AF212" i="52"/>
  <c r="AG212" i="52"/>
  <c r="AH212" i="52" s="1"/>
  <c r="AK212" i="52"/>
  <c r="AL212" i="52"/>
  <c r="AO212" i="52"/>
  <c r="AP212" i="52"/>
  <c r="AS212" i="52"/>
  <c r="E213" i="52"/>
  <c r="AJ213" i="52" s="1"/>
  <c r="I213" i="52"/>
  <c r="P213" i="52"/>
  <c r="W213" i="52"/>
  <c r="AC213" i="52"/>
  <c r="AD213" i="52"/>
  <c r="AE213" i="52"/>
  <c r="AF213" i="52"/>
  <c r="AG213" i="52"/>
  <c r="AH213" i="52" s="1"/>
  <c r="AK213" i="52"/>
  <c r="AO213" i="52"/>
  <c r="AP213" i="52"/>
  <c r="AS213" i="52"/>
  <c r="E214" i="52"/>
  <c r="AJ214" i="52" s="1"/>
  <c r="I214" i="52"/>
  <c r="P214" i="52"/>
  <c r="W214" i="52"/>
  <c r="AC214" i="52"/>
  <c r="AD214" i="52"/>
  <c r="AE214" i="52"/>
  <c r="AF214" i="52"/>
  <c r="AG214" i="52"/>
  <c r="AH214" i="52" s="1"/>
  <c r="AK214" i="52"/>
  <c r="AL214" i="52"/>
  <c r="AO214" i="52"/>
  <c r="AP214" i="52"/>
  <c r="AS214" i="52"/>
  <c r="E215" i="52"/>
  <c r="AJ215" i="52" s="1"/>
  <c r="I215" i="52"/>
  <c r="P215" i="52"/>
  <c r="W215" i="52"/>
  <c r="AC215" i="52"/>
  <c r="AD215" i="52"/>
  <c r="AE215" i="52"/>
  <c r="AF215" i="52"/>
  <c r="AG215" i="52"/>
  <c r="AH215" i="52" s="1"/>
  <c r="AK215" i="52"/>
  <c r="AP215" i="52"/>
  <c r="AS215" i="52"/>
  <c r="E216" i="52"/>
  <c r="AJ216" i="52" s="1"/>
  <c r="I216" i="52"/>
  <c r="P216" i="52"/>
  <c r="W216" i="52"/>
  <c r="AC216" i="52"/>
  <c r="AD216" i="52"/>
  <c r="AE216" i="52"/>
  <c r="AF216" i="52"/>
  <c r="AG216" i="52"/>
  <c r="AH216" i="52" s="1"/>
  <c r="AK216" i="52"/>
  <c r="AL216" i="52"/>
  <c r="AO216" i="52"/>
  <c r="AS216" i="52"/>
  <c r="E217" i="52"/>
  <c r="AJ217" i="52" s="1"/>
  <c r="I217" i="52"/>
  <c r="P217" i="52"/>
  <c r="W217" i="52"/>
  <c r="AC217" i="52"/>
  <c r="AD217" i="52"/>
  <c r="AE217" i="52"/>
  <c r="AF217" i="52"/>
  <c r="AG217" i="52"/>
  <c r="AH217" i="52" s="1"/>
  <c r="AK217" i="52"/>
  <c r="AP217" i="52"/>
  <c r="AS217" i="52"/>
  <c r="E218" i="52"/>
  <c r="AJ218" i="52" s="1"/>
  <c r="I218" i="52"/>
  <c r="P218" i="52"/>
  <c r="W218" i="52"/>
  <c r="AC218" i="52"/>
  <c r="AD218" i="52"/>
  <c r="AE218" i="52"/>
  <c r="AF218" i="52"/>
  <c r="AG218" i="52"/>
  <c r="AH218" i="52" s="1"/>
  <c r="AK218" i="52"/>
  <c r="AL218" i="52"/>
  <c r="AM218" i="52"/>
  <c r="AO218" i="52"/>
  <c r="AQ218" i="52"/>
  <c r="AS218" i="52"/>
  <c r="E219" i="52"/>
  <c r="AJ219" i="52" s="1"/>
  <c r="AO219" i="52" s="1"/>
  <c r="I219" i="52"/>
  <c r="P219" i="52"/>
  <c r="W219" i="52"/>
  <c r="AC219" i="52"/>
  <c r="AD219" i="52"/>
  <c r="AE219" i="52"/>
  <c r="AF219" i="52"/>
  <c r="AG219" i="52"/>
  <c r="AH219" i="52" s="1"/>
  <c r="AK219" i="52"/>
  <c r="AL219" i="52"/>
  <c r="AM219" i="52"/>
  <c r="AP219" i="52"/>
  <c r="AQ219" i="52"/>
  <c r="AS219" i="52"/>
  <c r="E220" i="52"/>
  <c r="AJ220" i="52" s="1"/>
  <c r="I220" i="52"/>
  <c r="P220" i="52"/>
  <c r="W220" i="52"/>
  <c r="AC220" i="52"/>
  <c r="AD220" i="52"/>
  <c r="AF220" i="52" s="1"/>
  <c r="AE220" i="52"/>
  <c r="AG220" i="52"/>
  <c r="AH220" i="52"/>
  <c r="AK220" i="52"/>
  <c r="AL220" i="52"/>
  <c r="AM220" i="52"/>
  <c r="AO220" i="52"/>
  <c r="AP220" i="52"/>
  <c r="AQ220" i="52"/>
  <c r="AS220" i="52"/>
  <c r="E221" i="52"/>
  <c r="AJ221" i="52" s="1"/>
  <c r="I221" i="52"/>
  <c r="P221" i="52"/>
  <c r="W221" i="52"/>
  <c r="AC221" i="52"/>
  <c r="AD221" i="52"/>
  <c r="AF221" i="52" s="1"/>
  <c r="AE221" i="52"/>
  <c r="AG221" i="52"/>
  <c r="AH221" i="52"/>
  <c r="AM221" i="52"/>
  <c r="AO221" i="52"/>
  <c r="AS221" i="52"/>
  <c r="E222" i="52"/>
  <c r="AJ222" i="52" s="1"/>
  <c r="I222" i="52"/>
  <c r="P222" i="52"/>
  <c r="W222" i="52"/>
  <c r="AC222" i="52"/>
  <c r="AD222" i="52"/>
  <c r="AE222" i="52"/>
  <c r="AF222" i="52"/>
  <c r="AG222" i="52"/>
  <c r="AH222" i="52" s="1"/>
  <c r="AM222" i="52"/>
  <c r="AS222" i="52"/>
  <c r="E223" i="52"/>
  <c r="AJ223" i="52" s="1"/>
  <c r="AN223" i="52" s="1"/>
  <c r="I223" i="52"/>
  <c r="P223" i="52"/>
  <c r="W223" i="52"/>
  <c r="AC223" i="52"/>
  <c r="AD223" i="52"/>
  <c r="AE223" i="52"/>
  <c r="AF223" i="52"/>
  <c r="AG223" i="52"/>
  <c r="AH223" i="52" s="1"/>
  <c r="AK223" i="52"/>
  <c r="AL223" i="52"/>
  <c r="AM223" i="52"/>
  <c r="AO223" i="52"/>
  <c r="AP223" i="52"/>
  <c r="AQ223" i="52"/>
  <c r="AS223" i="52"/>
  <c r="E224" i="52"/>
  <c r="AJ224" i="52" s="1"/>
  <c r="I224" i="52"/>
  <c r="P224" i="52"/>
  <c r="W224" i="52"/>
  <c r="AC224" i="52"/>
  <c r="AD224" i="52"/>
  <c r="AE224" i="52"/>
  <c r="AF224" i="52"/>
  <c r="AG224" i="52"/>
  <c r="AH224" i="52" s="1"/>
  <c r="AS224" i="52"/>
  <c r="E225" i="52"/>
  <c r="AJ225" i="52" s="1"/>
  <c r="I225" i="52"/>
  <c r="P225" i="52"/>
  <c r="W225" i="52"/>
  <c r="AC225" i="52"/>
  <c r="AD225" i="52"/>
  <c r="AE225" i="52"/>
  <c r="AF225" i="52"/>
  <c r="AG225" i="52"/>
  <c r="AH225" i="52" s="1"/>
  <c r="AS225" i="52"/>
  <c r="E226" i="52"/>
  <c r="AJ226" i="52" s="1"/>
  <c r="I226" i="52"/>
  <c r="P226" i="52"/>
  <c r="W226" i="52"/>
  <c r="AC226" i="52"/>
  <c r="AD226" i="52"/>
  <c r="AE226" i="52"/>
  <c r="AF226" i="52"/>
  <c r="AG226" i="52"/>
  <c r="AH226" i="52" s="1"/>
  <c r="AS226" i="52"/>
  <c r="E227" i="52"/>
  <c r="AJ227" i="52" s="1"/>
  <c r="I227" i="52"/>
  <c r="P227" i="52"/>
  <c r="W227" i="52"/>
  <c r="AC227" i="52"/>
  <c r="AD227" i="52"/>
  <c r="AE227" i="52"/>
  <c r="AF227" i="52"/>
  <c r="AG227" i="52"/>
  <c r="AH227" i="52" s="1"/>
  <c r="AS227" i="52"/>
  <c r="E228" i="52"/>
  <c r="AJ228" i="52" s="1"/>
  <c r="I228" i="52"/>
  <c r="P228" i="52"/>
  <c r="W228" i="52"/>
  <c r="AC228" i="52"/>
  <c r="AD228" i="52"/>
  <c r="AE228" i="52"/>
  <c r="AF228" i="52"/>
  <c r="AG228" i="52"/>
  <c r="AH228" i="52" s="1"/>
  <c r="AS228" i="52"/>
  <c r="E229" i="52"/>
  <c r="AJ229" i="52" s="1"/>
  <c r="I229" i="52"/>
  <c r="P229" i="52"/>
  <c r="W229" i="52"/>
  <c r="AC229" i="52"/>
  <c r="AD229" i="52"/>
  <c r="AE229" i="52"/>
  <c r="AF229" i="52"/>
  <c r="AG229" i="52"/>
  <c r="AH229" i="52" s="1"/>
  <c r="AS229" i="52"/>
  <c r="E230" i="52"/>
  <c r="AJ230" i="52" s="1"/>
  <c r="I230" i="52"/>
  <c r="P230" i="52"/>
  <c r="W230" i="52"/>
  <c r="AC230" i="52"/>
  <c r="AD230" i="52"/>
  <c r="AE230" i="52"/>
  <c r="AF230" i="52"/>
  <c r="AG230" i="52"/>
  <c r="AH230" i="52" s="1"/>
  <c r="AS230" i="52"/>
  <c r="E231" i="52"/>
  <c r="AJ231" i="52" s="1"/>
  <c r="I231" i="52"/>
  <c r="P231" i="52"/>
  <c r="W231" i="52"/>
  <c r="AC231" i="52"/>
  <c r="AD231" i="52"/>
  <c r="AE231" i="52"/>
  <c r="AF231" i="52"/>
  <c r="AG231" i="52"/>
  <c r="AH231" i="52" s="1"/>
  <c r="AS231" i="52"/>
  <c r="E232" i="52"/>
  <c r="AJ232" i="52" s="1"/>
  <c r="I232" i="52"/>
  <c r="P232" i="52"/>
  <c r="W232" i="52"/>
  <c r="AC232" i="52"/>
  <c r="AD232" i="52"/>
  <c r="AE232" i="52"/>
  <c r="AF232" i="52"/>
  <c r="AG232" i="52"/>
  <c r="AH232" i="52" s="1"/>
  <c r="AS232" i="52"/>
  <c r="E233" i="52"/>
  <c r="AJ233" i="52" s="1"/>
  <c r="I233" i="52"/>
  <c r="P233" i="52"/>
  <c r="W233" i="52"/>
  <c r="AC233" i="52"/>
  <c r="AD233" i="52"/>
  <c r="AE233" i="52"/>
  <c r="AF233" i="52"/>
  <c r="AG233" i="52"/>
  <c r="AH233" i="52" s="1"/>
  <c r="AS233" i="52"/>
  <c r="E234" i="52"/>
  <c r="AJ234" i="52" s="1"/>
  <c r="I234" i="52"/>
  <c r="P234" i="52"/>
  <c r="W234" i="52"/>
  <c r="AC234" i="52"/>
  <c r="AD234" i="52"/>
  <c r="AE234" i="52"/>
  <c r="AF234" i="52"/>
  <c r="AG234" i="52"/>
  <c r="AH234" i="52" s="1"/>
  <c r="AS234" i="52"/>
  <c r="E235" i="52"/>
  <c r="AJ235" i="52" s="1"/>
  <c r="I235" i="52"/>
  <c r="P235" i="52"/>
  <c r="W235" i="52"/>
  <c r="AC235" i="52"/>
  <c r="AD235" i="52"/>
  <c r="AE235" i="52"/>
  <c r="AF235" i="52"/>
  <c r="AG235" i="52"/>
  <c r="AH235" i="52" s="1"/>
  <c r="AS235" i="52"/>
  <c r="E236" i="52"/>
  <c r="AJ236" i="52" s="1"/>
  <c r="I236" i="52"/>
  <c r="P236" i="52"/>
  <c r="W236" i="52"/>
  <c r="AC236" i="52"/>
  <c r="AD236" i="52"/>
  <c r="AE236" i="52"/>
  <c r="AF236" i="52"/>
  <c r="AG236" i="52"/>
  <c r="AH236" i="52" s="1"/>
  <c r="AS236" i="52"/>
  <c r="E237" i="52"/>
  <c r="AJ237" i="52" s="1"/>
  <c r="I237" i="52"/>
  <c r="P237" i="52"/>
  <c r="W237" i="52"/>
  <c r="AC237" i="52"/>
  <c r="AD237" i="52"/>
  <c r="AE237" i="52"/>
  <c r="AF237" i="52"/>
  <c r="AG237" i="52"/>
  <c r="AH237" i="52" s="1"/>
  <c r="AS237" i="52"/>
  <c r="E238" i="52"/>
  <c r="AJ238" i="52" s="1"/>
  <c r="I238" i="52"/>
  <c r="P238" i="52"/>
  <c r="W238" i="52"/>
  <c r="AC238" i="52"/>
  <c r="AD238" i="52"/>
  <c r="AE238" i="52"/>
  <c r="AF238" i="52"/>
  <c r="AG238" i="52"/>
  <c r="AH238" i="52" s="1"/>
  <c r="AS238" i="52"/>
  <c r="E239" i="52"/>
  <c r="AJ239" i="52" s="1"/>
  <c r="I239" i="52"/>
  <c r="P239" i="52"/>
  <c r="W239" i="52"/>
  <c r="AC239" i="52"/>
  <c r="AD239" i="52"/>
  <c r="AE239" i="52"/>
  <c r="AF239" i="52"/>
  <c r="AG239" i="52"/>
  <c r="AH239" i="52" s="1"/>
  <c r="AS239" i="52"/>
  <c r="E240" i="52"/>
  <c r="AJ240" i="52" s="1"/>
  <c r="I240" i="52"/>
  <c r="P240" i="52"/>
  <c r="W240" i="52"/>
  <c r="AC240" i="52"/>
  <c r="AD240" i="52"/>
  <c r="AE240" i="52"/>
  <c r="AF240" i="52"/>
  <c r="AG240" i="52"/>
  <c r="AH240" i="52" s="1"/>
  <c r="AS240" i="52"/>
  <c r="E241" i="52"/>
  <c r="AJ241" i="52" s="1"/>
  <c r="I241" i="52"/>
  <c r="P241" i="52"/>
  <c r="W241" i="52"/>
  <c r="AC241" i="52"/>
  <c r="AD241" i="52"/>
  <c r="AE241" i="52"/>
  <c r="AF241" i="52"/>
  <c r="AG241" i="52"/>
  <c r="AH241" i="52" s="1"/>
  <c r="AS241" i="52"/>
  <c r="E242" i="52"/>
  <c r="AJ242" i="52" s="1"/>
  <c r="I242" i="52"/>
  <c r="P242" i="52"/>
  <c r="W242" i="52"/>
  <c r="AC242" i="52"/>
  <c r="AD242" i="52"/>
  <c r="AE242" i="52"/>
  <c r="AF242" i="52"/>
  <c r="AG242" i="52"/>
  <c r="AH242" i="52" s="1"/>
  <c r="AS242" i="52"/>
  <c r="E243" i="52"/>
  <c r="AJ243" i="52" s="1"/>
  <c r="I243" i="52"/>
  <c r="P243" i="52"/>
  <c r="W243" i="52"/>
  <c r="AC243" i="52"/>
  <c r="AD243" i="52"/>
  <c r="AE243" i="52"/>
  <c r="AF243" i="52"/>
  <c r="AG243" i="52"/>
  <c r="AH243" i="52" s="1"/>
  <c r="AS243" i="52"/>
  <c r="E244" i="52"/>
  <c r="AJ244" i="52" s="1"/>
  <c r="I244" i="52"/>
  <c r="P244" i="52"/>
  <c r="W244" i="52"/>
  <c r="AC244" i="52"/>
  <c r="AD244" i="52"/>
  <c r="AE244" i="52"/>
  <c r="AF244" i="52"/>
  <c r="AG244" i="52"/>
  <c r="AH244" i="52" s="1"/>
  <c r="AS244" i="52"/>
  <c r="E245" i="52"/>
  <c r="AJ245" i="52" s="1"/>
  <c r="I245" i="52"/>
  <c r="P245" i="52"/>
  <c r="W245" i="52"/>
  <c r="AC245" i="52"/>
  <c r="AD245" i="52"/>
  <c r="AE245" i="52"/>
  <c r="AF245" i="52"/>
  <c r="AG245" i="52"/>
  <c r="AH245" i="52" s="1"/>
  <c r="AS245" i="52"/>
  <c r="E246" i="52"/>
  <c r="AJ246" i="52" s="1"/>
  <c r="I246" i="52"/>
  <c r="P246" i="52"/>
  <c r="W246" i="52"/>
  <c r="AC246" i="52"/>
  <c r="AD246" i="52"/>
  <c r="AE246" i="52"/>
  <c r="AF246" i="52"/>
  <c r="AG246" i="52"/>
  <c r="AH246" i="52" s="1"/>
  <c r="AS246" i="52"/>
  <c r="E247" i="52"/>
  <c r="AJ247" i="52" s="1"/>
  <c r="I247" i="52"/>
  <c r="P247" i="52"/>
  <c r="W247" i="52"/>
  <c r="AC247" i="52"/>
  <c r="AD247" i="52"/>
  <c r="AE247" i="52"/>
  <c r="AF247" i="52"/>
  <c r="AG247" i="52"/>
  <c r="AH247" i="52" s="1"/>
  <c r="AS247" i="52"/>
  <c r="E248" i="52"/>
  <c r="AJ248" i="52" s="1"/>
  <c r="I248" i="52"/>
  <c r="P248" i="52"/>
  <c r="W248" i="52"/>
  <c r="AC248" i="52"/>
  <c r="AD248" i="52"/>
  <c r="AE248" i="52"/>
  <c r="AF248" i="52"/>
  <c r="AG248" i="52"/>
  <c r="AH248" i="52" s="1"/>
  <c r="AS248" i="52"/>
  <c r="E249" i="52"/>
  <c r="AJ249" i="52" s="1"/>
  <c r="I249" i="52"/>
  <c r="P249" i="52"/>
  <c r="W249" i="52"/>
  <c r="AC249" i="52"/>
  <c r="AD249" i="52"/>
  <c r="AE249" i="52"/>
  <c r="AF249" i="52"/>
  <c r="AG249" i="52"/>
  <c r="AH249" i="52" s="1"/>
  <c r="AS249" i="52"/>
  <c r="E250" i="52"/>
  <c r="AJ250" i="52" s="1"/>
  <c r="I250" i="52"/>
  <c r="P250" i="52"/>
  <c r="W250" i="52"/>
  <c r="AC250" i="52"/>
  <c r="AD250" i="52"/>
  <c r="AE250" i="52"/>
  <c r="AF250" i="52"/>
  <c r="AG250" i="52"/>
  <c r="AH250" i="52" s="1"/>
  <c r="AS250" i="52"/>
  <c r="E251" i="52"/>
  <c r="AJ251" i="52" s="1"/>
  <c r="I251" i="52"/>
  <c r="P251" i="52"/>
  <c r="W251" i="52"/>
  <c r="AC251" i="52"/>
  <c r="AD251" i="52"/>
  <c r="AE251" i="52"/>
  <c r="AF251" i="52"/>
  <c r="AG251" i="52"/>
  <c r="AH251" i="52" s="1"/>
  <c r="AS251" i="52"/>
  <c r="E252" i="52"/>
  <c r="AJ252" i="52" s="1"/>
  <c r="I252" i="52"/>
  <c r="P252" i="52"/>
  <c r="W252" i="52"/>
  <c r="AC252" i="52"/>
  <c r="AD252" i="52"/>
  <c r="AE252" i="52"/>
  <c r="AF252" i="52"/>
  <c r="AG252" i="52"/>
  <c r="AH252" i="52" s="1"/>
  <c r="AS252" i="52"/>
  <c r="E253" i="52"/>
  <c r="AJ253" i="52" s="1"/>
  <c r="I253" i="52"/>
  <c r="P253" i="52"/>
  <c r="W253" i="52"/>
  <c r="AC253" i="52"/>
  <c r="AD253" i="52"/>
  <c r="AE253" i="52"/>
  <c r="AF253" i="52"/>
  <c r="AG253" i="52"/>
  <c r="AH253" i="52" s="1"/>
  <c r="AS253" i="52"/>
  <c r="E254" i="52"/>
  <c r="AJ254" i="52" s="1"/>
  <c r="AK254" i="52" s="1"/>
  <c r="I254" i="52"/>
  <c r="P254" i="52"/>
  <c r="W254" i="52"/>
  <c r="AC254" i="52"/>
  <c r="AD254" i="52"/>
  <c r="AE254" i="52"/>
  <c r="AF254" i="52"/>
  <c r="AG254" i="52"/>
  <c r="AH254" i="52" s="1"/>
  <c r="AL254" i="52"/>
  <c r="AS254" i="52"/>
  <c r="E255" i="52"/>
  <c r="AJ255" i="52" s="1"/>
  <c r="I255" i="52"/>
  <c r="P255" i="52"/>
  <c r="W255" i="52"/>
  <c r="AC255" i="52"/>
  <c r="AD255" i="52"/>
  <c r="AE255" i="52"/>
  <c r="AF255" i="52"/>
  <c r="AG255" i="52"/>
  <c r="AH255" i="52" s="1"/>
  <c r="AS255" i="52"/>
  <c r="E256" i="52"/>
  <c r="AJ256" i="52" s="1"/>
  <c r="AK256" i="52" s="1"/>
  <c r="I256" i="52"/>
  <c r="P256" i="52"/>
  <c r="W256" i="52"/>
  <c r="AC256" i="52"/>
  <c r="AD256" i="52"/>
  <c r="AE256" i="52"/>
  <c r="AF256" i="52"/>
  <c r="AG256" i="52"/>
  <c r="AH256" i="52" s="1"/>
  <c r="AL256" i="52"/>
  <c r="AS256" i="52"/>
  <c r="E257" i="52"/>
  <c r="AJ257" i="52" s="1"/>
  <c r="AP257" i="52" s="1"/>
  <c r="I257" i="52"/>
  <c r="P257" i="52"/>
  <c r="W257" i="52"/>
  <c r="AC257" i="52"/>
  <c r="AD257" i="52"/>
  <c r="AE257" i="52"/>
  <c r="AF257" i="52"/>
  <c r="AG257" i="52"/>
  <c r="AH257" i="52" s="1"/>
  <c r="AS257" i="52"/>
  <c r="E258" i="52"/>
  <c r="AJ258" i="52" s="1"/>
  <c r="AK258" i="52" s="1"/>
  <c r="I258" i="52"/>
  <c r="P258" i="52"/>
  <c r="W258" i="52"/>
  <c r="AC258" i="52"/>
  <c r="AD258" i="52"/>
  <c r="AE258" i="52"/>
  <c r="AF258" i="52"/>
  <c r="AG258" i="52"/>
  <c r="AH258" i="52" s="1"/>
  <c r="AL258" i="52"/>
  <c r="AS258" i="52"/>
  <c r="E259" i="52"/>
  <c r="AJ259" i="52" s="1"/>
  <c r="I259" i="52"/>
  <c r="P259" i="52"/>
  <c r="W259" i="52"/>
  <c r="AC259" i="52"/>
  <c r="AD259" i="52"/>
  <c r="AE259" i="52"/>
  <c r="AF259" i="52"/>
  <c r="AG259" i="52"/>
  <c r="AH259" i="52" s="1"/>
  <c r="AS259" i="52"/>
  <c r="E260" i="52"/>
  <c r="AJ260" i="52" s="1"/>
  <c r="AK260" i="52" s="1"/>
  <c r="I260" i="52"/>
  <c r="P260" i="52"/>
  <c r="W260" i="52"/>
  <c r="AC260" i="52"/>
  <c r="AD260" i="52"/>
  <c r="AE260" i="52"/>
  <c r="AF260" i="52"/>
  <c r="AG260" i="52"/>
  <c r="AH260" i="52" s="1"/>
  <c r="AL260" i="52"/>
  <c r="AS260" i="52"/>
  <c r="E261" i="52"/>
  <c r="AJ261" i="52" s="1"/>
  <c r="AP261" i="52" s="1"/>
  <c r="I261" i="52"/>
  <c r="P261" i="52"/>
  <c r="W261" i="52"/>
  <c r="AC261" i="52"/>
  <c r="AD261" i="52"/>
  <c r="AE261" i="52"/>
  <c r="AF261" i="52"/>
  <c r="AG261" i="52"/>
  <c r="AH261" i="52" s="1"/>
  <c r="AS261" i="52"/>
  <c r="E262" i="52"/>
  <c r="AJ262" i="52" s="1"/>
  <c r="AK262" i="52" s="1"/>
  <c r="I262" i="52"/>
  <c r="P262" i="52"/>
  <c r="W262" i="52"/>
  <c r="AC262" i="52"/>
  <c r="AD262" i="52"/>
  <c r="AE262" i="52"/>
  <c r="AF262" i="52"/>
  <c r="AG262" i="52"/>
  <c r="AH262" i="52" s="1"/>
  <c r="AL262" i="52"/>
  <c r="AS262" i="52"/>
  <c r="E263" i="52"/>
  <c r="AJ263" i="52" s="1"/>
  <c r="I263" i="52"/>
  <c r="P263" i="52"/>
  <c r="W263" i="52"/>
  <c r="AC263" i="52"/>
  <c r="AD263" i="52"/>
  <c r="AE263" i="52"/>
  <c r="AF263" i="52"/>
  <c r="AG263" i="52"/>
  <c r="AH263" i="52" s="1"/>
  <c r="AS263" i="52"/>
  <c r="E264" i="52"/>
  <c r="AJ264" i="52" s="1"/>
  <c r="AK264" i="52" s="1"/>
  <c r="I264" i="52"/>
  <c r="P264" i="52"/>
  <c r="W264" i="52"/>
  <c r="AC264" i="52"/>
  <c r="AD264" i="52"/>
  <c r="AE264" i="52"/>
  <c r="AF264" i="52"/>
  <c r="AG264" i="52"/>
  <c r="AH264" i="52" s="1"/>
  <c r="AL264" i="52"/>
  <c r="AS264" i="52"/>
  <c r="E265" i="52"/>
  <c r="AJ265" i="52" s="1"/>
  <c r="AP265" i="52" s="1"/>
  <c r="I265" i="52"/>
  <c r="P265" i="52"/>
  <c r="W265" i="52"/>
  <c r="AC265" i="52"/>
  <c r="AD265" i="52"/>
  <c r="AE265" i="52"/>
  <c r="AF265" i="52"/>
  <c r="AG265" i="52"/>
  <c r="AH265" i="52" s="1"/>
  <c r="AS265" i="52"/>
  <c r="E266" i="52"/>
  <c r="AJ266" i="52" s="1"/>
  <c r="AK266" i="52" s="1"/>
  <c r="I266" i="52"/>
  <c r="P266" i="52"/>
  <c r="W266" i="52"/>
  <c r="AC266" i="52"/>
  <c r="AD266" i="52"/>
  <c r="AE266" i="52"/>
  <c r="AF266" i="52"/>
  <c r="AG266" i="52"/>
  <c r="AH266" i="52" s="1"/>
  <c r="AL266" i="52"/>
  <c r="AS266" i="52"/>
  <c r="E267" i="52"/>
  <c r="AJ267" i="52" s="1"/>
  <c r="I267" i="52"/>
  <c r="P267" i="52"/>
  <c r="W267" i="52"/>
  <c r="AC267" i="52"/>
  <c r="AD267" i="52"/>
  <c r="AE267" i="52"/>
  <c r="AF267" i="52"/>
  <c r="AG267" i="52"/>
  <c r="AH267" i="52" s="1"/>
  <c r="AS267" i="52"/>
  <c r="E268" i="52"/>
  <c r="AJ268" i="52" s="1"/>
  <c r="AK268" i="52" s="1"/>
  <c r="I268" i="52"/>
  <c r="P268" i="52"/>
  <c r="W268" i="52"/>
  <c r="AC268" i="52"/>
  <c r="AD268" i="52"/>
  <c r="AE268" i="52"/>
  <c r="AF268" i="52"/>
  <c r="AG268" i="52"/>
  <c r="AH268" i="52" s="1"/>
  <c r="AL268" i="52"/>
  <c r="AS268" i="52"/>
  <c r="E269" i="52"/>
  <c r="AJ269" i="52" s="1"/>
  <c r="AP269" i="52" s="1"/>
  <c r="I269" i="52"/>
  <c r="P269" i="52"/>
  <c r="W269" i="52"/>
  <c r="AC269" i="52"/>
  <c r="AD269" i="52"/>
  <c r="AE269" i="52"/>
  <c r="AF269" i="52"/>
  <c r="AG269" i="52"/>
  <c r="AH269" i="52" s="1"/>
  <c r="AS269" i="52"/>
  <c r="E270" i="52"/>
  <c r="AJ270" i="52" s="1"/>
  <c r="AK270" i="52" s="1"/>
  <c r="I270" i="52"/>
  <c r="P270" i="52"/>
  <c r="W270" i="52"/>
  <c r="AC270" i="52"/>
  <c r="AD270" i="52"/>
  <c r="AE270" i="52"/>
  <c r="AF270" i="52"/>
  <c r="AG270" i="52"/>
  <c r="AH270" i="52" s="1"/>
  <c r="AL270" i="52"/>
  <c r="AS270" i="52"/>
  <c r="E271" i="52"/>
  <c r="AJ271" i="52" s="1"/>
  <c r="I271" i="52"/>
  <c r="P271" i="52"/>
  <c r="W271" i="52"/>
  <c r="AC271" i="52"/>
  <c r="AD271" i="52"/>
  <c r="AE271" i="52"/>
  <c r="AF271" i="52"/>
  <c r="AG271" i="52"/>
  <c r="AH271" i="52" s="1"/>
  <c r="AS271" i="52"/>
  <c r="E272" i="52"/>
  <c r="AJ272" i="52" s="1"/>
  <c r="AK272" i="52" s="1"/>
  <c r="I272" i="52"/>
  <c r="P272" i="52"/>
  <c r="W272" i="52"/>
  <c r="AC272" i="52"/>
  <c r="AD272" i="52"/>
  <c r="AE272" i="52"/>
  <c r="AF272" i="52"/>
  <c r="AG272" i="52"/>
  <c r="AH272" i="52" s="1"/>
  <c r="AL272" i="52"/>
  <c r="AS272" i="52"/>
  <c r="E273" i="52"/>
  <c r="AJ273" i="52" s="1"/>
  <c r="AP273" i="52" s="1"/>
  <c r="I273" i="52"/>
  <c r="P273" i="52"/>
  <c r="W273" i="52"/>
  <c r="AC273" i="52"/>
  <c r="AD273" i="52"/>
  <c r="AE273" i="52"/>
  <c r="AF273" i="52"/>
  <c r="AG273" i="52"/>
  <c r="AH273" i="52" s="1"/>
  <c r="AS273" i="52"/>
  <c r="E274" i="52"/>
  <c r="AJ274" i="52" s="1"/>
  <c r="AK274" i="52" s="1"/>
  <c r="I274" i="52"/>
  <c r="P274" i="52"/>
  <c r="W274" i="52"/>
  <c r="AC274" i="52"/>
  <c r="AD274" i="52"/>
  <c r="AE274" i="52"/>
  <c r="AF274" i="52"/>
  <c r="AG274" i="52"/>
  <c r="AH274" i="52" s="1"/>
  <c r="AL274" i="52"/>
  <c r="AS274" i="52"/>
  <c r="E275" i="52"/>
  <c r="AJ275" i="52" s="1"/>
  <c r="I275" i="52"/>
  <c r="P275" i="52"/>
  <c r="W275" i="52"/>
  <c r="AC275" i="52"/>
  <c r="AD275" i="52"/>
  <c r="AF275" i="52" s="1"/>
  <c r="AE275" i="52"/>
  <c r="AG275" i="52"/>
  <c r="AH275" i="52" s="1"/>
  <c r="AM275" i="52"/>
  <c r="AS275" i="52"/>
  <c r="E276" i="52"/>
  <c r="AJ276" i="52" s="1"/>
  <c r="I276" i="52"/>
  <c r="P276" i="52"/>
  <c r="W276" i="52"/>
  <c r="AC276" i="52"/>
  <c r="AD276" i="52"/>
  <c r="AE276" i="52"/>
  <c r="AF276" i="52"/>
  <c r="AG276" i="52"/>
  <c r="AH276" i="52"/>
  <c r="AK276" i="52"/>
  <c r="AS276" i="52"/>
  <c r="E277" i="52"/>
  <c r="AJ277" i="52" s="1"/>
  <c r="I277" i="52"/>
  <c r="P277" i="52"/>
  <c r="W277" i="52"/>
  <c r="AC277" i="52"/>
  <c r="AD277" i="52"/>
  <c r="AE277" i="52"/>
  <c r="AF277" i="52"/>
  <c r="AG277" i="52"/>
  <c r="AH277" i="52"/>
  <c r="AK277" i="52"/>
  <c r="AO277" i="52"/>
  <c r="AS277" i="52"/>
  <c r="E278" i="52"/>
  <c r="AJ278" i="52" s="1"/>
  <c r="I278" i="52"/>
  <c r="P278" i="52"/>
  <c r="W278" i="52"/>
  <c r="AC278" i="52"/>
  <c r="AD278" i="52"/>
  <c r="AE278" i="52"/>
  <c r="AF278" i="52"/>
  <c r="AG278" i="52"/>
  <c r="AH278" i="52"/>
  <c r="AS278" i="52"/>
  <c r="E279" i="52"/>
  <c r="AJ279" i="52" s="1"/>
  <c r="AK279" i="52" s="1"/>
  <c r="I279" i="52"/>
  <c r="P279" i="52"/>
  <c r="W279" i="52"/>
  <c r="AC279" i="52"/>
  <c r="AD279" i="52"/>
  <c r="AE279" i="52"/>
  <c r="AF279" i="52"/>
  <c r="AG279" i="52"/>
  <c r="AH279" i="52"/>
  <c r="AO279" i="52"/>
  <c r="AS279" i="52"/>
  <c r="E280" i="52"/>
  <c r="AJ280" i="52" s="1"/>
  <c r="I280" i="52"/>
  <c r="P280" i="52"/>
  <c r="W280" i="52"/>
  <c r="AC280" i="52"/>
  <c r="AD280" i="52"/>
  <c r="AE280" i="52"/>
  <c r="AF280" i="52"/>
  <c r="AG280" i="52"/>
  <c r="AH280" i="52"/>
  <c r="AK280" i="52"/>
  <c r="AS280" i="52"/>
  <c r="E281" i="52"/>
  <c r="AJ281" i="52" s="1"/>
  <c r="I281" i="52"/>
  <c r="P281" i="52"/>
  <c r="W281" i="52"/>
  <c r="AC281" i="52"/>
  <c r="AD281" i="52"/>
  <c r="AE281" i="52"/>
  <c r="AF281" i="52"/>
  <c r="AG281" i="52"/>
  <c r="AH281" i="52"/>
  <c r="AK281" i="52"/>
  <c r="AO281" i="52"/>
  <c r="AS281" i="52"/>
  <c r="E282" i="52"/>
  <c r="AJ282" i="52" s="1"/>
  <c r="I282" i="52"/>
  <c r="P282" i="52"/>
  <c r="W282" i="52"/>
  <c r="AC282" i="52"/>
  <c r="AD282" i="52"/>
  <c r="AE282" i="52"/>
  <c r="AF282" i="52"/>
  <c r="AG282" i="52"/>
  <c r="AH282" i="52"/>
  <c r="AS282" i="52"/>
  <c r="E283" i="52"/>
  <c r="AJ283" i="52" s="1"/>
  <c r="AK283" i="52" s="1"/>
  <c r="I283" i="52"/>
  <c r="P283" i="52"/>
  <c r="W283" i="52"/>
  <c r="AC283" i="52"/>
  <c r="AD283" i="52"/>
  <c r="AE283" i="52"/>
  <c r="AF283" i="52"/>
  <c r="AG283" i="52"/>
  <c r="AH283" i="52"/>
  <c r="AM283" i="52"/>
  <c r="AO283" i="52"/>
  <c r="AQ283" i="52"/>
  <c r="AS283" i="52"/>
  <c r="E284" i="52"/>
  <c r="AJ284" i="52" s="1"/>
  <c r="AO284" i="52" s="1"/>
  <c r="I284" i="52"/>
  <c r="P284" i="52"/>
  <c r="W284" i="52"/>
  <c r="AC284" i="52"/>
  <c r="AD284" i="52"/>
  <c r="AF284" i="52" s="1"/>
  <c r="AE284" i="52"/>
  <c r="AG284" i="52"/>
  <c r="AH284" i="52"/>
  <c r="AS284" i="52"/>
  <c r="E285" i="52"/>
  <c r="AJ285" i="52" s="1"/>
  <c r="I285" i="52"/>
  <c r="P285" i="52"/>
  <c r="W285" i="52"/>
  <c r="AC285" i="52"/>
  <c r="AD285" i="52"/>
  <c r="AF285" i="52" s="1"/>
  <c r="AE285" i="52"/>
  <c r="AG285" i="52"/>
  <c r="AH285" i="52"/>
  <c r="AK285" i="52"/>
  <c r="AM285" i="52"/>
  <c r="AO285" i="52"/>
  <c r="AQ285" i="52"/>
  <c r="AS285" i="52"/>
  <c r="E286" i="52"/>
  <c r="AJ286" i="52" s="1"/>
  <c r="AQ286" i="52" s="1"/>
  <c r="I286" i="52"/>
  <c r="P286" i="52"/>
  <c r="W286" i="52"/>
  <c r="AC286" i="52"/>
  <c r="AD286" i="52"/>
  <c r="AE286" i="52"/>
  <c r="AF286" i="52"/>
  <c r="AG286" i="52"/>
  <c r="AH286" i="52"/>
  <c r="AK286" i="52"/>
  <c r="AO286" i="52"/>
  <c r="AS286" i="52"/>
  <c r="E287" i="52"/>
  <c r="AJ287" i="52" s="1"/>
  <c r="AK287" i="52" s="1"/>
  <c r="I287" i="52"/>
  <c r="P287" i="52"/>
  <c r="W287" i="52"/>
  <c r="AC287" i="52"/>
  <c r="AD287" i="52"/>
  <c r="AE287" i="52"/>
  <c r="AF287" i="52"/>
  <c r="AG287" i="52"/>
  <c r="AH287" i="52"/>
  <c r="AM287" i="52"/>
  <c r="AO287" i="52"/>
  <c r="AQ287" i="52"/>
  <c r="AS287" i="52"/>
  <c r="E288" i="52"/>
  <c r="AJ288" i="52" s="1"/>
  <c r="AO288" i="52" s="1"/>
  <c r="I288" i="52"/>
  <c r="P288" i="52"/>
  <c r="W288" i="52"/>
  <c r="AC288" i="52"/>
  <c r="AD288" i="52"/>
  <c r="AF288" i="52" s="1"/>
  <c r="AE288" i="52"/>
  <c r="AG288" i="52"/>
  <c r="AH288" i="52"/>
  <c r="AS288" i="52"/>
  <c r="E289" i="52"/>
  <c r="AJ289" i="52" s="1"/>
  <c r="I289" i="52"/>
  <c r="P289" i="52"/>
  <c r="W289" i="52"/>
  <c r="AC289" i="52"/>
  <c r="AD289" i="52"/>
  <c r="AF289" i="52" s="1"/>
  <c r="AE289" i="52"/>
  <c r="AG289" i="52"/>
  <c r="AH289" i="52"/>
  <c r="AK289" i="52"/>
  <c r="AM289" i="52"/>
  <c r="AO289" i="52"/>
  <c r="AQ289" i="52"/>
  <c r="AS289" i="52"/>
  <c r="E290" i="52"/>
  <c r="AJ290" i="52" s="1"/>
  <c r="AQ290" i="52" s="1"/>
  <c r="I290" i="52"/>
  <c r="P290" i="52"/>
  <c r="W290" i="52"/>
  <c r="AC290" i="52"/>
  <c r="AD290" i="52"/>
  <c r="AE290" i="52"/>
  <c r="AF290" i="52"/>
  <c r="AG290" i="52"/>
  <c r="AH290" i="52"/>
  <c r="AK290" i="52"/>
  <c r="AO290" i="52"/>
  <c r="AS290" i="52"/>
  <c r="E291" i="52"/>
  <c r="AJ291" i="52" s="1"/>
  <c r="AK291" i="52" s="1"/>
  <c r="I291" i="52"/>
  <c r="P291" i="52"/>
  <c r="W291" i="52"/>
  <c r="AC291" i="52"/>
  <c r="AD291" i="52"/>
  <c r="AE291" i="52"/>
  <c r="AF291" i="52"/>
  <c r="AG291" i="52"/>
  <c r="AH291" i="52"/>
  <c r="AM291" i="52"/>
  <c r="AO291" i="52"/>
  <c r="AQ291" i="52"/>
  <c r="AS291" i="52"/>
  <c r="E292" i="52"/>
  <c r="AJ292" i="52" s="1"/>
  <c r="AO292" i="52" s="1"/>
  <c r="I292" i="52"/>
  <c r="P292" i="52"/>
  <c r="W292" i="52"/>
  <c r="AC292" i="52"/>
  <c r="AD292" i="52"/>
  <c r="AF292" i="52" s="1"/>
  <c r="AE292" i="52"/>
  <c r="AG292" i="52"/>
  <c r="AH292" i="52"/>
  <c r="AS292" i="52"/>
  <c r="E293" i="52"/>
  <c r="AJ293" i="52" s="1"/>
  <c r="I293" i="52"/>
  <c r="P293" i="52"/>
  <c r="W293" i="52"/>
  <c r="AC293" i="52"/>
  <c r="AD293" i="52"/>
  <c r="AF293" i="52" s="1"/>
  <c r="AE293" i="52"/>
  <c r="AG293" i="52"/>
  <c r="AH293" i="52"/>
  <c r="AK293" i="52"/>
  <c r="AM293" i="52"/>
  <c r="AO293" i="52"/>
  <c r="AQ293" i="52"/>
  <c r="AS293" i="52"/>
  <c r="E294" i="52"/>
  <c r="AJ294" i="52" s="1"/>
  <c r="AQ294" i="52" s="1"/>
  <c r="I294" i="52"/>
  <c r="P294" i="52"/>
  <c r="W294" i="52"/>
  <c r="AC294" i="52"/>
  <c r="AD294" i="52"/>
  <c r="AE294" i="52"/>
  <c r="AF294" i="52"/>
  <c r="AG294" i="52"/>
  <c r="AH294" i="52"/>
  <c r="AK294" i="52"/>
  <c r="AO294" i="52"/>
  <c r="AS294" i="52"/>
  <c r="E295" i="52"/>
  <c r="AJ295" i="52" s="1"/>
  <c r="AK295" i="52" s="1"/>
  <c r="I295" i="52"/>
  <c r="P295" i="52"/>
  <c r="W295" i="52"/>
  <c r="AC295" i="52"/>
  <c r="AD295" i="52"/>
  <c r="AE295" i="52"/>
  <c r="AF295" i="52"/>
  <c r="AG295" i="52"/>
  <c r="AH295" i="52"/>
  <c r="AM295" i="52"/>
  <c r="AO295" i="52"/>
  <c r="AQ295" i="52"/>
  <c r="AS295" i="52"/>
  <c r="E296" i="52"/>
  <c r="AJ296" i="52" s="1"/>
  <c r="AO296" i="52" s="1"/>
  <c r="I296" i="52"/>
  <c r="P296" i="52"/>
  <c r="W296" i="52"/>
  <c r="AC296" i="52"/>
  <c r="AD296" i="52"/>
  <c r="AF296" i="52" s="1"/>
  <c r="AE296" i="52"/>
  <c r="AG296" i="52"/>
  <c r="AH296" i="52"/>
  <c r="AS296" i="52"/>
  <c r="E297" i="52"/>
  <c r="AJ297" i="52" s="1"/>
  <c r="I297" i="52"/>
  <c r="P297" i="52"/>
  <c r="W297" i="52"/>
  <c r="AC297" i="52"/>
  <c r="AD297" i="52"/>
  <c r="AF297" i="52" s="1"/>
  <c r="AE297" i="52"/>
  <c r="AG297" i="52"/>
  <c r="AH297" i="52"/>
  <c r="AK297" i="52"/>
  <c r="AM297" i="52"/>
  <c r="AO297" i="52"/>
  <c r="AQ297" i="52"/>
  <c r="AS297" i="52"/>
  <c r="E298" i="52"/>
  <c r="AJ298" i="52" s="1"/>
  <c r="AQ298" i="52" s="1"/>
  <c r="I298" i="52"/>
  <c r="P298" i="52"/>
  <c r="W298" i="52"/>
  <c r="AC298" i="52"/>
  <c r="AD298" i="52"/>
  <c r="AE298" i="52"/>
  <c r="AF298" i="52"/>
  <c r="AG298" i="52"/>
  <c r="AH298" i="52"/>
  <c r="AK298" i="52"/>
  <c r="AO298" i="52"/>
  <c r="AS298" i="52"/>
  <c r="E299" i="52"/>
  <c r="AJ299" i="52" s="1"/>
  <c r="AK299" i="52" s="1"/>
  <c r="I299" i="52"/>
  <c r="P299" i="52"/>
  <c r="W299" i="52"/>
  <c r="AC299" i="52"/>
  <c r="AD299" i="52"/>
  <c r="AE299" i="52"/>
  <c r="AF299" i="52"/>
  <c r="AG299" i="52"/>
  <c r="AH299" i="52"/>
  <c r="AM299" i="52"/>
  <c r="AO299" i="52"/>
  <c r="AQ299" i="52"/>
  <c r="AS299" i="52"/>
  <c r="E300" i="52"/>
  <c r="AJ300" i="52" s="1"/>
  <c r="AO300" i="52" s="1"/>
  <c r="I300" i="52"/>
  <c r="P300" i="52"/>
  <c r="W300" i="52"/>
  <c r="AC300" i="52"/>
  <c r="AD300" i="52"/>
  <c r="AF300" i="52" s="1"/>
  <c r="AE300" i="52"/>
  <c r="AG300" i="52"/>
  <c r="AH300" i="52"/>
  <c r="AS300" i="52"/>
  <c r="E301" i="52"/>
  <c r="AJ301" i="52" s="1"/>
  <c r="I301" i="52"/>
  <c r="P301" i="52"/>
  <c r="W301" i="52"/>
  <c r="AC301" i="52"/>
  <c r="AD301" i="52"/>
  <c r="AF301" i="52" s="1"/>
  <c r="AE301" i="52"/>
  <c r="AG301" i="52"/>
  <c r="AH301" i="52"/>
  <c r="AK301" i="52"/>
  <c r="AM301" i="52"/>
  <c r="AO301" i="52"/>
  <c r="AQ301" i="52"/>
  <c r="AS301" i="52"/>
  <c r="E302" i="52"/>
  <c r="AJ302" i="52" s="1"/>
  <c r="AQ302" i="52" s="1"/>
  <c r="I302" i="52"/>
  <c r="P302" i="52"/>
  <c r="W302" i="52"/>
  <c r="AC302" i="52"/>
  <c r="AD302" i="52"/>
  <c r="AE302" i="52"/>
  <c r="AF302" i="52"/>
  <c r="AG302" i="52"/>
  <c r="AH302" i="52"/>
  <c r="AK302" i="52"/>
  <c r="AO302" i="52"/>
  <c r="AS302" i="52"/>
  <c r="E303" i="52"/>
  <c r="AJ303" i="52" s="1"/>
  <c r="AK303" i="52" s="1"/>
  <c r="I303" i="52"/>
  <c r="P303" i="52"/>
  <c r="W303" i="52"/>
  <c r="AC303" i="52"/>
  <c r="AD303" i="52"/>
  <c r="AE303" i="52"/>
  <c r="AF303" i="52"/>
  <c r="AG303" i="52"/>
  <c r="AH303" i="52"/>
  <c r="AM303" i="52"/>
  <c r="AO303" i="52"/>
  <c r="AQ303" i="52"/>
  <c r="AS303" i="52"/>
  <c r="E304" i="52"/>
  <c r="AJ304" i="52" s="1"/>
  <c r="AO304" i="52" s="1"/>
  <c r="I304" i="52"/>
  <c r="P304" i="52"/>
  <c r="W304" i="52"/>
  <c r="AC304" i="52"/>
  <c r="AD304" i="52"/>
  <c r="AF304" i="52" s="1"/>
  <c r="AE304" i="52"/>
  <c r="AG304" i="52"/>
  <c r="AH304" i="52"/>
  <c r="AS304" i="52"/>
  <c r="E305" i="52"/>
  <c r="AJ305" i="52" s="1"/>
  <c r="I305" i="52"/>
  <c r="P305" i="52"/>
  <c r="W305" i="52"/>
  <c r="AC305" i="52"/>
  <c r="AD305" i="52"/>
  <c r="AF305" i="52" s="1"/>
  <c r="AE305" i="52"/>
  <c r="AG305" i="52"/>
  <c r="AH305" i="52"/>
  <c r="AK305" i="52"/>
  <c r="AM305" i="52"/>
  <c r="AO305" i="52"/>
  <c r="AQ305" i="52"/>
  <c r="AS305" i="52"/>
  <c r="E306" i="52"/>
  <c r="AJ306" i="52" s="1"/>
  <c r="AQ306" i="52" s="1"/>
  <c r="I306" i="52"/>
  <c r="P306" i="52"/>
  <c r="W306" i="52"/>
  <c r="AC306" i="52"/>
  <c r="AD306" i="52"/>
  <c r="AE306" i="52"/>
  <c r="AF306" i="52"/>
  <c r="AG306" i="52"/>
  <c r="AH306" i="52"/>
  <c r="AK306" i="52"/>
  <c r="AO306" i="52"/>
  <c r="AS306" i="52"/>
  <c r="E307" i="52"/>
  <c r="AJ307" i="52" s="1"/>
  <c r="AK307" i="52" s="1"/>
  <c r="I307" i="52"/>
  <c r="P307" i="52"/>
  <c r="W307" i="52"/>
  <c r="AC307" i="52"/>
  <c r="AD307" i="52"/>
  <c r="AE307" i="52"/>
  <c r="AF307" i="52"/>
  <c r="AG307" i="52"/>
  <c r="AH307" i="52"/>
  <c r="AM307" i="52"/>
  <c r="AO307" i="52"/>
  <c r="AQ307" i="52"/>
  <c r="AS307" i="52"/>
  <c r="E308" i="52"/>
  <c r="AJ308" i="52" s="1"/>
  <c r="I308" i="52"/>
  <c r="P308" i="52"/>
  <c r="W308" i="52"/>
  <c r="AC308" i="52"/>
  <c r="AD308" i="52"/>
  <c r="AF308" i="52" s="1"/>
  <c r="AE308" i="52"/>
  <c r="AG308" i="52"/>
  <c r="AH308" i="52"/>
  <c r="AO308" i="52"/>
  <c r="AS308" i="52"/>
  <c r="E309" i="52"/>
  <c r="AJ309" i="52" s="1"/>
  <c r="I309" i="52"/>
  <c r="P309" i="52"/>
  <c r="W309" i="52"/>
  <c r="AC309" i="52"/>
  <c r="AD309" i="52"/>
  <c r="AF309" i="52" s="1"/>
  <c r="AE309" i="52"/>
  <c r="AG309" i="52"/>
  <c r="AH309" i="52"/>
  <c r="AK309" i="52"/>
  <c r="AM309" i="52"/>
  <c r="AO309" i="52"/>
  <c r="AQ309" i="52"/>
  <c r="AS309" i="52"/>
  <c r="E310" i="52"/>
  <c r="AJ310" i="52" s="1"/>
  <c r="AQ310" i="52" s="1"/>
  <c r="I310" i="52"/>
  <c r="P310" i="52"/>
  <c r="W310" i="52"/>
  <c r="AC310" i="52"/>
  <c r="AD310" i="52"/>
  <c r="AE310" i="52"/>
  <c r="AF310" i="52"/>
  <c r="AG310" i="52"/>
  <c r="AH310" i="52"/>
  <c r="AK310" i="52"/>
  <c r="AO310" i="52"/>
  <c r="AS310" i="52"/>
  <c r="E311" i="52"/>
  <c r="AJ311" i="52" s="1"/>
  <c r="AK311" i="52" s="1"/>
  <c r="I311" i="52"/>
  <c r="P311" i="52"/>
  <c r="W311" i="52"/>
  <c r="AC311" i="52"/>
  <c r="AD311" i="52"/>
  <c r="AE311" i="52"/>
  <c r="AF311" i="52"/>
  <c r="AG311" i="52"/>
  <c r="AH311" i="52"/>
  <c r="AM311" i="52"/>
  <c r="AO311" i="52"/>
  <c r="AQ311" i="52"/>
  <c r="AS311" i="52"/>
  <c r="E312" i="52"/>
  <c r="AJ312" i="52" s="1"/>
  <c r="I312" i="52"/>
  <c r="P312" i="52"/>
  <c r="W312" i="52"/>
  <c r="AC312" i="52"/>
  <c r="AD312" i="52"/>
  <c r="AF312" i="52" s="1"/>
  <c r="AE312" i="52"/>
  <c r="AG312" i="52"/>
  <c r="AH312" i="52"/>
  <c r="AO312" i="52"/>
  <c r="AS312" i="52"/>
  <c r="E313" i="52"/>
  <c r="AJ313" i="52" s="1"/>
  <c r="I313" i="52"/>
  <c r="P313" i="52"/>
  <c r="W313" i="52"/>
  <c r="AC313" i="52"/>
  <c r="AD313" i="52"/>
  <c r="AF313" i="52" s="1"/>
  <c r="AE313" i="52"/>
  <c r="AG313" i="52"/>
  <c r="AH313" i="52"/>
  <c r="AK313" i="52"/>
  <c r="AM313" i="52"/>
  <c r="AO313" i="52"/>
  <c r="AQ313" i="52"/>
  <c r="AS313" i="52"/>
  <c r="E314" i="52"/>
  <c r="AJ314" i="52" s="1"/>
  <c r="AQ314" i="52" s="1"/>
  <c r="I314" i="52"/>
  <c r="P314" i="52"/>
  <c r="W314" i="52"/>
  <c r="AC314" i="52"/>
  <c r="AD314" i="52"/>
  <c r="AE314" i="52"/>
  <c r="AF314" i="52"/>
  <c r="AG314" i="52"/>
  <c r="AH314" i="52"/>
  <c r="AK314" i="52"/>
  <c r="AO314" i="52"/>
  <c r="AS314" i="52"/>
  <c r="E315" i="52"/>
  <c r="AJ315" i="52" s="1"/>
  <c r="AK315" i="52" s="1"/>
  <c r="I315" i="52"/>
  <c r="P315" i="52"/>
  <c r="W315" i="52"/>
  <c r="AC315" i="52"/>
  <c r="AD315" i="52"/>
  <c r="AE315" i="52"/>
  <c r="AF315" i="52"/>
  <c r="AG315" i="52"/>
  <c r="AH315" i="52"/>
  <c r="AM315" i="52"/>
  <c r="AO315" i="52"/>
  <c r="AQ315" i="52"/>
  <c r="AS315" i="52"/>
  <c r="E316" i="52"/>
  <c r="AJ316" i="52" s="1"/>
  <c r="I316" i="52"/>
  <c r="P316" i="52"/>
  <c r="W316" i="52"/>
  <c r="AC316" i="52"/>
  <c r="AD316" i="52"/>
  <c r="AF316" i="52" s="1"/>
  <c r="AE316" i="52"/>
  <c r="AG316" i="52"/>
  <c r="AH316" i="52"/>
  <c r="AO316" i="52"/>
  <c r="AS316" i="52"/>
  <c r="E317" i="52"/>
  <c r="AJ317" i="52" s="1"/>
  <c r="I317" i="52"/>
  <c r="P317" i="52"/>
  <c r="W317" i="52"/>
  <c r="AC317" i="52"/>
  <c r="AD317" i="52"/>
  <c r="AF317" i="52" s="1"/>
  <c r="AE317" i="52"/>
  <c r="AG317" i="52"/>
  <c r="AH317" i="52"/>
  <c r="AK317" i="52"/>
  <c r="AM317" i="52"/>
  <c r="AO317" i="52"/>
  <c r="AQ317" i="52"/>
  <c r="AS317" i="52"/>
  <c r="E318" i="52"/>
  <c r="AJ318" i="52" s="1"/>
  <c r="AP318" i="52" s="1"/>
  <c r="I318" i="52"/>
  <c r="P318" i="52"/>
  <c r="W318" i="52"/>
  <c r="AC318" i="52"/>
  <c r="AD318" i="52"/>
  <c r="AE318" i="52"/>
  <c r="AF318" i="52"/>
  <c r="AG318" i="52"/>
  <c r="AH318" i="52"/>
  <c r="AK318" i="52"/>
  <c r="AO318" i="52"/>
  <c r="AQ318" i="52"/>
  <c r="AS318" i="52"/>
  <c r="E319" i="52"/>
  <c r="AJ319" i="52" s="1"/>
  <c r="AO319" i="52" s="1"/>
  <c r="I319" i="52"/>
  <c r="P319" i="52"/>
  <c r="W319" i="52"/>
  <c r="AC319" i="52"/>
  <c r="AD319" i="52"/>
  <c r="AE319" i="52"/>
  <c r="AF319" i="52"/>
  <c r="AG319" i="52"/>
  <c r="AH319" i="52" s="1"/>
  <c r="AK319" i="52"/>
  <c r="AM319" i="52"/>
  <c r="AP319" i="52"/>
  <c r="AS319" i="52"/>
  <c r="E320" i="52"/>
  <c r="AJ320" i="52" s="1"/>
  <c r="I320" i="52"/>
  <c r="P320" i="52"/>
  <c r="W320" i="52"/>
  <c r="AC320" i="52"/>
  <c r="AD320" i="52"/>
  <c r="AF320" i="52" s="1"/>
  <c r="AE320" i="52"/>
  <c r="AG320" i="52"/>
  <c r="AH320" i="52"/>
  <c r="AK320" i="52"/>
  <c r="AL320" i="52"/>
  <c r="AM320" i="52"/>
  <c r="AO320" i="52"/>
  <c r="AQ320" i="52"/>
  <c r="AS320" i="52"/>
  <c r="E321" i="52"/>
  <c r="AJ321" i="52" s="1"/>
  <c r="I321" i="52"/>
  <c r="P321" i="52"/>
  <c r="W321" i="52"/>
  <c r="AC321" i="52"/>
  <c r="AD321" i="52"/>
  <c r="AF321" i="52" s="1"/>
  <c r="AE321" i="52"/>
  <c r="AG321" i="52"/>
  <c r="AH321" i="52" s="1"/>
  <c r="AM321" i="52"/>
  <c r="AS321" i="52"/>
  <c r="E322" i="52"/>
  <c r="AJ322" i="52" s="1"/>
  <c r="AK322" i="52" s="1"/>
  <c r="I322" i="52"/>
  <c r="P322" i="52"/>
  <c r="W322" i="52"/>
  <c r="AC322" i="52"/>
  <c r="AD322" i="52"/>
  <c r="AE322" i="52"/>
  <c r="AF322" i="52"/>
  <c r="AG322" i="52"/>
  <c r="AH322" i="52"/>
  <c r="AL322" i="52"/>
  <c r="AM322" i="52"/>
  <c r="AO322" i="52"/>
  <c r="AQ322" i="52"/>
  <c r="AS322" i="52"/>
  <c r="E323" i="52"/>
  <c r="AJ323" i="52" s="1"/>
  <c r="AO323" i="52" s="1"/>
  <c r="I323" i="52"/>
  <c r="P323" i="52"/>
  <c r="W323" i="52"/>
  <c r="AC323" i="52"/>
  <c r="AD323" i="52"/>
  <c r="AE323" i="52"/>
  <c r="AF323" i="52"/>
  <c r="AG323" i="52"/>
  <c r="AH323" i="52" s="1"/>
  <c r="AK323" i="52"/>
  <c r="AM323" i="52"/>
  <c r="AP323" i="52"/>
  <c r="AS323" i="52"/>
  <c r="E324" i="52"/>
  <c r="AJ324" i="52" s="1"/>
  <c r="I324" i="52"/>
  <c r="P324" i="52"/>
  <c r="W324" i="52"/>
  <c r="AC324" i="52"/>
  <c r="AD324" i="52"/>
  <c r="AF324" i="52" s="1"/>
  <c r="AE324" i="52"/>
  <c r="AG324" i="52"/>
  <c r="AH324" i="52"/>
  <c r="AK324" i="52"/>
  <c r="AL324" i="52"/>
  <c r="AM324" i="52"/>
  <c r="AN324" i="52"/>
  <c r="AO324" i="52"/>
  <c r="AP324" i="52"/>
  <c r="AQ324" i="52"/>
  <c r="AR324" i="52"/>
  <c r="AS324" i="52"/>
  <c r="E325" i="52"/>
  <c r="I325" i="52"/>
  <c r="P325" i="52"/>
  <c r="W325" i="52"/>
  <c r="AC325" i="52"/>
  <c r="AD325" i="52"/>
  <c r="AE325" i="52"/>
  <c r="AF325" i="52"/>
  <c r="AG325" i="52"/>
  <c r="AH325" i="52" s="1"/>
  <c r="AJ325" i="52"/>
  <c r="AR325" i="52" s="1"/>
  <c r="AN325" i="52"/>
  <c r="AS325" i="52"/>
  <c r="E326" i="52"/>
  <c r="I326" i="52"/>
  <c r="P326" i="52"/>
  <c r="W326" i="52"/>
  <c r="AC326" i="52"/>
  <c r="AD326" i="52"/>
  <c r="AE326" i="52"/>
  <c r="AF326" i="52"/>
  <c r="AG326" i="52"/>
  <c r="AH326" i="52" s="1"/>
  <c r="AJ326" i="52"/>
  <c r="AN326" i="52" s="1"/>
  <c r="AR326" i="52"/>
  <c r="AS326" i="52"/>
  <c r="E327" i="52"/>
  <c r="I327" i="52"/>
  <c r="P327" i="52"/>
  <c r="W327" i="52"/>
  <c r="AC327" i="52"/>
  <c r="AD327" i="52"/>
  <c r="AE327" i="52"/>
  <c r="AF327" i="52"/>
  <c r="AG327" i="52"/>
  <c r="AH327" i="52" s="1"/>
  <c r="AJ327" i="52"/>
  <c r="AN327" i="52"/>
  <c r="AR327" i="52"/>
  <c r="AS327" i="52"/>
  <c r="E328" i="52"/>
  <c r="I328" i="52"/>
  <c r="P328" i="52"/>
  <c r="W328" i="52"/>
  <c r="AC328" i="52"/>
  <c r="AD328" i="52"/>
  <c r="AE328" i="52"/>
  <c r="AF328" i="52"/>
  <c r="AG328" i="52"/>
  <c r="AH328" i="52" s="1"/>
  <c r="AJ328" i="52"/>
  <c r="AS328" i="52"/>
  <c r="E329" i="52"/>
  <c r="I329" i="52"/>
  <c r="P329" i="52"/>
  <c r="W329" i="52"/>
  <c r="AC329" i="52"/>
  <c r="AD329" i="52"/>
  <c r="AE329" i="52"/>
  <c r="AF329" i="52"/>
  <c r="AG329" i="52"/>
  <c r="AH329" i="52" s="1"/>
  <c r="AJ329" i="52"/>
  <c r="AR329" i="52" s="1"/>
  <c r="AN329" i="52"/>
  <c r="AS329" i="52"/>
  <c r="E330" i="52"/>
  <c r="I330" i="52"/>
  <c r="P330" i="52"/>
  <c r="W330" i="52"/>
  <c r="AC330" i="52"/>
  <c r="AD330" i="52"/>
  <c r="AE330" i="52"/>
  <c r="AF330" i="52"/>
  <c r="AG330" i="52"/>
  <c r="AH330" i="52" s="1"/>
  <c r="AJ330" i="52"/>
  <c r="AN330" i="52" s="1"/>
  <c r="AR330" i="52"/>
  <c r="AS330" i="52"/>
  <c r="E331" i="52"/>
  <c r="I331" i="52"/>
  <c r="P331" i="52"/>
  <c r="W331" i="52"/>
  <c r="AC331" i="52"/>
  <c r="AD331" i="52"/>
  <c r="AE331" i="52"/>
  <c r="AF331" i="52"/>
  <c r="AG331" i="52"/>
  <c r="AH331" i="52" s="1"/>
  <c r="AJ331" i="52"/>
  <c r="AN331" i="52"/>
  <c r="AR331" i="52"/>
  <c r="AS331" i="52"/>
  <c r="E332" i="52"/>
  <c r="I332" i="52"/>
  <c r="P332" i="52"/>
  <c r="W332" i="52"/>
  <c r="AC332" i="52"/>
  <c r="AD332" i="52"/>
  <c r="AE332" i="52"/>
  <c r="AF332" i="52"/>
  <c r="AG332" i="52"/>
  <c r="AH332" i="52" s="1"/>
  <c r="AJ332" i="52"/>
  <c r="AP332" i="52" s="1"/>
  <c r="AR332" i="52"/>
  <c r="AS332" i="52"/>
  <c r="E333" i="52"/>
  <c r="AJ333" i="52" s="1"/>
  <c r="I333" i="52"/>
  <c r="P333" i="52"/>
  <c r="W333" i="52"/>
  <c r="AC333" i="52"/>
  <c r="AD333" i="52"/>
  <c r="AE333" i="52"/>
  <c r="AF333" i="52"/>
  <c r="AG333" i="52"/>
  <c r="AH333" i="52" s="1"/>
  <c r="AS333" i="52"/>
  <c r="E334" i="52"/>
  <c r="I334" i="52"/>
  <c r="P334" i="52"/>
  <c r="W334" i="52"/>
  <c r="AC334" i="52"/>
  <c r="AD334" i="52"/>
  <c r="AE334" i="52"/>
  <c r="AF334" i="52"/>
  <c r="AG334" i="52"/>
  <c r="AH334" i="52" s="1"/>
  <c r="AJ334" i="52"/>
  <c r="AL334" i="52" s="1"/>
  <c r="AN334" i="52"/>
  <c r="AR334" i="52"/>
  <c r="AS334" i="52"/>
  <c r="E335" i="52"/>
  <c r="AJ335" i="52" s="1"/>
  <c r="I335" i="52"/>
  <c r="P335" i="52"/>
  <c r="W335" i="52"/>
  <c r="AC335" i="52"/>
  <c r="AD335" i="52"/>
  <c r="AE335" i="52"/>
  <c r="AF335" i="52"/>
  <c r="AG335" i="52"/>
  <c r="AH335" i="52" s="1"/>
  <c r="AS335" i="52"/>
  <c r="E336" i="52"/>
  <c r="I336" i="52"/>
  <c r="P336" i="52"/>
  <c r="W336" i="52"/>
  <c r="AC336" i="52"/>
  <c r="AD336" i="52"/>
  <c r="AE336" i="52"/>
  <c r="AF336" i="52"/>
  <c r="AG336" i="52"/>
  <c r="AH336" i="52" s="1"/>
  <c r="AJ336" i="52"/>
  <c r="AN336" i="52" s="1"/>
  <c r="AR336" i="52"/>
  <c r="AS336" i="52"/>
  <c r="E337" i="52"/>
  <c r="AJ337" i="52" s="1"/>
  <c r="I337" i="52"/>
  <c r="P337" i="52"/>
  <c r="W337" i="52"/>
  <c r="AC337" i="52"/>
  <c r="AD337" i="52"/>
  <c r="AE337" i="52"/>
  <c r="AF337" i="52"/>
  <c r="AG337" i="52"/>
  <c r="AH337" i="52" s="1"/>
  <c r="AS337" i="52"/>
  <c r="E338" i="52"/>
  <c r="I338" i="52"/>
  <c r="P338" i="52"/>
  <c r="W338" i="52"/>
  <c r="AC338" i="52"/>
  <c r="AD338" i="52"/>
  <c r="AE338" i="52"/>
  <c r="AF338" i="52"/>
  <c r="AG338" i="52"/>
  <c r="AH338" i="52" s="1"/>
  <c r="AJ338" i="52"/>
  <c r="AL338" i="52" s="1"/>
  <c r="AN338" i="52"/>
  <c r="AR338" i="52"/>
  <c r="AS338" i="52"/>
  <c r="E339" i="52"/>
  <c r="AJ339" i="52" s="1"/>
  <c r="I339" i="52"/>
  <c r="P339" i="52"/>
  <c r="W339" i="52"/>
  <c r="AC339" i="52"/>
  <c r="AD339" i="52"/>
  <c r="AE339" i="52"/>
  <c r="AF339" i="52"/>
  <c r="AG339" i="52"/>
  <c r="AH339" i="52" s="1"/>
  <c r="AS339" i="52"/>
  <c r="E340" i="52"/>
  <c r="I340" i="52"/>
  <c r="P340" i="52"/>
  <c r="W340" i="52"/>
  <c r="AC340" i="52"/>
  <c r="AD340" i="52"/>
  <c r="AE340" i="52"/>
  <c r="AF340" i="52"/>
  <c r="AG340" i="52"/>
  <c r="AH340" i="52" s="1"/>
  <c r="AJ340" i="52"/>
  <c r="AN340" i="52" s="1"/>
  <c r="AR340" i="52"/>
  <c r="AS340" i="52"/>
  <c r="E341" i="52"/>
  <c r="AJ341" i="52" s="1"/>
  <c r="I341" i="52"/>
  <c r="P341" i="52"/>
  <c r="W341" i="52"/>
  <c r="AC341" i="52"/>
  <c r="AD341" i="52"/>
  <c r="AE341" i="52"/>
  <c r="AF341" i="52"/>
  <c r="AG341" i="52"/>
  <c r="AH341" i="52" s="1"/>
  <c r="AS341" i="52"/>
  <c r="E342" i="52"/>
  <c r="I342" i="52"/>
  <c r="P342" i="52"/>
  <c r="W342" i="52"/>
  <c r="AC342" i="52"/>
  <c r="AD342" i="52"/>
  <c r="AE342" i="52"/>
  <c r="AF342" i="52"/>
  <c r="AG342" i="52"/>
  <c r="AH342" i="52" s="1"/>
  <c r="AJ342" i="52"/>
  <c r="AL342" i="52" s="1"/>
  <c r="AN342" i="52"/>
  <c r="AR342" i="52"/>
  <c r="AS342" i="52"/>
  <c r="E343" i="52"/>
  <c r="AJ343" i="52" s="1"/>
  <c r="I343" i="52"/>
  <c r="P343" i="52"/>
  <c r="W343" i="52"/>
  <c r="AC343" i="52"/>
  <c r="AD343" i="52"/>
  <c r="AE343" i="52"/>
  <c r="AF343" i="52"/>
  <c r="AG343" i="52"/>
  <c r="AH343" i="52" s="1"/>
  <c r="AS343" i="52"/>
  <c r="E344" i="52"/>
  <c r="I344" i="52"/>
  <c r="P344" i="52"/>
  <c r="W344" i="52"/>
  <c r="AC344" i="52"/>
  <c r="AD344" i="52"/>
  <c r="AE344" i="52"/>
  <c r="AF344" i="52"/>
  <c r="AG344" i="52"/>
  <c r="AH344" i="52" s="1"/>
  <c r="AJ344" i="52"/>
  <c r="AN344" i="52" s="1"/>
  <c r="AR344" i="52"/>
  <c r="AS344" i="52"/>
  <c r="E345" i="52"/>
  <c r="AJ345" i="52" s="1"/>
  <c r="I345" i="52"/>
  <c r="P345" i="52"/>
  <c r="W345" i="52"/>
  <c r="AC345" i="52"/>
  <c r="AD345" i="52"/>
  <c r="AE345" i="52"/>
  <c r="AF345" i="52"/>
  <c r="AG345" i="52"/>
  <c r="AH345" i="52" s="1"/>
  <c r="AS345" i="52"/>
  <c r="E346" i="52"/>
  <c r="I346" i="52"/>
  <c r="P346" i="52"/>
  <c r="W346" i="52"/>
  <c r="AC346" i="52"/>
  <c r="AD346" i="52"/>
  <c r="AE346" i="52"/>
  <c r="AF346" i="52"/>
  <c r="AG346" i="52"/>
  <c r="AH346" i="52" s="1"/>
  <c r="AJ346" i="52"/>
  <c r="AL346" i="52" s="1"/>
  <c r="AN346" i="52"/>
  <c r="AR346" i="52"/>
  <c r="AS346" i="52"/>
  <c r="E347" i="52"/>
  <c r="AJ347" i="52" s="1"/>
  <c r="I347" i="52"/>
  <c r="P347" i="52"/>
  <c r="W347" i="52"/>
  <c r="AC347" i="52"/>
  <c r="AD347" i="52"/>
  <c r="AE347" i="52"/>
  <c r="AF347" i="52"/>
  <c r="AG347" i="52"/>
  <c r="AH347" i="52" s="1"/>
  <c r="AS347" i="52"/>
  <c r="E348" i="52"/>
  <c r="I348" i="52"/>
  <c r="P348" i="52"/>
  <c r="W348" i="52"/>
  <c r="AC348" i="52"/>
  <c r="AD348" i="52"/>
  <c r="AE348" i="52"/>
  <c r="AF348" i="52"/>
  <c r="AG348" i="52"/>
  <c r="AH348" i="52" s="1"/>
  <c r="AJ348" i="52"/>
  <c r="AN348" i="52" s="1"/>
  <c r="AR348" i="52"/>
  <c r="AS348" i="52"/>
  <c r="E349" i="52"/>
  <c r="AJ349" i="52" s="1"/>
  <c r="I349" i="52"/>
  <c r="P349" i="52"/>
  <c r="W349" i="52"/>
  <c r="AC349" i="52"/>
  <c r="AD349" i="52"/>
  <c r="AE349" i="52"/>
  <c r="AF349" i="52"/>
  <c r="AG349" i="52"/>
  <c r="AH349" i="52" s="1"/>
  <c r="AS349" i="52"/>
  <c r="E350" i="52"/>
  <c r="I350" i="52"/>
  <c r="P350" i="52"/>
  <c r="W350" i="52"/>
  <c r="AC350" i="52"/>
  <c r="AD350" i="52"/>
  <c r="AE350" i="52"/>
  <c r="AF350" i="52"/>
  <c r="AG350" i="52"/>
  <c r="AH350" i="52" s="1"/>
  <c r="AJ350" i="52"/>
  <c r="AL350" i="52" s="1"/>
  <c r="AN350" i="52"/>
  <c r="AR350" i="52"/>
  <c r="AS350" i="52"/>
  <c r="E351" i="52"/>
  <c r="AJ351" i="52" s="1"/>
  <c r="I351" i="52"/>
  <c r="P351" i="52"/>
  <c r="W351" i="52"/>
  <c r="AC351" i="52"/>
  <c r="AD351" i="52"/>
  <c r="AE351" i="52"/>
  <c r="AF351" i="52"/>
  <c r="AG351" i="52"/>
  <c r="AH351" i="52" s="1"/>
  <c r="AS351" i="52"/>
  <c r="E352" i="52"/>
  <c r="I352" i="52"/>
  <c r="P352" i="52"/>
  <c r="W352" i="52"/>
  <c r="AC352" i="52"/>
  <c r="AD352" i="52"/>
  <c r="AE352" i="52"/>
  <c r="AF352" i="52"/>
  <c r="AG352" i="52"/>
  <c r="AH352" i="52" s="1"/>
  <c r="AJ352" i="52"/>
  <c r="AN352" i="52" s="1"/>
  <c r="AR352" i="52"/>
  <c r="AS352" i="52"/>
  <c r="E353" i="52"/>
  <c r="AJ353" i="52" s="1"/>
  <c r="I353" i="52"/>
  <c r="P353" i="52"/>
  <c r="W353" i="52"/>
  <c r="AC353" i="52"/>
  <c r="AD353" i="52"/>
  <c r="AE353" i="52"/>
  <c r="AF353" i="52"/>
  <c r="AG353" i="52"/>
  <c r="AH353" i="52" s="1"/>
  <c r="AS353" i="52"/>
  <c r="E354" i="52"/>
  <c r="I354" i="52"/>
  <c r="P354" i="52"/>
  <c r="W354" i="52"/>
  <c r="AC354" i="52"/>
  <c r="AD354" i="52"/>
  <c r="AE354" i="52"/>
  <c r="AF354" i="52"/>
  <c r="AG354" i="52"/>
  <c r="AH354" i="52" s="1"/>
  <c r="AJ354" i="52"/>
  <c r="AL354" i="52" s="1"/>
  <c r="AN354" i="52"/>
  <c r="AR354" i="52"/>
  <c r="AS354" i="52"/>
  <c r="E355" i="52"/>
  <c r="AJ355" i="52" s="1"/>
  <c r="I355" i="52"/>
  <c r="P355" i="52"/>
  <c r="W355" i="52"/>
  <c r="AC355" i="52"/>
  <c r="AD355" i="52"/>
  <c r="AE355" i="52"/>
  <c r="AF355" i="52"/>
  <c r="AG355" i="52"/>
  <c r="AH355" i="52" s="1"/>
  <c r="AS355" i="52"/>
  <c r="E356" i="52"/>
  <c r="I356" i="52"/>
  <c r="P356" i="52"/>
  <c r="W356" i="52"/>
  <c r="AC356" i="52"/>
  <c r="AD356" i="52"/>
  <c r="AE356" i="52"/>
  <c r="AF356" i="52"/>
  <c r="AG356" i="52"/>
  <c r="AH356" i="52" s="1"/>
  <c r="AJ356" i="52"/>
  <c r="AN356" i="52" s="1"/>
  <c r="AR356" i="52"/>
  <c r="AS356" i="52"/>
  <c r="E357" i="52"/>
  <c r="AJ357" i="52" s="1"/>
  <c r="I357" i="52"/>
  <c r="P357" i="52"/>
  <c r="W357" i="52"/>
  <c r="AC357" i="52"/>
  <c r="AD357" i="52"/>
  <c r="AE357" i="52"/>
  <c r="AF357" i="52"/>
  <c r="AG357" i="52"/>
  <c r="AH357" i="52" s="1"/>
  <c r="AS357" i="52"/>
  <c r="E358" i="52"/>
  <c r="I358" i="52"/>
  <c r="P358" i="52"/>
  <c r="W358" i="52"/>
  <c r="AC358" i="52"/>
  <c r="AD358" i="52"/>
  <c r="AE358" i="52"/>
  <c r="AF358" i="52"/>
  <c r="AG358" i="52"/>
  <c r="AH358" i="52" s="1"/>
  <c r="AJ358" i="52"/>
  <c r="AL358" i="52" s="1"/>
  <c r="AN358" i="52"/>
  <c r="AR358" i="52"/>
  <c r="AS358" i="52"/>
  <c r="E359" i="52"/>
  <c r="AJ359" i="52" s="1"/>
  <c r="I359" i="52"/>
  <c r="P359" i="52"/>
  <c r="W359" i="52"/>
  <c r="AC359" i="52"/>
  <c r="AD359" i="52"/>
  <c r="AE359" i="52"/>
  <c r="AF359" i="52"/>
  <c r="AG359" i="52"/>
  <c r="AH359" i="52" s="1"/>
  <c r="AS359" i="52"/>
  <c r="E360" i="52"/>
  <c r="I360" i="52"/>
  <c r="P360" i="52"/>
  <c r="W360" i="52"/>
  <c r="AC360" i="52"/>
  <c r="AD360" i="52"/>
  <c r="AE360" i="52"/>
  <c r="AF360" i="52"/>
  <c r="AG360" i="52"/>
  <c r="AH360" i="52" s="1"/>
  <c r="AJ360" i="52"/>
  <c r="AN360" i="52" s="1"/>
  <c r="AR360" i="52"/>
  <c r="AS360" i="52"/>
  <c r="E361" i="52"/>
  <c r="AJ361" i="52" s="1"/>
  <c r="I361" i="52"/>
  <c r="P361" i="52"/>
  <c r="W361" i="52"/>
  <c r="AC361" i="52"/>
  <c r="AD361" i="52"/>
  <c r="AE361" i="52"/>
  <c r="AF361" i="52"/>
  <c r="AG361" i="52"/>
  <c r="AH361" i="52" s="1"/>
  <c r="AS361" i="52"/>
  <c r="E362" i="52"/>
  <c r="I362" i="52"/>
  <c r="P362" i="52"/>
  <c r="W362" i="52"/>
  <c r="AC362" i="52"/>
  <c r="AD362" i="52"/>
  <c r="AE362" i="52"/>
  <c r="AF362" i="52"/>
  <c r="AG362" i="52"/>
  <c r="AH362" i="52" s="1"/>
  <c r="AJ362" i="52"/>
  <c r="AL362" i="52" s="1"/>
  <c r="AN362" i="52"/>
  <c r="AR362" i="52"/>
  <c r="AS362" i="52"/>
  <c r="E363" i="52"/>
  <c r="AJ363" i="52" s="1"/>
  <c r="I363" i="52"/>
  <c r="P363" i="52"/>
  <c r="W363" i="52"/>
  <c r="AC363" i="52"/>
  <c r="AD363" i="52"/>
  <c r="AE363" i="52"/>
  <c r="AF363" i="52"/>
  <c r="AG363" i="52"/>
  <c r="AH363" i="52" s="1"/>
  <c r="AS363" i="52"/>
  <c r="E364" i="52"/>
  <c r="I364" i="52"/>
  <c r="P364" i="52"/>
  <c r="W364" i="52"/>
  <c r="AC364" i="52"/>
  <c r="AD364" i="52"/>
  <c r="AE364" i="52"/>
  <c r="AF364" i="52"/>
  <c r="AG364" i="52"/>
  <c r="AH364" i="52" s="1"/>
  <c r="AJ364" i="52"/>
  <c r="AN364" i="52" s="1"/>
  <c r="AR364" i="52"/>
  <c r="AS364" i="52"/>
  <c r="E365" i="52"/>
  <c r="AJ365" i="52" s="1"/>
  <c r="I365" i="52"/>
  <c r="P365" i="52"/>
  <c r="W365" i="52"/>
  <c r="AC365" i="52"/>
  <c r="AD365" i="52"/>
  <c r="AE365" i="52"/>
  <c r="AF365" i="52"/>
  <c r="AG365" i="52"/>
  <c r="AH365" i="52" s="1"/>
  <c r="AS365" i="52"/>
  <c r="E366" i="52"/>
  <c r="I366" i="52"/>
  <c r="P366" i="52"/>
  <c r="W366" i="52"/>
  <c r="AC366" i="52"/>
  <c r="AD366" i="52"/>
  <c r="AE366" i="52"/>
  <c r="AF366" i="52"/>
  <c r="AG366" i="52"/>
  <c r="AH366" i="52" s="1"/>
  <c r="AJ366" i="52"/>
  <c r="AL366" i="52" s="1"/>
  <c r="AN366" i="52"/>
  <c r="AR366" i="52"/>
  <c r="AS366" i="52"/>
  <c r="E367" i="52"/>
  <c r="AJ367" i="52" s="1"/>
  <c r="I367" i="52"/>
  <c r="P367" i="52"/>
  <c r="W367" i="52"/>
  <c r="AC367" i="52"/>
  <c r="AD367" i="52"/>
  <c r="AE367" i="52"/>
  <c r="AF367" i="52"/>
  <c r="AG367" i="52"/>
  <c r="AH367" i="52" s="1"/>
  <c r="AS367" i="52"/>
  <c r="E368" i="52"/>
  <c r="I368" i="52"/>
  <c r="P368" i="52"/>
  <c r="W368" i="52"/>
  <c r="AC368" i="52"/>
  <c r="AD368" i="52"/>
  <c r="AE368" i="52"/>
  <c r="AF368" i="52"/>
  <c r="AG368" i="52"/>
  <c r="AH368" i="52" s="1"/>
  <c r="AJ368" i="52"/>
  <c r="AL368" i="52" s="1"/>
  <c r="AO368" i="52"/>
  <c r="AS368" i="52"/>
  <c r="E369" i="52"/>
  <c r="AJ369" i="52" s="1"/>
  <c r="I369" i="52"/>
  <c r="P369" i="52"/>
  <c r="W369" i="52"/>
  <c r="AC369" i="52"/>
  <c r="AD369" i="52"/>
  <c r="AE369" i="52"/>
  <c r="AF369" i="52"/>
  <c r="AG369" i="52"/>
  <c r="AH369" i="52" s="1"/>
  <c r="AS369" i="52"/>
  <c r="E370" i="52"/>
  <c r="I370" i="52"/>
  <c r="P370" i="52"/>
  <c r="W370" i="52"/>
  <c r="AC370" i="52"/>
  <c r="AD370" i="52"/>
  <c r="AE370" i="52"/>
  <c r="AF370" i="52"/>
  <c r="AG370" i="52"/>
  <c r="AH370" i="52" s="1"/>
  <c r="AJ370" i="52"/>
  <c r="AK370" i="52" s="1"/>
  <c r="AL370" i="52"/>
  <c r="AO370" i="52"/>
  <c r="AR370" i="52"/>
  <c r="AS370" i="52"/>
  <c r="E371" i="52"/>
  <c r="AJ371" i="52" s="1"/>
  <c r="I371" i="52"/>
  <c r="P371" i="52"/>
  <c r="W371" i="52"/>
  <c r="AC371" i="52"/>
  <c r="AD371" i="52"/>
  <c r="AE371" i="52"/>
  <c r="AF371" i="52"/>
  <c r="AG371" i="52"/>
  <c r="AH371" i="52" s="1"/>
  <c r="AS371" i="52"/>
  <c r="E372" i="52"/>
  <c r="I372" i="52"/>
  <c r="P372" i="52"/>
  <c r="W372" i="52"/>
  <c r="AC372" i="52"/>
  <c r="AD372" i="52"/>
  <c r="AE372" i="52"/>
  <c r="AF372" i="52"/>
  <c r="AG372" i="52"/>
  <c r="AH372" i="52" s="1"/>
  <c r="AJ372" i="52"/>
  <c r="AN372" i="52" s="1"/>
  <c r="AS372" i="52"/>
  <c r="E373" i="52"/>
  <c r="AJ373" i="52" s="1"/>
  <c r="I373" i="52"/>
  <c r="P373" i="52"/>
  <c r="W373" i="52"/>
  <c r="AC373" i="52"/>
  <c r="AD373" i="52"/>
  <c r="AE373" i="52"/>
  <c r="AF373" i="52"/>
  <c r="AG373" i="52"/>
  <c r="AH373" i="52" s="1"/>
  <c r="AS373" i="52"/>
  <c r="E374" i="52"/>
  <c r="I374" i="52"/>
  <c r="P374" i="52"/>
  <c r="W374" i="52"/>
  <c r="AC374" i="52"/>
  <c r="AD374" i="52"/>
  <c r="AE374" i="52"/>
  <c r="AF374" i="52"/>
  <c r="AG374" i="52"/>
  <c r="AH374" i="52" s="1"/>
  <c r="AJ374" i="52"/>
  <c r="AK374" i="52" s="1"/>
  <c r="AL374" i="52"/>
  <c r="AO374" i="52"/>
  <c r="AR374" i="52"/>
  <c r="AS374" i="52"/>
  <c r="E375" i="52"/>
  <c r="AJ375" i="52" s="1"/>
  <c r="I375" i="52"/>
  <c r="P375" i="52"/>
  <c r="W375" i="52"/>
  <c r="AC375" i="52"/>
  <c r="AD375" i="52"/>
  <c r="AE375" i="52"/>
  <c r="AF375" i="52"/>
  <c r="AG375" i="52"/>
  <c r="AH375" i="52" s="1"/>
  <c r="AS375" i="52"/>
  <c r="E376" i="52"/>
  <c r="I376" i="52"/>
  <c r="P376" i="52"/>
  <c r="W376" i="52"/>
  <c r="AC376" i="52"/>
  <c r="AD376" i="52"/>
  <c r="AE376" i="52"/>
  <c r="AF376" i="52"/>
  <c r="AG376" i="52"/>
  <c r="AH376" i="52" s="1"/>
  <c r="AJ376" i="52"/>
  <c r="AL376" i="52" s="1"/>
  <c r="AS376" i="52"/>
  <c r="E377" i="52"/>
  <c r="AJ377" i="52" s="1"/>
  <c r="I377" i="52"/>
  <c r="P377" i="52"/>
  <c r="W377" i="52"/>
  <c r="AC377" i="52"/>
  <c r="AD377" i="52"/>
  <c r="AE377" i="52"/>
  <c r="AF377" i="52"/>
  <c r="AG377" i="52"/>
  <c r="AH377" i="52" s="1"/>
  <c r="AS377" i="52"/>
  <c r="E378" i="52"/>
  <c r="I378" i="52"/>
  <c r="P378" i="52"/>
  <c r="W378" i="52"/>
  <c r="AC378" i="52"/>
  <c r="AD378" i="52"/>
  <c r="AE378" i="52"/>
  <c r="AF378" i="52"/>
  <c r="AG378" i="52"/>
  <c r="AH378" i="52" s="1"/>
  <c r="AJ378" i="52"/>
  <c r="AK378" i="52" s="1"/>
  <c r="AL378" i="52"/>
  <c r="AO378" i="52"/>
  <c r="AR378" i="52"/>
  <c r="AS378" i="52"/>
  <c r="E379" i="52"/>
  <c r="AJ379" i="52" s="1"/>
  <c r="I379" i="52"/>
  <c r="P379" i="52"/>
  <c r="W379" i="52"/>
  <c r="AC379" i="52"/>
  <c r="AD379" i="52"/>
  <c r="AE379" i="52"/>
  <c r="AF379" i="52"/>
  <c r="AG379" i="52"/>
  <c r="AH379" i="52" s="1"/>
  <c r="AS379" i="52"/>
  <c r="E380" i="52"/>
  <c r="I380" i="52"/>
  <c r="P380" i="52"/>
  <c r="W380" i="52"/>
  <c r="AC380" i="52"/>
  <c r="AD380" i="52"/>
  <c r="AE380" i="52"/>
  <c r="AF380" i="52"/>
  <c r="AG380" i="52"/>
  <c r="AH380" i="52" s="1"/>
  <c r="AJ380" i="52"/>
  <c r="AN380" i="52" s="1"/>
  <c r="AS380" i="52"/>
  <c r="E381" i="52"/>
  <c r="AJ381" i="52" s="1"/>
  <c r="I381" i="52"/>
  <c r="P381" i="52"/>
  <c r="W381" i="52"/>
  <c r="AC381" i="52"/>
  <c r="AD381" i="52"/>
  <c r="AE381" i="52"/>
  <c r="AF381" i="52"/>
  <c r="AG381" i="52"/>
  <c r="AH381" i="52" s="1"/>
  <c r="AS381" i="52"/>
  <c r="E382" i="52"/>
  <c r="I382" i="52"/>
  <c r="P382" i="52"/>
  <c r="W382" i="52"/>
  <c r="AC382" i="52"/>
  <c r="AD382" i="52"/>
  <c r="AE382" i="52"/>
  <c r="AF382" i="52"/>
  <c r="AG382" i="52"/>
  <c r="AH382" i="52" s="1"/>
  <c r="AJ382" i="52"/>
  <c r="AK382" i="52" s="1"/>
  <c r="AL382" i="52"/>
  <c r="AO382" i="52"/>
  <c r="AR382" i="52"/>
  <c r="AS382" i="52"/>
  <c r="E383" i="52"/>
  <c r="AJ383" i="52" s="1"/>
  <c r="I383" i="52"/>
  <c r="P383" i="52"/>
  <c r="W383" i="52"/>
  <c r="AC383" i="52"/>
  <c r="AD383" i="52"/>
  <c r="AE383" i="52"/>
  <c r="AF383" i="52"/>
  <c r="AG383" i="52"/>
  <c r="AH383" i="52" s="1"/>
  <c r="AS383" i="52"/>
  <c r="E384" i="52"/>
  <c r="I384" i="52"/>
  <c r="P384" i="52"/>
  <c r="W384" i="52"/>
  <c r="AC384" i="52"/>
  <c r="AD384" i="52"/>
  <c r="AE384" i="52"/>
  <c r="AF384" i="52"/>
  <c r="AG384" i="52"/>
  <c r="AH384" i="52" s="1"/>
  <c r="AJ384" i="52"/>
  <c r="AL384" i="52" s="1"/>
  <c r="AS384" i="52"/>
  <c r="E385" i="52"/>
  <c r="AJ385" i="52" s="1"/>
  <c r="I385" i="52"/>
  <c r="P385" i="52"/>
  <c r="W385" i="52"/>
  <c r="AC385" i="52"/>
  <c r="AD385" i="52"/>
  <c r="AE385" i="52"/>
  <c r="AF385" i="52"/>
  <c r="AG385" i="52"/>
  <c r="AH385" i="52" s="1"/>
  <c r="AS385" i="52"/>
  <c r="E386" i="52"/>
  <c r="I386" i="52"/>
  <c r="P386" i="52"/>
  <c r="W386" i="52"/>
  <c r="AC386" i="52"/>
  <c r="AD386" i="52"/>
  <c r="AE386" i="52"/>
  <c r="AF386" i="52"/>
  <c r="AG386" i="52"/>
  <c r="AH386" i="52" s="1"/>
  <c r="AJ386" i="52"/>
  <c r="AK386" i="52" s="1"/>
  <c r="AL386" i="52"/>
  <c r="AO386" i="52"/>
  <c r="AR386" i="52"/>
  <c r="AS386" i="52"/>
  <c r="E387" i="52"/>
  <c r="AJ387" i="52" s="1"/>
  <c r="I387" i="52"/>
  <c r="P387" i="52"/>
  <c r="W387" i="52"/>
  <c r="AC387" i="52"/>
  <c r="AD387" i="52"/>
  <c r="AE387" i="52"/>
  <c r="AF387" i="52"/>
  <c r="AG387" i="52"/>
  <c r="AH387" i="52" s="1"/>
  <c r="AS387" i="52"/>
  <c r="E388" i="52"/>
  <c r="I388" i="52"/>
  <c r="P388" i="52"/>
  <c r="W388" i="52"/>
  <c r="AC388" i="52"/>
  <c r="AD388" i="52"/>
  <c r="AE388" i="52"/>
  <c r="AF388" i="52"/>
  <c r="AG388" i="52"/>
  <c r="AH388" i="52" s="1"/>
  <c r="AJ388" i="52"/>
  <c r="AN388" i="52" s="1"/>
  <c r="AS388" i="52"/>
  <c r="E389" i="52"/>
  <c r="AJ389" i="52" s="1"/>
  <c r="I389" i="52"/>
  <c r="P389" i="52"/>
  <c r="W389" i="52"/>
  <c r="AC389" i="52"/>
  <c r="AD389" i="52"/>
  <c r="AE389" i="52"/>
  <c r="AF389" i="52"/>
  <c r="AG389" i="52"/>
  <c r="AH389" i="52" s="1"/>
  <c r="AS389" i="52"/>
  <c r="E390" i="52"/>
  <c r="I390" i="52"/>
  <c r="P390" i="52"/>
  <c r="W390" i="52"/>
  <c r="AC390" i="52"/>
  <c r="AD390" i="52"/>
  <c r="AE390" i="52"/>
  <c r="AF390" i="52"/>
  <c r="AG390" i="52"/>
  <c r="AH390" i="52" s="1"/>
  <c r="AJ390" i="52"/>
  <c r="AK390" i="52" s="1"/>
  <c r="AL390" i="52"/>
  <c r="AO390" i="52"/>
  <c r="AR390" i="52"/>
  <c r="AS390" i="52"/>
  <c r="E391" i="52"/>
  <c r="AJ391" i="52" s="1"/>
  <c r="I391" i="52"/>
  <c r="P391" i="52"/>
  <c r="W391" i="52"/>
  <c r="AC391" i="52"/>
  <c r="AD391" i="52"/>
  <c r="AE391" i="52"/>
  <c r="AF391" i="52"/>
  <c r="AG391" i="52"/>
  <c r="AH391" i="52" s="1"/>
  <c r="AS391" i="52"/>
  <c r="E392" i="52"/>
  <c r="I392" i="52"/>
  <c r="P392" i="52"/>
  <c r="W392" i="52"/>
  <c r="AC392" i="52"/>
  <c r="AD392" i="52"/>
  <c r="AE392" i="52"/>
  <c r="AF392" i="52"/>
  <c r="AG392" i="52"/>
  <c r="AH392" i="52" s="1"/>
  <c r="AJ392" i="52"/>
  <c r="AN392" i="52" s="1"/>
  <c r="AO392" i="52"/>
  <c r="AS392" i="52"/>
  <c r="E393" i="52"/>
  <c r="AJ393" i="52" s="1"/>
  <c r="I393" i="52"/>
  <c r="P393" i="52"/>
  <c r="W393" i="52"/>
  <c r="AC393" i="52"/>
  <c r="AD393" i="52"/>
  <c r="AE393" i="52"/>
  <c r="AF393" i="52"/>
  <c r="AG393" i="52"/>
  <c r="AH393" i="52" s="1"/>
  <c r="AS393" i="52"/>
  <c r="E394" i="52"/>
  <c r="I394" i="52"/>
  <c r="P394" i="52"/>
  <c r="W394" i="52"/>
  <c r="AC394" i="52"/>
  <c r="AD394" i="52"/>
  <c r="AE394" i="52"/>
  <c r="AF394" i="52"/>
  <c r="AG394" i="52"/>
  <c r="AH394" i="52" s="1"/>
  <c r="AJ394" i="52"/>
  <c r="AK394" i="52" s="1"/>
  <c r="AL394" i="52"/>
  <c r="AO394" i="52"/>
  <c r="AR394" i="52"/>
  <c r="AS394" i="52"/>
  <c r="E395" i="52"/>
  <c r="AJ395" i="52" s="1"/>
  <c r="I395" i="52"/>
  <c r="P395" i="52"/>
  <c r="W395" i="52"/>
  <c r="AC395" i="52"/>
  <c r="AD395" i="52"/>
  <c r="AE395" i="52"/>
  <c r="AF395" i="52"/>
  <c r="AG395" i="52"/>
  <c r="AH395" i="52" s="1"/>
  <c r="AS395" i="52"/>
  <c r="E396" i="52"/>
  <c r="I396" i="52"/>
  <c r="P396" i="52"/>
  <c r="W396" i="52"/>
  <c r="AC396" i="52"/>
  <c r="AD396" i="52"/>
  <c r="AE396" i="52"/>
  <c r="AF396" i="52"/>
  <c r="AG396" i="52"/>
  <c r="AH396" i="52" s="1"/>
  <c r="AJ396" i="52"/>
  <c r="AL396" i="52" s="1"/>
  <c r="AO396" i="52"/>
  <c r="AS396" i="52"/>
  <c r="E397" i="52"/>
  <c r="AJ397" i="52" s="1"/>
  <c r="I397" i="52"/>
  <c r="P397" i="52"/>
  <c r="W397" i="52"/>
  <c r="AC397" i="52"/>
  <c r="AD397" i="52"/>
  <c r="AE397" i="52"/>
  <c r="AF397" i="52"/>
  <c r="AG397" i="52"/>
  <c r="AH397" i="52" s="1"/>
  <c r="AS397" i="52"/>
  <c r="E398" i="52"/>
  <c r="I398" i="52"/>
  <c r="P398" i="52"/>
  <c r="W398" i="52"/>
  <c r="AC398" i="52"/>
  <c r="AD398" i="52"/>
  <c r="AE398" i="52"/>
  <c r="AF398" i="52"/>
  <c r="AG398" i="52"/>
  <c r="AH398" i="52" s="1"/>
  <c r="AJ398" i="52"/>
  <c r="AK398" i="52" s="1"/>
  <c r="AL398" i="52"/>
  <c r="AO398" i="52"/>
  <c r="AR398" i="52"/>
  <c r="AS398" i="52"/>
  <c r="E399" i="52"/>
  <c r="AJ399" i="52" s="1"/>
  <c r="I399" i="52"/>
  <c r="P399" i="52"/>
  <c r="W399" i="52"/>
  <c r="AC399" i="52"/>
  <c r="AD399" i="52"/>
  <c r="AE399" i="52"/>
  <c r="AF399" i="52"/>
  <c r="AG399" i="52"/>
  <c r="AH399" i="52" s="1"/>
  <c r="AS399" i="52"/>
  <c r="E400" i="52"/>
  <c r="I400" i="52"/>
  <c r="P400" i="52"/>
  <c r="W400" i="52"/>
  <c r="AC400" i="52"/>
  <c r="AD400" i="52"/>
  <c r="AE400" i="52"/>
  <c r="AF400" i="52"/>
  <c r="AG400" i="52"/>
  <c r="AH400" i="52" s="1"/>
  <c r="AJ400" i="52"/>
  <c r="AL400" i="52" s="1"/>
  <c r="AS400" i="52"/>
  <c r="E401" i="52"/>
  <c r="AJ401" i="52" s="1"/>
  <c r="I401" i="52"/>
  <c r="P401" i="52"/>
  <c r="W401" i="52"/>
  <c r="AC401" i="52"/>
  <c r="AD401" i="52"/>
  <c r="AE401" i="52"/>
  <c r="AF401" i="52"/>
  <c r="AG401" i="52"/>
  <c r="AH401" i="52" s="1"/>
  <c r="AS401" i="52"/>
  <c r="E402" i="52"/>
  <c r="I402" i="52"/>
  <c r="P402" i="52"/>
  <c r="W402" i="52"/>
  <c r="AC402" i="52"/>
  <c r="AD402" i="52"/>
  <c r="AE402" i="52"/>
  <c r="AF402" i="52"/>
  <c r="AG402" i="52"/>
  <c r="AH402" i="52" s="1"/>
  <c r="AJ402" i="52"/>
  <c r="AK402" i="52" s="1"/>
  <c r="AL402" i="52"/>
  <c r="AO402" i="52"/>
  <c r="AR402" i="52"/>
  <c r="AS402" i="52"/>
  <c r="E403" i="52"/>
  <c r="AJ403" i="52" s="1"/>
  <c r="I403" i="52"/>
  <c r="P403" i="52"/>
  <c r="W403" i="52"/>
  <c r="AC403" i="52"/>
  <c r="AD403" i="52"/>
  <c r="AE403" i="52"/>
  <c r="AF403" i="52"/>
  <c r="AG403" i="52"/>
  <c r="AH403" i="52" s="1"/>
  <c r="AS403" i="52"/>
  <c r="E404" i="52"/>
  <c r="I404" i="52"/>
  <c r="P404" i="52"/>
  <c r="W404" i="52"/>
  <c r="AC404" i="52"/>
  <c r="AD404" i="52"/>
  <c r="AE404" i="52"/>
  <c r="AF404" i="52"/>
  <c r="AG404" i="52"/>
  <c r="AH404" i="52" s="1"/>
  <c r="AJ404" i="52"/>
  <c r="AN404" i="52" s="1"/>
  <c r="AS404" i="52"/>
  <c r="E405" i="52"/>
  <c r="AJ405" i="52" s="1"/>
  <c r="I405" i="52"/>
  <c r="P405" i="52"/>
  <c r="W405" i="52"/>
  <c r="AC405" i="52"/>
  <c r="AD405" i="52"/>
  <c r="AE405" i="52"/>
  <c r="AF405" i="52"/>
  <c r="AG405" i="52"/>
  <c r="AH405" i="52" s="1"/>
  <c r="AS405" i="52"/>
  <c r="E406" i="52"/>
  <c r="I406" i="52"/>
  <c r="P406" i="52"/>
  <c r="W406" i="52"/>
  <c r="AC406" i="52"/>
  <c r="AD406" i="52"/>
  <c r="AE406" i="52"/>
  <c r="AF406" i="52"/>
  <c r="AG406" i="52"/>
  <c r="AH406" i="52" s="1"/>
  <c r="AJ406" i="52"/>
  <c r="AK406" i="52" s="1"/>
  <c r="AL406" i="52"/>
  <c r="AO406" i="52"/>
  <c r="AR406" i="52"/>
  <c r="AS406" i="52"/>
  <c r="E407" i="52"/>
  <c r="AJ407" i="52" s="1"/>
  <c r="I407" i="52"/>
  <c r="P407" i="52"/>
  <c r="W407" i="52"/>
  <c r="AC407" i="52"/>
  <c r="AD407" i="52"/>
  <c r="AE407" i="52"/>
  <c r="AF407" i="52"/>
  <c r="AG407" i="52"/>
  <c r="AH407" i="52" s="1"/>
  <c r="AS407" i="52"/>
  <c r="E408" i="52"/>
  <c r="I408" i="52"/>
  <c r="P408" i="52"/>
  <c r="W408" i="52"/>
  <c r="AC408" i="52"/>
  <c r="AD408" i="52"/>
  <c r="AE408" i="52"/>
  <c r="AF408" i="52"/>
  <c r="AG408" i="52"/>
  <c r="AH408" i="52" s="1"/>
  <c r="AJ408" i="52"/>
  <c r="AL408" i="52" s="1"/>
  <c r="AS408" i="52"/>
  <c r="E409" i="52"/>
  <c r="AJ409" i="52" s="1"/>
  <c r="I409" i="52"/>
  <c r="P409" i="52"/>
  <c r="W409" i="52"/>
  <c r="AC409" i="52"/>
  <c r="AD409" i="52"/>
  <c r="AE409" i="52"/>
  <c r="AF409" i="52"/>
  <c r="AG409" i="52"/>
  <c r="AH409" i="52" s="1"/>
  <c r="AS409" i="52"/>
  <c r="E410" i="52"/>
  <c r="I410" i="52"/>
  <c r="P410" i="52"/>
  <c r="W410" i="52"/>
  <c r="AC410" i="52"/>
  <c r="AD410" i="52"/>
  <c r="AE410" i="52"/>
  <c r="AF410" i="52"/>
  <c r="AG410" i="52"/>
  <c r="AH410" i="52" s="1"/>
  <c r="AJ410" i="52"/>
  <c r="AK410" i="52" s="1"/>
  <c r="AL410" i="52"/>
  <c r="AO410" i="52"/>
  <c r="AR410" i="52"/>
  <c r="AS410" i="52"/>
  <c r="E411" i="52"/>
  <c r="AJ411" i="52" s="1"/>
  <c r="I411" i="52"/>
  <c r="P411" i="52"/>
  <c r="W411" i="52"/>
  <c r="AC411" i="52"/>
  <c r="AD411" i="52"/>
  <c r="AE411" i="52"/>
  <c r="AF411" i="52"/>
  <c r="AG411" i="52"/>
  <c r="AH411" i="52" s="1"/>
  <c r="AS411" i="52"/>
  <c r="E412" i="52"/>
  <c r="I412" i="52"/>
  <c r="P412" i="52"/>
  <c r="W412" i="52"/>
  <c r="AC412" i="52"/>
  <c r="AD412" i="52"/>
  <c r="AE412" i="52"/>
  <c r="AF412" i="52"/>
  <c r="AG412" i="52"/>
  <c r="AH412" i="52" s="1"/>
  <c r="AJ412" i="52"/>
  <c r="AN412" i="52" s="1"/>
  <c r="AS412" i="52"/>
  <c r="E413" i="52"/>
  <c r="AJ413" i="52" s="1"/>
  <c r="I413" i="52"/>
  <c r="P413" i="52"/>
  <c r="W413" i="52"/>
  <c r="AC413" i="52"/>
  <c r="AD413" i="52"/>
  <c r="AE413" i="52"/>
  <c r="AF413" i="52"/>
  <c r="AG413" i="52"/>
  <c r="AH413" i="52" s="1"/>
  <c r="AS413" i="52"/>
  <c r="E414" i="52"/>
  <c r="I414" i="52"/>
  <c r="P414" i="52"/>
  <c r="W414" i="52"/>
  <c r="AC414" i="52"/>
  <c r="AD414" i="52"/>
  <c r="AE414" i="52"/>
  <c r="AF414" i="52"/>
  <c r="AG414" i="52"/>
  <c r="AH414" i="52" s="1"/>
  <c r="AJ414" i="52"/>
  <c r="AK414" i="52" s="1"/>
  <c r="AL414" i="52"/>
  <c r="AO414" i="52"/>
  <c r="AR414" i="52"/>
  <c r="AS414" i="52"/>
  <c r="E415" i="52"/>
  <c r="AJ415" i="52" s="1"/>
  <c r="I415" i="52"/>
  <c r="P415" i="52"/>
  <c r="W415" i="52"/>
  <c r="AC415" i="52"/>
  <c r="AD415" i="52"/>
  <c r="AE415" i="52"/>
  <c r="AF415" i="52"/>
  <c r="AG415" i="52"/>
  <c r="AH415" i="52" s="1"/>
  <c r="AS415" i="52"/>
  <c r="E416" i="52"/>
  <c r="I416" i="52"/>
  <c r="P416" i="52"/>
  <c r="W416" i="52"/>
  <c r="AC416" i="52"/>
  <c r="AD416" i="52"/>
  <c r="AE416" i="52"/>
  <c r="AF416" i="52"/>
  <c r="AG416" i="52"/>
  <c r="AH416" i="52" s="1"/>
  <c r="AJ416" i="52"/>
  <c r="AL416" i="52" s="1"/>
  <c r="AS416" i="52"/>
  <c r="E417" i="52"/>
  <c r="AJ417" i="52" s="1"/>
  <c r="I417" i="52"/>
  <c r="P417" i="52"/>
  <c r="W417" i="52"/>
  <c r="AC417" i="52"/>
  <c r="AD417" i="52"/>
  <c r="AE417" i="52"/>
  <c r="AF417" i="52"/>
  <c r="AG417" i="52"/>
  <c r="AH417" i="52" s="1"/>
  <c r="AS417" i="52"/>
  <c r="E418" i="52"/>
  <c r="I418" i="52"/>
  <c r="P418" i="52"/>
  <c r="W418" i="52"/>
  <c r="AC418" i="52"/>
  <c r="AD418" i="52"/>
  <c r="AE418" i="52"/>
  <c r="AF418" i="52"/>
  <c r="AG418" i="52"/>
  <c r="AH418" i="52" s="1"/>
  <c r="AJ418" i="52"/>
  <c r="AK418" i="52" s="1"/>
  <c r="AL418" i="52"/>
  <c r="AO418" i="52"/>
  <c r="AR418" i="52"/>
  <c r="AS418" i="52"/>
  <c r="E419" i="52"/>
  <c r="AJ419" i="52" s="1"/>
  <c r="I419" i="52"/>
  <c r="P419" i="52"/>
  <c r="W419" i="52"/>
  <c r="AC419" i="52"/>
  <c r="AD419" i="52"/>
  <c r="AE419" i="52"/>
  <c r="AF419" i="52"/>
  <c r="AG419" i="52"/>
  <c r="AH419" i="52" s="1"/>
  <c r="AS419" i="52"/>
  <c r="E420" i="52"/>
  <c r="AJ420" i="52" s="1"/>
  <c r="I420" i="52"/>
  <c r="P420" i="52"/>
  <c r="W420" i="52"/>
  <c r="AC420" i="52"/>
  <c r="AD420" i="52"/>
  <c r="AE420" i="52"/>
  <c r="AF420" i="52"/>
  <c r="AG420" i="52"/>
  <c r="AH420" i="52"/>
  <c r="AS420" i="52"/>
  <c r="E421" i="52"/>
  <c r="AJ421" i="52" s="1"/>
  <c r="I421" i="52"/>
  <c r="P421" i="52"/>
  <c r="W421" i="52"/>
  <c r="AC421" i="52"/>
  <c r="AD421" i="52"/>
  <c r="AE421" i="52"/>
  <c r="AF421" i="52"/>
  <c r="AG421" i="52"/>
  <c r="AH421" i="52"/>
  <c r="AS421" i="52"/>
  <c r="E422" i="52"/>
  <c r="AJ422" i="52" s="1"/>
  <c r="I422" i="52"/>
  <c r="P422" i="52"/>
  <c r="W422" i="52"/>
  <c r="AC422" i="52"/>
  <c r="AD422" i="52"/>
  <c r="AE422" i="52"/>
  <c r="AF422" i="52"/>
  <c r="AG422" i="52"/>
  <c r="AH422" i="52"/>
  <c r="AS422" i="52"/>
  <c r="E423" i="52"/>
  <c r="AJ423" i="52" s="1"/>
  <c r="I423" i="52"/>
  <c r="P423" i="52"/>
  <c r="W423" i="52"/>
  <c r="AC423" i="52"/>
  <c r="AD423" i="52"/>
  <c r="AE423" i="52"/>
  <c r="AF423" i="52"/>
  <c r="AG423" i="52"/>
  <c r="AH423" i="52"/>
  <c r="AS423" i="52"/>
  <c r="E424" i="52"/>
  <c r="AJ424" i="52" s="1"/>
  <c r="I424" i="52"/>
  <c r="P424" i="52"/>
  <c r="W424" i="52"/>
  <c r="AC424" i="52"/>
  <c r="AD424" i="52"/>
  <c r="AE424" i="52"/>
  <c r="AF424" i="52"/>
  <c r="AG424" i="52"/>
  <c r="AH424" i="52"/>
  <c r="AS424" i="52"/>
  <c r="E425" i="52"/>
  <c r="AJ425" i="52" s="1"/>
  <c r="I425" i="52"/>
  <c r="P425" i="52"/>
  <c r="W425" i="52"/>
  <c r="AC425" i="52"/>
  <c r="AD425" i="52"/>
  <c r="AE425" i="52"/>
  <c r="AF425" i="52"/>
  <c r="AG425" i="52"/>
  <c r="AH425" i="52"/>
  <c r="AS425" i="52"/>
  <c r="E426" i="52"/>
  <c r="AJ426" i="52" s="1"/>
  <c r="I426" i="52"/>
  <c r="P426" i="52"/>
  <c r="W426" i="52"/>
  <c r="AC426" i="52"/>
  <c r="AD426" i="52"/>
  <c r="AE426" i="52"/>
  <c r="AF426" i="52"/>
  <c r="AG426" i="52"/>
  <c r="AH426" i="52"/>
  <c r="AS426" i="52"/>
  <c r="E427" i="52"/>
  <c r="AJ427" i="52" s="1"/>
  <c r="I427" i="52"/>
  <c r="P427" i="52"/>
  <c r="W427" i="52"/>
  <c r="AC427" i="52"/>
  <c r="AD427" i="52"/>
  <c r="AE427" i="52"/>
  <c r="AF427" i="52"/>
  <c r="AG427" i="52"/>
  <c r="AH427" i="52"/>
  <c r="AS427" i="52"/>
  <c r="E428" i="52"/>
  <c r="AJ428" i="52" s="1"/>
  <c r="I428" i="52"/>
  <c r="P428" i="52"/>
  <c r="W428" i="52"/>
  <c r="AC428" i="52"/>
  <c r="AD428" i="52"/>
  <c r="AE428" i="52"/>
  <c r="AF428" i="52"/>
  <c r="AG428" i="52"/>
  <c r="AH428" i="52"/>
  <c r="AS428" i="52"/>
  <c r="E429" i="52"/>
  <c r="AJ429" i="52" s="1"/>
  <c r="I429" i="52"/>
  <c r="P429" i="52"/>
  <c r="W429" i="52"/>
  <c r="AC429" i="52"/>
  <c r="AD429" i="52"/>
  <c r="AE429" i="52"/>
  <c r="AF429" i="52"/>
  <c r="AG429" i="52"/>
  <c r="AH429" i="52"/>
  <c r="AS429" i="52"/>
  <c r="E430" i="52"/>
  <c r="AJ430" i="52" s="1"/>
  <c r="I430" i="52"/>
  <c r="P430" i="52"/>
  <c r="W430" i="52"/>
  <c r="AC430" i="52"/>
  <c r="AD430" i="52"/>
  <c r="AE430" i="52"/>
  <c r="AF430" i="52"/>
  <c r="AG430" i="52"/>
  <c r="AH430" i="52"/>
  <c r="AS430" i="52"/>
  <c r="E431" i="52"/>
  <c r="AJ431" i="52" s="1"/>
  <c r="I431" i="52"/>
  <c r="P431" i="52"/>
  <c r="W431" i="52"/>
  <c r="AC431" i="52"/>
  <c r="AD431" i="52"/>
  <c r="AE431" i="52"/>
  <c r="AF431" i="52"/>
  <c r="AG431" i="52"/>
  <c r="AH431" i="52"/>
  <c r="AS431" i="52"/>
  <c r="E432" i="52"/>
  <c r="AJ432" i="52" s="1"/>
  <c r="I432" i="52"/>
  <c r="P432" i="52"/>
  <c r="W432" i="52"/>
  <c r="AC432" i="52"/>
  <c r="AD432" i="52"/>
  <c r="AE432" i="52"/>
  <c r="AF432" i="52"/>
  <c r="AG432" i="52"/>
  <c r="AH432" i="52"/>
  <c r="AS432" i="52"/>
  <c r="E433" i="52"/>
  <c r="AJ433" i="52" s="1"/>
  <c r="I433" i="52"/>
  <c r="P433" i="52"/>
  <c r="W433" i="52"/>
  <c r="AC433" i="52"/>
  <c r="AD433" i="52"/>
  <c r="AE433" i="52"/>
  <c r="AF433" i="52"/>
  <c r="AG433" i="52"/>
  <c r="AH433" i="52"/>
  <c r="AS433" i="52"/>
  <c r="E434" i="52"/>
  <c r="AJ434" i="52" s="1"/>
  <c r="I434" i="52"/>
  <c r="P434" i="52"/>
  <c r="W434" i="52"/>
  <c r="AC434" i="52"/>
  <c r="AD434" i="52"/>
  <c r="AE434" i="52"/>
  <c r="AF434" i="52"/>
  <c r="AG434" i="52"/>
  <c r="AH434" i="52"/>
  <c r="AS434" i="52"/>
  <c r="E435" i="52"/>
  <c r="AJ435" i="52" s="1"/>
  <c r="I435" i="52"/>
  <c r="P435" i="52"/>
  <c r="W435" i="52"/>
  <c r="AC435" i="52"/>
  <c r="AD435" i="52"/>
  <c r="AE435" i="52"/>
  <c r="AF435" i="52"/>
  <c r="AG435" i="52"/>
  <c r="AH435" i="52"/>
  <c r="AS435" i="52"/>
  <c r="E436" i="52"/>
  <c r="AJ436" i="52" s="1"/>
  <c r="I436" i="52"/>
  <c r="P436" i="52"/>
  <c r="W436" i="52"/>
  <c r="AC436" i="52"/>
  <c r="AD436" i="52"/>
  <c r="AE436" i="52"/>
  <c r="AF436" i="52"/>
  <c r="AG436" i="52"/>
  <c r="AH436" i="52"/>
  <c r="AS436" i="52"/>
  <c r="E437" i="52"/>
  <c r="AJ437" i="52" s="1"/>
  <c r="I437" i="52"/>
  <c r="P437" i="52"/>
  <c r="W437" i="52"/>
  <c r="AC437" i="52"/>
  <c r="AD437" i="52"/>
  <c r="AE437" i="52"/>
  <c r="AF437" i="52"/>
  <c r="AG437" i="52"/>
  <c r="AH437" i="52"/>
  <c r="AS437" i="52"/>
  <c r="E438" i="52"/>
  <c r="AJ438" i="52" s="1"/>
  <c r="I438" i="52"/>
  <c r="P438" i="52"/>
  <c r="W438" i="52"/>
  <c r="AC438" i="52"/>
  <c r="AD438" i="52"/>
  <c r="AE438" i="52"/>
  <c r="AF438" i="52"/>
  <c r="AG438" i="52"/>
  <c r="AH438" i="52"/>
  <c r="AS438" i="52"/>
  <c r="E439" i="52"/>
  <c r="AJ439" i="52" s="1"/>
  <c r="I439" i="52"/>
  <c r="P439" i="52"/>
  <c r="W439" i="52"/>
  <c r="AC439" i="52"/>
  <c r="AD439" i="52"/>
  <c r="AE439" i="52"/>
  <c r="AF439" i="52"/>
  <c r="AG439" i="52"/>
  <c r="AH439" i="52"/>
  <c r="AS439" i="52"/>
  <c r="E440" i="52"/>
  <c r="AJ440" i="52" s="1"/>
  <c r="I440" i="52"/>
  <c r="P440" i="52"/>
  <c r="W440" i="52"/>
  <c r="AC440" i="52"/>
  <c r="AD440" i="52"/>
  <c r="AE440" i="52"/>
  <c r="AF440" i="52"/>
  <c r="AG440" i="52"/>
  <c r="AH440" i="52"/>
  <c r="AS440" i="52"/>
  <c r="E441" i="52"/>
  <c r="AJ441" i="52" s="1"/>
  <c r="I441" i="52"/>
  <c r="P441" i="52"/>
  <c r="W441" i="52"/>
  <c r="AC441" i="52"/>
  <c r="AD441" i="52"/>
  <c r="AE441" i="52"/>
  <c r="AF441" i="52"/>
  <c r="AG441" i="52"/>
  <c r="AH441" i="52"/>
  <c r="AS441" i="52"/>
  <c r="E442" i="52"/>
  <c r="AJ442" i="52" s="1"/>
  <c r="I442" i="52"/>
  <c r="P442" i="52"/>
  <c r="W442" i="52"/>
  <c r="AC442" i="52"/>
  <c r="AD442" i="52"/>
  <c r="AE442" i="52"/>
  <c r="AF442" i="52"/>
  <c r="AG442" i="52"/>
  <c r="AH442" i="52"/>
  <c r="AS442" i="52"/>
  <c r="E443" i="52"/>
  <c r="AJ443" i="52" s="1"/>
  <c r="I443" i="52"/>
  <c r="P443" i="52"/>
  <c r="W443" i="52"/>
  <c r="AC443" i="52"/>
  <c r="AD443" i="52"/>
  <c r="AE443" i="52"/>
  <c r="AF443" i="52"/>
  <c r="AG443" i="52"/>
  <c r="AH443" i="52"/>
  <c r="AS443" i="52"/>
  <c r="E444" i="52"/>
  <c r="AJ444" i="52" s="1"/>
  <c r="I444" i="52"/>
  <c r="P444" i="52"/>
  <c r="W444" i="52"/>
  <c r="AC444" i="52"/>
  <c r="AD444" i="52"/>
  <c r="AE444" i="52"/>
  <c r="AF444" i="52"/>
  <c r="AG444" i="52"/>
  <c r="AH444" i="52"/>
  <c r="AS444" i="52"/>
  <c r="E445" i="52"/>
  <c r="AJ445" i="52" s="1"/>
  <c r="I445" i="52"/>
  <c r="P445" i="52"/>
  <c r="W445" i="52"/>
  <c r="AC445" i="52"/>
  <c r="AD445" i="52"/>
  <c r="AE445" i="52"/>
  <c r="AF445" i="52"/>
  <c r="AG445" i="52"/>
  <c r="AH445" i="52"/>
  <c r="AS445" i="52"/>
  <c r="E446" i="52"/>
  <c r="AJ446" i="52" s="1"/>
  <c r="I446" i="52"/>
  <c r="P446" i="52"/>
  <c r="W446" i="52"/>
  <c r="AC446" i="52"/>
  <c r="AD446" i="52"/>
  <c r="AE446" i="52"/>
  <c r="AF446" i="52"/>
  <c r="AG446" i="52"/>
  <c r="AH446" i="52"/>
  <c r="AS446" i="52"/>
  <c r="E447" i="52"/>
  <c r="AJ447" i="52" s="1"/>
  <c r="I447" i="52"/>
  <c r="P447" i="52"/>
  <c r="W447" i="52"/>
  <c r="AC447" i="52"/>
  <c r="AD447" i="52"/>
  <c r="AE447" i="52"/>
  <c r="AF447" i="52"/>
  <c r="AG447" i="52"/>
  <c r="AH447" i="52"/>
  <c r="AS447" i="52"/>
  <c r="E448" i="52"/>
  <c r="AJ448" i="52" s="1"/>
  <c r="I448" i="52"/>
  <c r="P448" i="52"/>
  <c r="W448" i="52"/>
  <c r="AC448" i="52"/>
  <c r="AD448" i="52"/>
  <c r="AE448" i="52"/>
  <c r="AF448" i="52"/>
  <c r="AG448" i="52"/>
  <c r="AH448" i="52"/>
  <c r="AS448" i="52"/>
  <c r="E449" i="52"/>
  <c r="AJ449" i="52" s="1"/>
  <c r="I449" i="52"/>
  <c r="P449" i="52"/>
  <c r="W449" i="52"/>
  <c r="AC449" i="52"/>
  <c r="AD449" i="52"/>
  <c r="AE449" i="52"/>
  <c r="AF449" i="52"/>
  <c r="AG449" i="52"/>
  <c r="AH449" i="52"/>
  <c r="AS449" i="52"/>
  <c r="E450" i="52"/>
  <c r="AJ450" i="52" s="1"/>
  <c r="I450" i="52"/>
  <c r="P450" i="52"/>
  <c r="W450" i="52"/>
  <c r="AC450" i="52"/>
  <c r="AD450" i="52"/>
  <c r="AE450" i="52"/>
  <c r="AF450" i="52"/>
  <c r="AG450" i="52"/>
  <c r="AH450" i="52"/>
  <c r="AS450" i="52"/>
  <c r="E111" i="52"/>
  <c r="F112" i="21"/>
  <c r="J112" i="21"/>
  <c r="L112" i="21"/>
  <c r="S112" i="21"/>
  <c r="Z112" i="21"/>
  <c r="AF112" i="21"/>
  <c r="AH112" i="21"/>
  <c r="AJ112" i="21"/>
  <c r="AL112" i="21"/>
  <c r="AM112" i="21"/>
  <c r="AN112" i="21"/>
  <c r="AO112" i="21"/>
  <c r="AW112" i="21"/>
  <c r="CB112" i="21"/>
  <c r="CE112" i="21" s="1"/>
  <c r="CD112" i="21"/>
  <c r="CF112" i="21"/>
  <c r="CH112" i="21"/>
  <c r="CJ112" i="21"/>
  <c r="CL112" i="21"/>
  <c r="CM112" i="21"/>
  <c r="CN112" i="21"/>
  <c r="CP112" i="21"/>
  <c r="CQ112" i="21"/>
  <c r="CR112" i="21"/>
  <c r="CS112" i="21"/>
  <c r="F113" i="21"/>
  <c r="CB113" i="21" s="1"/>
  <c r="J113" i="21"/>
  <c r="L113" i="21"/>
  <c r="S113" i="21"/>
  <c r="Z113" i="21"/>
  <c r="AF113" i="21"/>
  <c r="AH113" i="21"/>
  <c r="AJ113" i="21"/>
  <c r="AL113" i="21"/>
  <c r="AM113" i="21"/>
  <c r="AN113" i="21"/>
  <c r="AO113" i="21"/>
  <c r="AW113" i="21"/>
  <c r="CE113" i="21"/>
  <c r="CI113" i="21"/>
  <c r="CQ113" i="21"/>
  <c r="CS113" i="21"/>
  <c r="F114" i="21"/>
  <c r="J114" i="21"/>
  <c r="L114" i="21"/>
  <c r="S114" i="21"/>
  <c r="Z114" i="21"/>
  <c r="AF114" i="21"/>
  <c r="AH114" i="21"/>
  <c r="AJ114" i="21"/>
  <c r="AL114" i="21"/>
  <c r="AM114" i="21"/>
  <c r="AO114" i="21" s="1"/>
  <c r="AN114" i="21"/>
  <c r="AW114" i="21"/>
  <c r="CB114" i="21"/>
  <c r="CR114" i="21"/>
  <c r="CS114" i="21"/>
  <c r="F115" i="21"/>
  <c r="CB115" i="21" s="1"/>
  <c r="CC115" i="21" s="1"/>
  <c r="J115" i="21"/>
  <c r="L115" i="21"/>
  <c r="S115" i="21"/>
  <c r="Z115" i="21"/>
  <c r="AF115" i="21"/>
  <c r="AH115" i="21"/>
  <c r="AJ115" i="21"/>
  <c r="AL115" i="21"/>
  <c r="AM115" i="21"/>
  <c r="AN115" i="21"/>
  <c r="AO115" i="21"/>
  <c r="AW115" i="21"/>
  <c r="CG115" i="21"/>
  <c r="CO115" i="21"/>
  <c r="CS115" i="21"/>
  <c r="F116" i="21"/>
  <c r="J116" i="21"/>
  <c r="L116" i="21"/>
  <c r="S116" i="21"/>
  <c r="Z116" i="21"/>
  <c r="AF116" i="21"/>
  <c r="AH116" i="21"/>
  <c r="AJ116" i="21"/>
  <c r="AL116" i="21"/>
  <c r="AM116" i="21"/>
  <c r="AN116" i="21"/>
  <c r="AO116" i="21"/>
  <c r="AW116" i="21"/>
  <c r="CB116" i="21"/>
  <c r="CE116" i="21" s="1"/>
  <c r="CD116" i="21"/>
  <c r="CF116" i="21"/>
  <c r="CH116" i="21"/>
  <c r="CJ116" i="21"/>
  <c r="CL116" i="21"/>
  <c r="CN116" i="21"/>
  <c r="CP116" i="21"/>
  <c r="CR116" i="21"/>
  <c r="CS116" i="21"/>
  <c r="F117" i="21"/>
  <c r="CB117" i="21" s="1"/>
  <c r="J117" i="21"/>
  <c r="L117" i="21"/>
  <c r="S117" i="21"/>
  <c r="Z117" i="21"/>
  <c r="AF117" i="21"/>
  <c r="AH117" i="21"/>
  <c r="AJ117" i="21"/>
  <c r="AL117" i="21"/>
  <c r="AM117" i="21"/>
  <c r="AO117" i="21" s="1"/>
  <c r="AN117" i="21"/>
  <c r="AW117" i="21"/>
  <c r="CE117" i="21"/>
  <c r="CI117" i="21"/>
  <c r="CQ117" i="21"/>
  <c r="CS117" i="21"/>
  <c r="F118" i="21"/>
  <c r="J118" i="21"/>
  <c r="L118" i="21"/>
  <c r="S118" i="21"/>
  <c r="Z118" i="21"/>
  <c r="AF118" i="21"/>
  <c r="AH118" i="21"/>
  <c r="AJ118" i="21"/>
  <c r="AL118" i="21"/>
  <c r="AM118" i="21"/>
  <c r="AO118" i="21" s="1"/>
  <c r="AN118" i="21"/>
  <c r="AW118" i="21"/>
  <c r="CB118" i="21"/>
  <c r="CR118" i="21"/>
  <c r="CS118" i="21"/>
  <c r="F119" i="21"/>
  <c r="CB119" i="21" s="1"/>
  <c r="CC119" i="21" s="1"/>
  <c r="J119" i="21"/>
  <c r="L119" i="21"/>
  <c r="S119" i="21"/>
  <c r="Z119" i="21"/>
  <c r="AF119" i="21"/>
  <c r="AH119" i="21"/>
  <c r="AJ119" i="21"/>
  <c r="AL119" i="21"/>
  <c r="AM119" i="21"/>
  <c r="AN119" i="21"/>
  <c r="AO119" i="21"/>
  <c r="AW119" i="21"/>
  <c r="CG119" i="21"/>
  <c r="CO119" i="21"/>
  <c r="CS119" i="21"/>
  <c r="F120" i="21"/>
  <c r="J120" i="21"/>
  <c r="L120" i="21"/>
  <c r="S120" i="21"/>
  <c r="Z120" i="21"/>
  <c r="AF120" i="21"/>
  <c r="AH120" i="21"/>
  <c r="AJ120" i="21"/>
  <c r="AL120" i="21"/>
  <c r="AM120" i="21"/>
  <c r="AN120" i="21"/>
  <c r="AO120" i="21"/>
  <c r="AW120" i="21"/>
  <c r="CB120" i="21"/>
  <c r="CE120" i="21" s="1"/>
  <c r="CD120" i="21"/>
  <c r="CF120" i="21"/>
  <c r="CH120" i="21"/>
  <c r="CJ120" i="21"/>
  <c r="CL120" i="21"/>
  <c r="CN120" i="21"/>
  <c r="CP120" i="21"/>
  <c r="CR120" i="21"/>
  <c r="CS120" i="21"/>
  <c r="F121" i="21"/>
  <c r="CB121" i="21" s="1"/>
  <c r="J121" i="21"/>
  <c r="L121" i="21"/>
  <c r="S121" i="21"/>
  <c r="Z121" i="21"/>
  <c r="AF121" i="21"/>
  <c r="AH121" i="21"/>
  <c r="AJ121" i="21"/>
  <c r="AL121" i="21"/>
  <c r="AM121" i="21"/>
  <c r="AO121" i="21" s="1"/>
  <c r="AN121" i="21"/>
  <c r="AW121" i="21"/>
  <c r="CE121" i="21"/>
  <c r="CI121" i="21"/>
  <c r="CQ121" i="21"/>
  <c r="CS121" i="21"/>
  <c r="F122" i="21"/>
  <c r="J122" i="21"/>
  <c r="L122" i="21"/>
  <c r="S122" i="21"/>
  <c r="Z122" i="21"/>
  <c r="AF122" i="21"/>
  <c r="AH122" i="21"/>
  <c r="AJ122" i="21"/>
  <c r="AL122" i="21"/>
  <c r="AM122" i="21"/>
  <c r="AO122" i="21" s="1"/>
  <c r="AN122" i="21"/>
  <c r="AW122" i="21"/>
  <c r="CB122" i="21"/>
  <c r="CR122" i="21"/>
  <c r="CS122" i="21"/>
  <c r="F123" i="21"/>
  <c r="CB123" i="21" s="1"/>
  <c r="J123" i="21"/>
  <c r="L123" i="21"/>
  <c r="S123" i="21"/>
  <c r="Z123" i="21"/>
  <c r="AF123" i="21"/>
  <c r="AH123" i="21"/>
  <c r="AJ123" i="21"/>
  <c r="AL123" i="21"/>
  <c r="AM123" i="21"/>
  <c r="AN123" i="21"/>
  <c r="AO123" i="21"/>
  <c r="AW123" i="21"/>
  <c r="CC123" i="21"/>
  <c r="CG123" i="21"/>
  <c r="CO123" i="21"/>
  <c r="CS123" i="21"/>
  <c r="F124" i="21"/>
  <c r="J124" i="21"/>
  <c r="L124" i="21"/>
  <c r="S124" i="21"/>
  <c r="Z124" i="21"/>
  <c r="AF124" i="21"/>
  <c r="AH124" i="21"/>
  <c r="AJ124" i="21"/>
  <c r="AL124" i="21"/>
  <c r="AM124" i="21"/>
  <c r="AN124" i="21"/>
  <c r="AO124" i="21"/>
  <c r="AW124" i="21"/>
  <c r="CB124" i="21"/>
  <c r="CE124" i="21" s="1"/>
  <c r="CD124" i="21"/>
  <c r="CF124" i="21"/>
  <c r="CH124" i="21"/>
  <c r="CJ124" i="21"/>
  <c r="CL124" i="21"/>
  <c r="CN124" i="21"/>
  <c r="CP124" i="21"/>
  <c r="CR124" i="21"/>
  <c r="CS124" i="21"/>
  <c r="F125" i="21"/>
  <c r="CB125" i="21" s="1"/>
  <c r="J125" i="21"/>
  <c r="L125" i="21"/>
  <c r="S125" i="21"/>
  <c r="Z125" i="21"/>
  <c r="AF125" i="21"/>
  <c r="AH125" i="21"/>
  <c r="AJ125" i="21"/>
  <c r="AL125" i="21"/>
  <c r="AM125" i="21"/>
  <c r="AO125" i="21" s="1"/>
  <c r="AN125" i="21"/>
  <c r="AW125" i="21"/>
  <c r="CC125" i="21"/>
  <c r="CE125" i="21"/>
  <c r="CK125" i="21"/>
  <c r="CM125" i="21"/>
  <c r="CS125" i="21"/>
  <c r="F126" i="21"/>
  <c r="J126" i="21"/>
  <c r="L126" i="21"/>
  <c r="S126" i="21"/>
  <c r="Z126" i="21"/>
  <c r="AF126" i="21"/>
  <c r="AH126" i="21"/>
  <c r="AJ126" i="21"/>
  <c r="AL126" i="21"/>
  <c r="AM126" i="21"/>
  <c r="AN126" i="21"/>
  <c r="AO126" i="21"/>
  <c r="AW126" i="21"/>
  <c r="CB126" i="21"/>
  <c r="CD126" i="21"/>
  <c r="CF126" i="21"/>
  <c r="CH126" i="21"/>
  <c r="CJ126" i="21"/>
  <c r="CL126" i="21"/>
  <c r="CN126" i="21"/>
  <c r="CP126" i="21"/>
  <c r="CR126" i="21"/>
  <c r="CS126" i="21"/>
  <c r="F127" i="21"/>
  <c r="CB127" i="21" s="1"/>
  <c r="J127" i="21"/>
  <c r="L127" i="21"/>
  <c r="S127" i="21"/>
  <c r="Z127" i="21"/>
  <c r="AF127" i="21"/>
  <c r="AH127" i="21"/>
  <c r="AJ127" i="21"/>
  <c r="AL127" i="21"/>
  <c r="AM127" i="21"/>
  <c r="AN127" i="21"/>
  <c r="AO127" i="21"/>
  <c r="AW127" i="21"/>
  <c r="CC127" i="21"/>
  <c r="CI127" i="21"/>
  <c r="CK127" i="21"/>
  <c r="CQ127" i="21"/>
  <c r="CS127" i="21"/>
  <c r="F128" i="21"/>
  <c r="J128" i="21"/>
  <c r="L128" i="21"/>
  <c r="S128" i="21"/>
  <c r="Z128" i="21"/>
  <c r="AF128" i="21"/>
  <c r="AH128" i="21"/>
  <c r="AJ128" i="21"/>
  <c r="AL128" i="21"/>
  <c r="AM128" i="21"/>
  <c r="AN128" i="21"/>
  <c r="AO128" i="21"/>
  <c r="AW128" i="21"/>
  <c r="CB128" i="21"/>
  <c r="CD128" i="21"/>
  <c r="CF128" i="21"/>
  <c r="CJ128" i="21"/>
  <c r="CL128" i="21"/>
  <c r="CN128" i="21"/>
  <c r="CR128" i="21"/>
  <c r="CS128" i="21"/>
  <c r="F129" i="21"/>
  <c r="CB129" i="21" s="1"/>
  <c r="J129" i="21"/>
  <c r="L129" i="21"/>
  <c r="S129" i="21"/>
  <c r="Z129" i="21"/>
  <c r="AF129" i="21"/>
  <c r="AH129" i="21"/>
  <c r="AJ129" i="21"/>
  <c r="AL129" i="21"/>
  <c r="AM129" i="21"/>
  <c r="AO129" i="21" s="1"/>
  <c r="AN129" i="21"/>
  <c r="AW129" i="21"/>
  <c r="CC129" i="21"/>
  <c r="CK129" i="21"/>
  <c r="CS129" i="21"/>
  <c r="F130" i="21"/>
  <c r="J130" i="21"/>
  <c r="L130" i="21"/>
  <c r="S130" i="21"/>
  <c r="Z130" i="21"/>
  <c r="AF130" i="21"/>
  <c r="AH130" i="21"/>
  <c r="AJ130" i="21"/>
  <c r="AL130" i="21"/>
  <c r="AM130" i="21"/>
  <c r="AN130" i="21"/>
  <c r="AO130" i="21"/>
  <c r="AW130" i="21"/>
  <c r="CB130" i="21"/>
  <c r="CD130" i="21"/>
  <c r="CF130" i="21"/>
  <c r="CJ130" i="21"/>
  <c r="CL130" i="21"/>
  <c r="CN130" i="21"/>
  <c r="CR130" i="21"/>
  <c r="CS130" i="21"/>
  <c r="F131" i="21"/>
  <c r="CB131" i="21" s="1"/>
  <c r="CJ131" i="21" s="1"/>
  <c r="J131" i="21"/>
  <c r="L131" i="21"/>
  <c r="S131" i="21"/>
  <c r="Z131" i="21"/>
  <c r="AF131" i="21"/>
  <c r="AH131" i="21"/>
  <c r="AJ131" i="21"/>
  <c r="AL131" i="21"/>
  <c r="AM131" i="21"/>
  <c r="AN131" i="21"/>
  <c r="AO131" i="21"/>
  <c r="AW131" i="21"/>
  <c r="CF131" i="21"/>
  <c r="CN131" i="21"/>
  <c r="CR131" i="21"/>
  <c r="CS131" i="21"/>
  <c r="F132" i="21"/>
  <c r="J132" i="21"/>
  <c r="L132" i="21"/>
  <c r="S132" i="21"/>
  <c r="Z132" i="21"/>
  <c r="AF132" i="21"/>
  <c r="AH132" i="21"/>
  <c r="AJ132" i="21"/>
  <c r="AL132" i="21"/>
  <c r="AM132" i="21"/>
  <c r="AO132" i="21" s="1"/>
  <c r="AN132" i="21"/>
  <c r="AW132" i="21"/>
  <c r="CB132" i="21"/>
  <c r="CD132" i="21" s="1"/>
  <c r="CC132" i="21"/>
  <c r="CF132" i="21"/>
  <c r="CG132" i="21"/>
  <c r="CJ132" i="21"/>
  <c r="CK132" i="21"/>
  <c r="CN132" i="21"/>
  <c r="CO132" i="21"/>
  <c r="CR132" i="21"/>
  <c r="CS132" i="21"/>
  <c r="F133" i="21"/>
  <c r="J133" i="21"/>
  <c r="L133" i="21"/>
  <c r="S133" i="21"/>
  <c r="Z133" i="21"/>
  <c r="AF133" i="21"/>
  <c r="AH133" i="21"/>
  <c r="AJ133" i="21"/>
  <c r="AL133" i="21"/>
  <c r="AM133" i="21"/>
  <c r="AN133" i="21"/>
  <c r="AO133" i="21"/>
  <c r="AW133" i="21"/>
  <c r="CB133" i="21"/>
  <c r="CE133" i="21" s="1"/>
  <c r="CC133" i="21"/>
  <c r="CD133" i="21"/>
  <c r="CF133" i="21"/>
  <c r="CG133" i="21"/>
  <c r="CH133" i="21"/>
  <c r="CJ133" i="21"/>
  <c r="CK133" i="21"/>
  <c r="CL133" i="21"/>
  <c r="CN133" i="21"/>
  <c r="CO133" i="21"/>
  <c r="CP133" i="21"/>
  <c r="CR133" i="21"/>
  <c r="CS133" i="21"/>
  <c r="F134" i="21"/>
  <c r="CB134" i="21" s="1"/>
  <c r="J134" i="21"/>
  <c r="L134" i="21"/>
  <c r="S134" i="21"/>
  <c r="Z134" i="21"/>
  <c r="AF134" i="21"/>
  <c r="AH134" i="21"/>
  <c r="AJ134" i="21"/>
  <c r="AL134" i="21"/>
  <c r="AM134" i="21"/>
  <c r="AN134" i="21"/>
  <c r="AO134" i="21"/>
  <c r="AW134" i="21"/>
  <c r="CQ134" i="21"/>
  <c r="CS134" i="21"/>
  <c r="F135" i="21"/>
  <c r="J135" i="21"/>
  <c r="L135" i="21"/>
  <c r="S135" i="21"/>
  <c r="Z135" i="21"/>
  <c r="AF135" i="21"/>
  <c r="AH135" i="21"/>
  <c r="AJ135" i="21"/>
  <c r="AL135" i="21"/>
  <c r="AM135" i="21"/>
  <c r="AO135" i="21" s="1"/>
  <c r="AN135" i="21"/>
  <c r="AW135" i="21"/>
  <c r="CB135" i="21"/>
  <c r="CE135" i="21" s="1"/>
  <c r="CF135" i="21"/>
  <c r="CJ135" i="21"/>
  <c r="CN135" i="21"/>
  <c r="CR135" i="21"/>
  <c r="CS135" i="21"/>
  <c r="F136" i="21"/>
  <c r="J136" i="21"/>
  <c r="L136" i="21"/>
  <c r="S136" i="21"/>
  <c r="Z136" i="21"/>
  <c r="AF136" i="21"/>
  <c r="AH136" i="21"/>
  <c r="AJ136" i="21"/>
  <c r="AL136" i="21"/>
  <c r="AM136" i="21"/>
  <c r="AO136" i="21" s="1"/>
  <c r="AN136" i="21"/>
  <c r="AW136" i="21"/>
  <c r="CB136" i="21"/>
  <c r="CS136" i="21"/>
  <c r="F137" i="21"/>
  <c r="J137" i="21"/>
  <c r="L137" i="21"/>
  <c r="S137" i="21"/>
  <c r="Z137" i="21"/>
  <c r="AF137" i="21"/>
  <c r="AH137" i="21"/>
  <c r="AJ137" i="21"/>
  <c r="AL137" i="21"/>
  <c r="AM137" i="21"/>
  <c r="AN137" i="21"/>
  <c r="AO137" i="21"/>
  <c r="AW137" i="21"/>
  <c r="CB137" i="21"/>
  <c r="CE137" i="21" s="1"/>
  <c r="CC137" i="21"/>
  <c r="CD137" i="21"/>
  <c r="CF137" i="21"/>
  <c r="CG137" i="21"/>
  <c r="CH137" i="21"/>
  <c r="CJ137" i="21"/>
  <c r="CK137" i="21"/>
  <c r="CL137" i="21"/>
  <c r="CN137" i="21"/>
  <c r="CO137" i="21"/>
  <c r="CP137" i="21"/>
  <c r="CR137" i="21"/>
  <c r="CS137" i="21"/>
  <c r="F138" i="21"/>
  <c r="CB138" i="21" s="1"/>
  <c r="CC138" i="21" s="1"/>
  <c r="J138" i="21"/>
  <c r="L138" i="21"/>
  <c r="S138" i="21"/>
  <c r="Z138" i="21"/>
  <c r="AF138" i="21"/>
  <c r="AH138" i="21"/>
  <c r="AJ138" i="21"/>
  <c r="AL138" i="21"/>
  <c r="AM138" i="21"/>
  <c r="AN138" i="21"/>
  <c r="AO138" i="21"/>
  <c r="AW138" i="21"/>
  <c r="CE138" i="21"/>
  <c r="CG138" i="21"/>
  <c r="CK138" i="21"/>
  <c r="CL138" i="21"/>
  <c r="CP138" i="21"/>
  <c r="CQ138" i="21"/>
  <c r="CS138" i="21"/>
  <c r="F139" i="21"/>
  <c r="J139" i="21"/>
  <c r="L139" i="21"/>
  <c r="S139" i="21"/>
  <c r="Z139" i="21"/>
  <c r="AF139" i="21"/>
  <c r="AH139" i="21"/>
  <c r="AJ139" i="21"/>
  <c r="AL139" i="21"/>
  <c r="AM139" i="21"/>
  <c r="AO139" i="21" s="1"/>
  <c r="AN139" i="21"/>
  <c r="AW139" i="21"/>
  <c r="CB139" i="21"/>
  <c r="CH139" i="21"/>
  <c r="CS139" i="21"/>
  <c r="F140" i="21"/>
  <c r="J140" i="21"/>
  <c r="L140" i="21"/>
  <c r="S140" i="21"/>
  <c r="Z140" i="21"/>
  <c r="AF140" i="21"/>
  <c r="AH140" i="21"/>
  <c r="AJ140" i="21"/>
  <c r="AL140" i="21"/>
  <c r="AM140" i="21"/>
  <c r="AO140" i="21" s="1"/>
  <c r="AN140" i="21"/>
  <c r="AW140" i="21"/>
  <c r="CB140" i="21"/>
  <c r="CC140" i="21" s="1"/>
  <c r="CE140" i="21"/>
  <c r="CF140" i="21"/>
  <c r="CG140" i="21"/>
  <c r="CJ140" i="21"/>
  <c r="CK140" i="21"/>
  <c r="CM140" i="21"/>
  <c r="CO140" i="21"/>
  <c r="CQ140" i="21"/>
  <c r="CR140" i="21"/>
  <c r="CS140" i="21"/>
  <c r="F141" i="21"/>
  <c r="J141" i="21"/>
  <c r="L141" i="21"/>
  <c r="S141" i="21"/>
  <c r="Z141" i="21"/>
  <c r="AF141" i="21"/>
  <c r="AH141" i="21"/>
  <c r="AJ141" i="21"/>
  <c r="AL141" i="21"/>
  <c r="AM141" i="21"/>
  <c r="AO141" i="21" s="1"/>
  <c r="AN141" i="21"/>
  <c r="AW141" i="21"/>
  <c r="CB141" i="21"/>
  <c r="CC141" i="21" s="1"/>
  <c r="CF141" i="21"/>
  <c r="CG141" i="21"/>
  <c r="CK141" i="21"/>
  <c r="CL141" i="21"/>
  <c r="CP141" i="21"/>
  <c r="CR141" i="21"/>
  <c r="CS141" i="21"/>
  <c r="F142" i="21"/>
  <c r="CB142" i="21" s="1"/>
  <c r="J142" i="21"/>
  <c r="L142" i="21"/>
  <c r="S142" i="21"/>
  <c r="Z142" i="21"/>
  <c r="AF142" i="21"/>
  <c r="AH142" i="21"/>
  <c r="AJ142" i="21"/>
  <c r="AL142" i="21"/>
  <c r="AM142" i="21"/>
  <c r="AN142" i="21"/>
  <c r="AO142" i="21"/>
  <c r="AW142" i="21"/>
  <c r="CC142" i="21"/>
  <c r="CD142" i="21"/>
  <c r="CE142" i="21"/>
  <c r="CG142" i="21"/>
  <c r="CH142" i="21"/>
  <c r="CI142" i="21"/>
  <c r="CK142" i="21"/>
  <c r="CL142" i="21"/>
  <c r="CM142" i="21"/>
  <c r="CO142" i="21"/>
  <c r="CP142" i="21"/>
  <c r="CQ142" i="21"/>
  <c r="CS142" i="21"/>
  <c r="F143" i="21"/>
  <c r="CB143" i="21" s="1"/>
  <c r="J143" i="21"/>
  <c r="L143" i="21"/>
  <c r="S143" i="21"/>
  <c r="Z143" i="21"/>
  <c r="AF143" i="21"/>
  <c r="AH143" i="21"/>
  <c r="AJ143" i="21"/>
  <c r="AL143" i="21"/>
  <c r="AM143" i="21"/>
  <c r="AN143" i="21"/>
  <c r="AO143" i="21"/>
  <c r="AW143" i="21"/>
  <c r="CE143" i="21"/>
  <c r="CJ143" i="21"/>
  <c r="CP143" i="21"/>
  <c r="CS143" i="21"/>
  <c r="F144" i="21"/>
  <c r="J144" i="21"/>
  <c r="L144" i="21"/>
  <c r="S144" i="21"/>
  <c r="Z144" i="21"/>
  <c r="AF144" i="21"/>
  <c r="AH144" i="21"/>
  <c r="AJ144" i="21"/>
  <c r="AL144" i="21"/>
  <c r="AM144" i="21"/>
  <c r="AO144" i="21" s="1"/>
  <c r="AN144" i="21"/>
  <c r="AW144" i="21"/>
  <c r="CB144" i="21"/>
  <c r="CG144" i="21"/>
  <c r="CM144" i="21"/>
  <c r="CS144" i="21"/>
  <c r="F145" i="21"/>
  <c r="J145" i="21"/>
  <c r="L145" i="21"/>
  <c r="S145" i="21"/>
  <c r="Z145" i="21"/>
  <c r="AF145" i="21"/>
  <c r="AH145" i="21"/>
  <c r="AJ145" i="21"/>
  <c r="AL145" i="21"/>
  <c r="AM145" i="21"/>
  <c r="AN145" i="21"/>
  <c r="AO145" i="21"/>
  <c r="AW145" i="21"/>
  <c r="CB145" i="21"/>
  <c r="CC145" i="21"/>
  <c r="CD145" i="21"/>
  <c r="CF145" i="21"/>
  <c r="CG145" i="21"/>
  <c r="CH145" i="21"/>
  <c r="CJ145" i="21"/>
  <c r="CK145" i="21"/>
  <c r="CL145" i="21"/>
  <c r="CN145" i="21"/>
  <c r="CO145" i="21"/>
  <c r="CP145" i="21"/>
  <c r="CQ145" i="21"/>
  <c r="CR145" i="21"/>
  <c r="CS145" i="21"/>
  <c r="F146" i="21"/>
  <c r="CB146" i="21" s="1"/>
  <c r="J146" i="21"/>
  <c r="L146" i="21"/>
  <c r="S146" i="21"/>
  <c r="Z146" i="21"/>
  <c r="AF146" i="21"/>
  <c r="AH146" i="21"/>
  <c r="AJ146" i="21"/>
  <c r="AL146" i="21"/>
  <c r="AM146" i="21"/>
  <c r="AN146" i="21"/>
  <c r="AO146" i="21"/>
  <c r="AW146" i="21"/>
  <c r="CC146" i="21"/>
  <c r="CO146" i="21"/>
  <c r="CS146" i="21"/>
  <c r="F147" i="21"/>
  <c r="CB147" i="21" s="1"/>
  <c r="J147" i="21"/>
  <c r="L147" i="21"/>
  <c r="S147" i="21"/>
  <c r="Z147" i="21"/>
  <c r="AF147" i="21"/>
  <c r="AH147" i="21"/>
  <c r="AJ147" i="21"/>
  <c r="AL147" i="21"/>
  <c r="AM147" i="21"/>
  <c r="AN147" i="21"/>
  <c r="AO147" i="21"/>
  <c r="AW147" i="21"/>
  <c r="CD147" i="21"/>
  <c r="CH147" i="21"/>
  <c r="CL147" i="21"/>
  <c r="CP147" i="21"/>
  <c r="CS147" i="21"/>
  <c r="F148" i="21"/>
  <c r="CB148" i="21" s="1"/>
  <c r="J148" i="21"/>
  <c r="L148" i="21"/>
  <c r="S148" i="21"/>
  <c r="Z148" i="21"/>
  <c r="AF148" i="21"/>
  <c r="AH148" i="21"/>
  <c r="AJ148" i="21"/>
  <c r="AL148" i="21"/>
  <c r="AM148" i="21"/>
  <c r="AO148" i="21" s="1"/>
  <c r="AN148" i="21"/>
  <c r="AW148" i="21"/>
  <c r="CE148" i="21"/>
  <c r="CI148" i="21"/>
  <c r="CS148" i="21"/>
  <c r="F149" i="21"/>
  <c r="J149" i="21"/>
  <c r="L149" i="21"/>
  <c r="S149" i="21"/>
  <c r="Z149" i="21"/>
  <c r="AF149" i="21"/>
  <c r="AH149" i="21"/>
  <c r="AJ149" i="21"/>
  <c r="AL149" i="21"/>
  <c r="AM149" i="21"/>
  <c r="AO149" i="21" s="1"/>
  <c r="AN149" i="21"/>
  <c r="AW149" i="21"/>
  <c r="CB149" i="21"/>
  <c r="CR149" i="21"/>
  <c r="CS149" i="21"/>
  <c r="F150" i="21"/>
  <c r="CB150" i="21" s="1"/>
  <c r="J150" i="21"/>
  <c r="L150" i="21"/>
  <c r="S150" i="21"/>
  <c r="Z150" i="21"/>
  <c r="AF150" i="21"/>
  <c r="AH150" i="21"/>
  <c r="AJ150" i="21"/>
  <c r="AL150" i="21"/>
  <c r="AM150" i="21"/>
  <c r="AN150" i="21"/>
  <c r="AO150" i="21"/>
  <c r="AW150" i="21"/>
  <c r="CC150" i="21"/>
  <c r="CG150" i="21"/>
  <c r="CO150" i="21"/>
  <c r="CS150" i="21"/>
  <c r="F151" i="21"/>
  <c r="CB151" i="21" s="1"/>
  <c r="J151" i="21"/>
  <c r="L151" i="21"/>
  <c r="S151" i="21"/>
  <c r="Z151" i="21"/>
  <c r="AF151" i="21"/>
  <c r="AH151" i="21"/>
  <c r="AJ151" i="21"/>
  <c r="AL151" i="21"/>
  <c r="AM151" i="21"/>
  <c r="AN151" i="21"/>
  <c r="AO151" i="21"/>
  <c r="AW151" i="21"/>
  <c r="CP151" i="21"/>
  <c r="CS151" i="21"/>
  <c r="F152" i="21"/>
  <c r="CB152" i="21" s="1"/>
  <c r="J152" i="21"/>
  <c r="L152" i="21"/>
  <c r="S152" i="21"/>
  <c r="Z152" i="21"/>
  <c r="AF152" i="21"/>
  <c r="AH152" i="21"/>
  <c r="AJ152" i="21"/>
  <c r="AL152" i="21"/>
  <c r="AM152" i="21"/>
  <c r="AO152" i="21" s="1"/>
  <c r="AN152" i="21"/>
  <c r="AW152" i="21"/>
  <c r="CE152" i="21"/>
  <c r="CI152" i="21"/>
  <c r="CM152" i="21"/>
  <c r="CS152" i="21"/>
  <c r="F153" i="21"/>
  <c r="J153" i="21"/>
  <c r="L153" i="21"/>
  <c r="S153" i="21"/>
  <c r="Z153" i="21"/>
  <c r="AF153" i="21"/>
  <c r="AH153" i="21"/>
  <c r="AJ153" i="21"/>
  <c r="AL153" i="21"/>
  <c r="AM153" i="21"/>
  <c r="AO153" i="21" s="1"/>
  <c r="AN153" i="21"/>
  <c r="AW153" i="21"/>
  <c r="CB153" i="21"/>
  <c r="CF153" i="21"/>
  <c r="CR153" i="21"/>
  <c r="CS153" i="21"/>
  <c r="F154" i="21"/>
  <c r="CB154" i="21" s="1"/>
  <c r="J154" i="21"/>
  <c r="L154" i="21"/>
  <c r="S154" i="21"/>
  <c r="Z154" i="21"/>
  <c r="AF154" i="21"/>
  <c r="AH154" i="21"/>
  <c r="AJ154" i="21"/>
  <c r="AL154" i="21"/>
  <c r="AM154" i="21"/>
  <c r="AN154" i="21"/>
  <c r="AO154" i="21"/>
  <c r="AW154" i="21"/>
  <c r="CC154" i="21"/>
  <c r="CG154" i="21"/>
  <c r="CK154" i="21"/>
  <c r="CO154" i="21"/>
  <c r="CS154" i="21"/>
  <c r="F155" i="21"/>
  <c r="CB155" i="21" s="1"/>
  <c r="J155" i="21"/>
  <c r="L155" i="21"/>
  <c r="S155" i="21"/>
  <c r="Z155" i="21"/>
  <c r="AF155" i="21"/>
  <c r="AH155" i="21"/>
  <c r="AJ155" i="21"/>
  <c r="AL155" i="21"/>
  <c r="AM155" i="21"/>
  <c r="AN155" i="21"/>
  <c r="AO155" i="21"/>
  <c r="AW155" i="21"/>
  <c r="CD155" i="21"/>
  <c r="CP155" i="21"/>
  <c r="CQ155" i="21"/>
  <c r="CS155" i="21"/>
  <c r="F156" i="21"/>
  <c r="J156" i="21"/>
  <c r="L156" i="21"/>
  <c r="S156" i="21"/>
  <c r="Z156" i="21"/>
  <c r="AF156" i="21"/>
  <c r="AH156" i="21"/>
  <c r="AJ156" i="21"/>
  <c r="AL156" i="21"/>
  <c r="AM156" i="21"/>
  <c r="AO156" i="21" s="1"/>
  <c r="AN156" i="21"/>
  <c r="AW156" i="21"/>
  <c r="CB156" i="21"/>
  <c r="CE156" i="21"/>
  <c r="CF156" i="21"/>
  <c r="CJ156" i="21"/>
  <c r="CM156" i="21"/>
  <c r="CN156" i="21"/>
  <c r="CR156" i="21"/>
  <c r="CS156" i="21"/>
  <c r="F157" i="21"/>
  <c r="J157" i="21"/>
  <c r="L157" i="21"/>
  <c r="S157" i="21"/>
  <c r="Z157" i="21"/>
  <c r="AF157" i="21"/>
  <c r="AH157" i="21"/>
  <c r="AJ157" i="21"/>
  <c r="AL157" i="21"/>
  <c r="AM157" i="21"/>
  <c r="AO157" i="21" s="1"/>
  <c r="AN157" i="21"/>
  <c r="AW157" i="21"/>
  <c r="CB157" i="21"/>
  <c r="CJ157" i="21"/>
  <c r="CR157" i="21"/>
  <c r="CS157" i="21"/>
  <c r="F158" i="21"/>
  <c r="CB158" i="21" s="1"/>
  <c r="J158" i="21"/>
  <c r="L158" i="21"/>
  <c r="S158" i="21"/>
  <c r="Z158" i="21"/>
  <c r="AF158" i="21"/>
  <c r="AH158" i="21"/>
  <c r="AJ158" i="21"/>
  <c r="AL158" i="21"/>
  <c r="AM158" i="21"/>
  <c r="AN158" i="21"/>
  <c r="AO158" i="21"/>
  <c r="AW158" i="21"/>
  <c r="CC158" i="21"/>
  <c r="CD158" i="21"/>
  <c r="CH158" i="21"/>
  <c r="CK158" i="21"/>
  <c r="CL158" i="21"/>
  <c r="CP158" i="21"/>
  <c r="CS158" i="21"/>
  <c r="F159" i="21"/>
  <c r="CB159" i="21" s="1"/>
  <c r="J159" i="21"/>
  <c r="L159" i="21"/>
  <c r="S159" i="21"/>
  <c r="Z159" i="21"/>
  <c r="AF159" i="21"/>
  <c r="AH159" i="21"/>
  <c r="AJ159" i="21"/>
  <c r="AL159" i="21"/>
  <c r="AM159" i="21"/>
  <c r="AN159" i="21"/>
  <c r="AO159" i="21"/>
  <c r="AW159" i="21"/>
  <c r="CI159" i="21"/>
  <c r="CQ159" i="21"/>
  <c r="CS159" i="21"/>
  <c r="F160" i="21"/>
  <c r="J160" i="21"/>
  <c r="L160" i="21"/>
  <c r="S160" i="21"/>
  <c r="Z160" i="21"/>
  <c r="AF160" i="21"/>
  <c r="AH160" i="21"/>
  <c r="AJ160" i="21"/>
  <c r="AL160" i="21"/>
  <c r="AM160" i="21"/>
  <c r="AO160" i="21" s="1"/>
  <c r="AN160" i="21"/>
  <c r="AW160" i="21"/>
  <c r="CB160" i="21"/>
  <c r="CE160" i="21"/>
  <c r="CF160" i="21"/>
  <c r="CI160" i="21"/>
  <c r="CJ160" i="21"/>
  <c r="CK160" i="21"/>
  <c r="CN160" i="21"/>
  <c r="CO160" i="21"/>
  <c r="CQ160" i="21"/>
  <c r="CS160" i="21"/>
  <c r="F161" i="21"/>
  <c r="J161" i="21"/>
  <c r="L161" i="21"/>
  <c r="S161" i="21"/>
  <c r="Z161" i="21"/>
  <c r="AF161" i="21"/>
  <c r="AH161" i="21"/>
  <c r="AJ161" i="21"/>
  <c r="AL161" i="21"/>
  <c r="AM161" i="21"/>
  <c r="AO161" i="21" s="1"/>
  <c r="AN161" i="21"/>
  <c r="AW161" i="21"/>
  <c r="CB161" i="21"/>
  <c r="CG161" i="21"/>
  <c r="CS161" i="21"/>
  <c r="F162" i="21"/>
  <c r="CB162" i="21" s="1"/>
  <c r="J162" i="21"/>
  <c r="L162" i="21"/>
  <c r="S162" i="21"/>
  <c r="Z162" i="21"/>
  <c r="AF162" i="21"/>
  <c r="AH162" i="21"/>
  <c r="AJ162" i="21"/>
  <c r="AL162" i="21"/>
  <c r="AM162" i="21"/>
  <c r="AN162" i="21"/>
  <c r="AO162" i="21"/>
  <c r="AW162" i="21"/>
  <c r="CC162" i="21"/>
  <c r="CD162" i="21"/>
  <c r="CG162" i="21"/>
  <c r="CH162" i="21"/>
  <c r="CI162" i="21"/>
  <c r="CL162" i="21"/>
  <c r="CM162" i="21"/>
  <c r="CO162" i="21"/>
  <c r="CQ162" i="21"/>
  <c r="CS162" i="21"/>
  <c r="F163" i="21"/>
  <c r="CB163" i="21" s="1"/>
  <c r="J163" i="21"/>
  <c r="L163" i="21"/>
  <c r="S163" i="21"/>
  <c r="Z163" i="21"/>
  <c r="AF163" i="21"/>
  <c r="AH163" i="21"/>
  <c r="AJ163" i="21"/>
  <c r="AL163" i="21"/>
  <c r="AM163" i="21"/>
  <c r="AN163" i="21"/>
  <c r="AO163" i="21"/>
  <c r="AW163" i="21"/>
  <c r="CF163" i="21"/>
  <c r="CS163" i="21"/>
  <c r="F164" i="21"/>
  <c r="J164" i="21"/>
  <c r="L164" i="21"/>
  <c r="S164" i="21"/>
  <c r="Z164" i="21"/>
  <c r="AF164" i="21"/>
  <c r="AH164" i="21"/>
  <c r="AJ164" i="21"/>
  <c r="AL164" i="21"/>
  <c r="AM164" i="21"/>
  <c r="AO164" i="21" s="1"/>
  <c r="AN164" i="21"/>
  <c r="AW164" i="21"/>
  <c r="CB164" i="21"/>
  <c r="CC164" i="21"/>
  <c r="CG164" i="21"/>
  <c r="CI164" i="21"/>
  <c r="CM164" i="21"/>
  <c r="CN164" i="21"/>
  <c r="CR164" i="21"/>
  <c r="CS164" i="21"/>
  <c r="F165" i="21"/>
  <c r="J165" i="21"/>
  <c r="L165" i="21"/>
  <c r="S165" i="21"/>
  <c r="Z165" i="21"/>
  <c r="AF165" i="21"/>
  <c r="AH165" i="21"/>
  <c r="AJ165" i="21"/>
  <c r="AL165" i="21"/>
  <c r="AM165" i="21"/>
  <c r="AN165" i="21"/>
  <c r="AO165" i="21"/>
  <c r="AW165" i="21"/>
  <c r="CB165" i="21"/>
  <c r="CC165" i="21"/>
  <c r="CD165" i="21"/>
  <c r="CG165" i="21"/>
  <c r="CH165" i="21"/>
  <c r="CJ165" i="21"/>
  <c r="CL165" i="21"/>
  <c r="CN165" i="21"/>
  <c r="CO165" i="21"/>
  <c r="CR165" i="21"/>
  <c r="CS165" i="21"/>
  <c r="F166" i="21"/>
  <c r="CB166" i="21" s="1"/>
  <c r="J166" i="21"/>
  <c r="L166" i="21"/>
  <c r="S166" i="21"/>
  <c r="Z166" i="21"/>
  <c r="AF166" i="21"/>
  <c r="AH166" i="21"/>
  <c r="AJ166" i="21"/>
  <c r="AL166" i="21"/>
  <c r="AM166" i="21"/>
  <c r="AN166" i="21"/>
  <c r="AO166" i="21"/>
  <c r="AW166" i="21"/>
  <c r="CS166" i="21"/>
  <c r="F167" i="21"/>
  <c r="J167" i="21"/>
  <c r="L167" i="21"/>
  <c r="S167" i="21"/>
  <c r="Z167" i="21"/>
  <c r="AF167" i="21"/>
  <c r="AH167" i="21"/>
  <c r="AJ167" i="21"/>
  <c r="AL167" i="21"/>
  <c r="AM167" i="21"/>
  <c r="AO167" i="21" s="1"/>
  <c r="AN167" i="21"/>
  <c r="AW167" i="21"/>
  <c r="CB167" i="21"/>
  <c r="CD167" i="21"/>
  <c r="CH167" i="21"/>
  <c r="CI167" i="21"/>
  <c r="CM167" i="21"/>
  <c r="CN167" i="21"/>
  <c r="CR167" i="21"/>
  <c r="CS167" i="21"/>
  <c r="F168" i="21"/>
  <c r="J168" i="21"/>
  <c r="L168" i="21"/>
  <c r="S168" i="21"/>
  <c r="Z168" i="21"/>
  <c r="AF168" i="21"/>
  <c r="AH168" i="21"/>
  <c r="AJ168" i="21"/>
  <c r="AL168" i="21"/>
  <c r="AM168" i="21"/>
  <c r="AO168" i="21" s="1"/>
  <c r="AN168" i="21"/>
  <c r="AW168" i="21"/>
  <c r="CB168" i="21"/>
  <c r="CC168" i="21"/>
  <c r="CE168" i="21"/>
  <c r="CF168" i="21"/>
  <c r="CG168" i="21"/>
  <c r="CI168" i="21"/>
  <c r="CJ168" i="21"/>
  <c r="CK168" i="21"/>
  <c r="CM168" i="21"/>
  <c r="CN168" i="21"/>
  <c r="CO168" i="21"/>
  <c r="CQ168" i="21"/>
  <c r="CR168" i="21"/>
  <c r="CS168" i="21"/>
  <c r="F169" i="21"/>
  <c r="J169" i="21"/>
  <c r="L169" i="21"/>
  <c r="S169" i="21"/>
  <c r="Z169" i="21"/>
  <c r="AF169" i="21"/>
  <c r="AH169" i="21"/>
  <c r="AJ169" i="21"/>
  <c r="AL169" i="21"/>
  <c r="AM169" i="21"/>
  <c r="AO169" i="21" s="1"/>
  <c r="AN169" i="21"/>
  <c r="AW169" i="21"/>
  <c r="CB169" i="21"/>
  <c r="CG169" i="21"/>
  <c r="CS169" i="21"/>
  <c r="F170" i="21"/>
  <c r="J170" i="21"/>
  <c r="L170" i="21"/>
  <c r="S170" i="21"/>
  <c r="Z170" i="21"/>
  <c r="AF170" i="21"/>
  <c r="AH170" i="21"/>
  <c r="AJ170" i="21"/>
  <c r="AL170" i="21"/>
  <c r="AM170" i="21"/>
  <c r="AN170" i="21"/>
  <c r="AO170" i="21"/>
  <c r="AW170" i="21"/>
  <c r="CB170" i="21"/>
  <c r="CD170" i="21" s="1"/>
  <c r="CC170" i="21"/>
  <c r="CF170" i="21"/>
  <c r="CG170" i="21"/>
  <c r="CJ170" i="21"/>
  <c r="CK170" i="21"/>
  <c r="CN170" i="21"/>
  <c r="CO170" i="21"/>
  <c r="CR170" i="21"/>
  <c r="CS170" i="21"/>
  <c r="F171" i="21"/>
  <c r="J171" i="21"/>
  <c r="L171" i="21"/>
  <c r="S171" i="21"/>
  <c r="Z171" i="21"/>
  <c r="AF171" i="21"/>
  <c r="AH171" i="21"/>
  <c r="AJ171" i="21"/>
  <c r="AL171" i="21"/>
  <c r="AM171" i="21"/>
  <c r="AN171" i="21"/>
  <c r="AO171" i="21"/>
  <c r="AW171" i="21"/>
  <c r="CB171" i="21"/>
  <c r="CE171" i="21" s="1"/>
  <c r="CC171" i="21"/>
  <c r="CD171" i="21"/>
  <c r="CF171" i="21"/>
  <c r="CG171" i="21"/>
  <c r="CH171" i="21"/>
  <c r="CJ171" i="21"/>
  <c r="CK171" i="21"/>
  <c r="CL171" i="21"/>
  <c r="CN171" i="21"/>
  <c r="CO171" i="21"/>
  <c r="CP171" i="21"/>
  <c r="CR171" i="21"/>
  <c r="CS171" i="21"/>
  <c r="F172" i="21"/>
  <c r="CB172" i="21" s="1"/>
  <c r="J172" i="21"/>
  <c r="L172" i="21"/>
  <c r="S172" i="21"/>
  <c r="Z172" i="21"/>
  <c r="AF172" i="21"/>
  <c r="AH172" i="21"/>
  <c r="AJ172" i="21"/>
  <c r="AL172" i="21"/>
  <c r="AM172" i="21"/>
  <c r="AN172" i="21"/>
  <c r="AO172" i="21"/>
  <c r="AW172" i="21"/>
  <c r="CE172" i="21"/>
  <c r="CI172" i="21"/>
  <c r="CQ172" i="21"/>
  <c r="CS172" i="21"/>
  <c r="F173" i="21"/>
  <c r="J173" i="21"/>
  <c r="L173" i="21"/>
  <c r="S173" i="21"/>
  <c r="Z173" i="21"/>
  <c r="AF173" i="21"/>
  <c r="AH173" i="21"/>
  <c r="AJ173" i="21"/>
  <c r="AL173" i="21"/>
  <c r="AM173" i="21"/>
  <c r="AO173" i="21" s="1"/>
  <c r="AN173" i="21"/>
  <c r="AW173" i="21"/>
  <c r="CB173" i="21"/>
  <c r="CR173" i="21"/>
  <c r="CS173" i="21"/>
  <c r="F174" i="21"/>
  <c r="J174" i="21"/>
  <c r="L174" i="21"/>
  <c r="S174" i="21"/>
  <c r="Z174" i="21"/>
  <c r="AF174" i="21"/>
  <c r="AH174" i="21"/>
  <c r="AJ174" i="21"/>
  <c r="AL174" i="21"/>
  <c r="AM174" i="21"/>
  <c r="AO174" i="21" s="1"/>
  <c r="AN174" i="21"/>
  <c r="AW174" i="21"/>
  <c r="CB174" i="21"/>
  <c r="CD174" i="21" s="1"/>
  <c r="CC174" i="21"/>
  <c r="CF174" i="21"/>
  <c r="CG174" i="21"/>
  <c r="CJ174" i="21"/>
  <c r="CK174" i="21"/>
  <c r="CN174" i="21"/>
  <c r="CO174" i="21"/>
  <c r="CR174" i="21"/>
  <c r="CS174" i="21"/>
  <c r="F175" i="21"/>
  <c r="J175" i="21"/>
  <c r="L175" i="21"/>
  <c r="S175" i="21"/>
  <c r="Z175" i="21"/>
  <c r="AF175" i="21"/>
  <c r="AH175" i="21"/>
  <c r="AJ175" i="21"/>
  <c r="AL175" i="21"/>
  <c r="AM175" i="21"/>
  <c r="AN175" i="21"/>
  <c r="AO175" i="21"/>
  <c r="AW175" i="21"/>
  <c r="CB175" i="21"/>
  <c r="CE175" i="21" s="1"/>
  <c r="CC175" i="21"/>
  <c r="CD175" i="21"/>
  <c r="CF175" i="21"/>
  <c r="CG175" i="21"/>
  <c r="CH175" i="21"/>
  <c r="CJ175" i="21"/>
  <c r="CK175" i="21"/>
  <c r="CL175" i="21"/>
  <c r="CN175" i="21"/>
  <c r="CO175" i="21"/>
  <c r="CP175" i="21"/>
  <c r="CR175" i="21"/>
  <c r="CS175" i="21"/>
  <c r="F176" i="21"/>
  <c r="CB176" i="21" s="1"/>
  <c r="J176" i="21"/>
  <c r="L176" i="21"/>
  <c r="S176" i="21"/>
  <c r="Z176" i="21"/>
  <c r="AF176" i="21"/>
  <c r="AH176" i="21"/>
  <c r="AJ176" i="21"/>
  <c r="AL176" i="21"/>
  <c r="AM176" i="21"/>
  <c r="AN176" i="21"/>
  <c r="AO176" i="21"/>
  <c r="AW176" i="21"/>
  <c r="CE176" i="21"/>
  <c r="CQ176" i="21"/>
  <c r="CS176" i="21"/>
  <c r="F177" i="21"/>
  <c r="J177" i="21"/>
  <c r="L177" i="21"/>
  <c r="S177" i="21"/>
  <c r="Z177" i="21"/>
  <c r="AF177" i="21"/>
  <c r="AH177" i="21"/>
  <c r="AJ177" i="21"/>
  <c r="AL177" i="21"/>
  <c r="AM177" i="21"/>
  <c r="AO177" i="21" s="1"/>
  <c r="AN177" i="21"/>
  <c r="AW177" i="21"/>
  <c r="CB177" i="21"/>
  <c r="CF177" i="21"/>
  <c r="CJ177" i="21"/>
  <c r="CN177" i="21"/>
  <c r="CR177" i="21"/>
  <c r="CS177" i="21"/>
  <c r="F178" i="21"/>
  <c r="J178" i="21"/>
  <c r="L178" i="21"/>
  <c r="S178" i="21"/>
  <c r="Z178" i="21"/>
  <c r="AF178" i="21"/>
  <c r="AH178" i="21"/>
  <c r="AJ178" i="21"/>
  <c r="AL178" i="21"/>
  <c r="AM178" i="21"/>
  <c r="AO178" i="21" s="1"/>
  <c r="AN178" i="21"/>
  <c r="AW178" i="21"/>
  <c r="CB178" i="21"/>
  <c r="CD178" i="21" s="1"/>
  <c r="CC178" i="21"/>
  <c r="CF178" i="21"/>
  <c r="CG178" i="21"/>
  <c r="CJ178" i="21"/>
  <c r="CK178" i="21"/>
  <c r="CN178" i="21"/>
  <c r="CO178" i="21"/>
  <c r="CR178" i="21"/>
  <c r="CS178" i="21"/>
  <c r="F179" i="21"/>
  <c r="J179" i="21"/>
  <c r="L179" i="21"/>
  <c r="S179" i="21"/>
  <c r="Z179" i="21"/>
  <c r="AF179" i="21"/>
  <c r="AH179" i="21"/>
  <c r="AJ179" i="21"/>
  <c r="AL179" i="21"/>
  <c r="AM179" i="21"/>
  <c r="AN179" i="21"/>
  <c r="AO179" i="21"/>
  <c r="AW179" i="21"/>
  <c r="CB179" i="21"/>
  <c r="CE179" i="21" s="1"/>
  <c r="CC179" i="21"/>
  <c r="CD179" i="21"/>
  <c r="CF179" i="21"/>
  <c r="CG179" i="21"/>
  <c r="CH179" i="21"/>
  <c r="CJ179" i="21"/>
  <c r="CK179" i="21"/>
  <c r="CL179" i="21"/>
  <c r="CN179" i="21"/>
  <c r="CO179" i="21"/>
  <c r="CP179" i="21"/>
  <c r="CR179" i="21"/>
  <c r="CS179" i="21"/>
  <c r="F180" i="21"/>
  <c r="CB180" i="21" s="1"/>
  <c r="CI180" i="21" s="1"/>
  <c r="J180" i="21"/>
  <c r="L180" i="21"/>
  <c r="S180" i="21"/>
  <c r="Z180" i="21"/>
  <c r="AF180" i="21"/>
  <c r="AH180" i="21"/>
  <c r="AJ180" i="21"/>
  <c r="AL180" i="21"/>
  <c r="AM180" i="21"/>
  <c r="AN180" i="21"/>
  <c r="AO180" i="21"/>
  <c r="AW180" i="21"/>
  <c r="CS180" i="21"/>
  <c r="F181" i="21"/>
  <c r="J181" i="21"/>
  <c r="L181" i="21"/>
  <c r="S181" i="21"/>
  <c r="Z181" i="21"/>
  <c r="AF181" i="21"/>
  <c r="AH181" i="21"/>
  <c r="AJ181" i="21"/>
  <c r="AL181" i="21"/>
  <c r="AM181" i="21"/>
  <c r="AO181" i="21" s="1"/>
  <c r="AN181" i="21"/>
  <c r="AW181" i="21"/>
  <c r="CB181" i="21"/>
  <c r="CD181" i="21"/>
  <c r="CH181" i="21"/>
  <c r="CI181" i="21"/>
  <c r="CM181" i="21"/>
  <c r="CN181" i="21"/>
  <c r="CR181" i="21"/>
  <c r="CS181" i="21"/>
  <c r="F182" i="21"/>
  <c r="J182" i="21"/>
  <c r="L182" i="21"/>
  <c r="S182" i="21"/>
  <c r="Z182" i="21"/>
  <c r="AF182" i="21"/>
  <c r="AH182" i="21"/>
  <c r="AJ182" i="21"/>
  <c r="AL182" i="21"/>
  <c r="AM182" i="21"/>
  <c r="AO182" i="21" s="1"/>
  <c r="AN182" i="21"/>
  <c r="AW182" i="21"/>
  <c r="CB182" i="21"/>
  <c r="CC182" i="21"/>
  <c r="CE182" i="21"/>
  <c r="CF182" i="21"/>
  <c r="CG182" i="21"/>
  <c r="CI182" i="21"/>
  <c r="CJ182" i="21"/>
  <c r="CK182" i="21"/>
  <c r="CM182" i="21"/>
  <c r="CN182" i="21"/>
  <c r="CO182" i="21"/>
  <c r="CQ182" i="21"/>
  <c r="CR182" i="21"/>
  <c r="CS182" i="21"/>
  <c r="F183" i="21"/>
  <c r="J183" i="21"/>
  <c r="L183" i="21"/>
  <c r="S183" i="21"/>
  <c r="Z183" i="21"/>
  <c r="AF183" i="21"/>
  <c r="AH183" i="21"/>
  <c r="AJ183" i="21"/>
  <c r="AL183" i="21"/>
  <c r="AM183" i="21"/>
  <c r="AO183" i="21" s="1"/>
  <c r="AN183" i="21"/>
  <c r="AW183" i="21"/>
  <c r="CB183" i="21"/>
  <c r="CG183" i="21"/>
  <c r="CL183" i="21"/>
  <c r="CS183" i="21"/>
  <c r="F184" i="21"/>
  <c r="CB184" i="21" s="1"/>
  <c r="J184" i="21"/>
  <c r="L184" i="21"/>
  <c r="S184" i="21"/>
  <c r="Z184" i="21"/>
  <c r="AF184" i="21"/>
  <c r="AH184" i="21"/>
  <c r="AJ184" i="21"/>
  <c r="AL184" i="21"/>
  <c r="AM184" i="21"/>
  <c r="AN184" i="21"/>
  <c r="AO184" i="21"/>
  <c r="AW184" i="21"/>
  <c r="CC184" i="21"/>
  <c r="CD184" i="21"/>
  <c r="CG184" i="21"/>
  <c r="CH184" i="21"/>
  <c r="CI184" i="21"/>
  <c r="CL184" i="21"/>
  <c r="CM184" i="21"/>
  <c r="CO184" i="21"/>
  <c r="CQ184" i="21"/>
  <c r="CS184" i="21"/>
  <c r="F185" i="21"/>
  <c r="CB185" i="21" s="1"/>
  <c r="J185" i="21"/>
  <c r="L185" i="21"/>
  <c r="S185" i="21"/>
  <c r="Z185" i="21"/>
  <c r="AF185" i="21"/>
  <c r="AH185" i="21"/>
  <c r="AJ185" i="21"/>
  <c r="AL185" i="21"/>
  <c r="AM185" i="21"/>
  <c r="AN185" i="21"/>
  <c r="AO185" i="21"/>
  <c r="AW185" i="21"/>
  <c r="CF185" i="21"/>
  <c r="CL185" i="21"/>
  <c r="CS185" i="21"/>
  <c r="F186" i="21"/>
  <c r="J186" i="21"/>
  <c r="L186" i="21"/>
  <c r="S186" i="21"/>
  <c r="Z186" i="21"/>
  <c r="AF186" i="21"/>
  <c r="AH186" i="21"/>
  <c r="AJ186" i="21"/>
  <c r="AL186" i="21"/>
  <c r="AM186" i="21"/>
  <c r="AO186" i="21" s="1"/>
  <c r="AN186" i="21"/>
  <c r="AW186" i="21"/>
  <c r="CB186" i="21"/>
  <c r="CC186" i="21"/>
  <c r="CG186" i="21"/>
  <c r="CI186" i="21"/>
  <c r="CM186" i="21"/>
  <c r="CN186" i="21"/>
  <c r="CR186" i="21"/>
  <c r="CS186" i="21"/>
  <c r="F187" i="21"/>
  <c r="J187" i="21"/>
  <c r="L187" i="21"/>
  <c r="S187" i="21"/>
  <c r="Z187" i="21"/>
  <c r="AF187" i="21"/>
  <c r="AH187" i="21"/>
  <c r="AJ187" i="21"/>
  <c r="AL187" i="21"/>
  <c r="AM187" i="21"/>
  <c r="AN187" i="21"/>
  <c r="AO187" i="21"/>
  <c r="AW187" i="21"/>
  <c r="CB187" i="21"/>
  <c r="CC187" i="21"/>
  <c r="CD187" i="21"/>
  <c r="CG187" i="21"/>
  <c r="CH187" i="21"/>
  <c r="CJ187" i="21"/>
  <c r="CL187" i="21"/>
  <c r="CN187" i="21"/>
  <c r="CO187" i="21"/>
  <c r="CR187" i="21"/>
  <c r="CS187" i="21"/>
  <c r="F188" i="21"/>
  <c r="CB188" i="21" s="1"/>
  <c r="J188" i="21"/>
  <c r="L188" i="21"/>
  <c r="S188" i="21"/>
  <c r="Z188" i="21"/>
  <c r="AF188" i="21"/>
  <c r="AH188" i="21"/>
  <c r="AJ188" i="21"/>
  <c r="AL188" i="21"/>
  <c r="AM188" i="21"/>
  <c r="AN188" i="21"/>
  <c r="AO188" i="21"/>
  <c r="AW188" i="21"/>
  <c r="CS188" i="21"/>
  <c r="F189" i="21"/>
  <c r="J189" i="21"/>
  <c r="L189" i="21"/>
  <c r="S189" i="21"/>
  <c r="Z189" i="21"/>
  <c r="AF189" i="21"/>
  <c r="AH189" i="21"/>
  <c r="AJ189" i="21"/>
  <c r="AL189" i="21"/>
  <c r="AM189" i="21"/>
  <c r="AO189" i="21" s="1"/>
  <c r="AN189" i="21"/>
  <c r="AW189" i="21"/>
  <c r="CB189" i="21"/>
  <c r="CM189" i="21"/>
  <c r="CS189" i="21"/>
  <c r="F190" i="21"/>
  <c r="J190" i="21"/>
  <c r="L190" i="21"/>
  <c r="S190" i="21"/>
  <c r="Z190" i="21"/>
  <c r="AF190" i="21"/>
  <c r="AH190" i="21"/>
  <c r="AJ190" i="21"/>
  <c r="AL190" i="21"/>
  <c r="AM190" i="21"/>
  <c r="AO190" i="21" s="1"/>
  <c r="AN190" i="21"/>
  <c r="AW190" i="21"/>
  <c r="CB190" i="21"/>
  <c r="CC190" i="21"/>
  <c r="CE190" i="21"/>
  <c r="CF190" i="21"/>
  <c r="CG190" i="21"/>
  <c r="CI190" i="21"/>
  <c r="CJ190" i="21"/>
  <c r="CK190" i="21"/>
  <c r="CM190" i="21"/>
  <c r="CN190" i="21"/>
  <c r="CO190" i="21"/>
  <c r="CQ190" i="21"/>
  <c r="CR190" i="21"/>
  <c r="CS190" i="21"/>
  <c r="F191" i="21"/>
  <c r="J191" i="21"/>
  <c r="L191" i="21"/>
  <c r="S191" i="21"/>
  <c r="Z191" i="21"/>
  <c r="AF191" i="21"/>
  <c r="AH191" i="21"/>
  <c r="AJ191" i="21"/>
  <c r="AL191" i="21"/>
  <c r="AM191" i="21"/>
  <c r="AO191" i="21" s="1"/>
  <c r="AN191" i="21"/>
  <c r="AW191" i="21"/>
  <c r="CB191" i="21"/>
  <c r="CF191" i="21"/>
  <c r="CG191" i="21"/>
  <c r="CK191" i="21"/>
  <c r="CL191" i="21"/>
  <c r="CP191" i="21"/>
  <c r="CR191" i="21"/>
  <c r="CS191" i="21"/>
  <c r="F192" i="21"/>
  <c r="CB192" i="21" s="1"/>
  <c r="J192" i="21"/>
  <c r="L192" i="21"/>
  <c r="S192" i="21"/>
  <c r="Z192" i="21"/>
  <c r="AF192" i="21"/>
  <c r="AH192" i="21"/>
  <c r="AJ192" i="21"/>
  <c r="AL192" i="21"/>
  <c r="AM192" i="21"/>
  <c r="AN192" i="21"/>
  <c r="AO192" i="21"/>
  <c r="AW192" i="21"/>
  <c r="CC192" i="21"/>
  <c r="CD192" i="21"/>
  <c r="CG192" i="21"/>
  <c r="CH192" i="21"/>
  <c r="CI192" i="21"/>
  <c r="CL192" i="21"/>
  <c r="CM192" i="21"/>
  <c r="CO192" i="21"/>
  <c r="CQ192" i="21"/>
  <c r="CS192" i="21"/>
  <c r="F193" i="21"/>
  <c r="CB193" i="21" s="1"/>
  <c r="CE193" i="21" s="1"/>
  <c r="J193" i="21"/>
  <c r="L193" i="21"/>
  <c r="S193" i="21"/>
  <c r="Z193" i="21"/>
  <c r="AF193" i="21"/>
  <c r="AH193" i="21"/>
  <c r="AJ193" i="21"/>
  <c r="AL193" i="21"/>
  <c r="AM193" i="21"/>
  <c r="AN193" i="21"/>
  <c r="AO193" i="21"/>
  <c r="AW193" i="21"/>
  <c r="CF193" i="21"/>
  <c r="CJ193" i="21"/>
  <c r="CL193" i="21"/>
  <c r="CQ193" i="21"/>
  <c r="CS193" i="21"/>
  <c r="F194" i="21"/>
  <c r="J194" i="21"/>
  <c r="L194" i="21"/>
  <c r="S194" i="21"/>
  <c r="Z194" i="21"/>
  <c r="AF194" i="21"/>
  <c r="AH194" i="21"/>
  <c r="AJ194" i="21"/>
  <c r="AL194" i="21"/>
  <c r="AM194" i="21"/>
  <c r="AO194" i="21" s="1"/>
  <c r="AN194" i="21"/>
  <c r="AW194" i="21"/>
  <c r="CB194" i="21"/>
  <c r="CC194" i="21" s="1"/>
  <c r="CI194" i="21"/>
  <c r="CM194" i="21"/>
  <c r="CS194" i="21"/>
  <c r="F195" i="21"/>
  <c r="J195" i="21"/>
  <c r="L195" i="21"/>
  <c r="S195" i="21"/>
  <c r="Z195" i="21"/>
  <c r="AF195" i="21"/>
  <c r="AH195" i="21"/>
  <c r="AJ195" i="21"/>
  <c r="AL195" i="21"/>
  <c r="AM195" i="21"/>
  <c r="AN195" i="21"/>
  <c r="AO195" i="21"/>
  <c r="AW195" i="21"/>
  <c r="CB195" i="21"/>
  <c r="CC195" i="21"/>
  <c r="CD195" i="21"/>
  <c r="CG195" i="21"/>
  <c r="CH195" i="21"/>
  <c r="CJ195" i="21"/>
  <c r="CL195" i="21"/>
  <c r="CN195" i="21"/>
  <c r="CO195" i="21"/>
  <c r="CR195" i="21"/>
  <c r="CS195" i="21"/>
  <c r="F196" i="21"/>
  <c r="CB196" i="21" s="1"/>
  <c r="CE196" i="21" s="1"/>
  <c r="J196" i="21"/>
  <c r="L196" i="21"/>
  <c r="S196" i="21"/>
  <c r="Z196" i="21"/>
  <c r="AF196" i="21"/>
  <c r="AH196" i="21"/>
  <c r="AJ196" i="21"/>
  <c r="AL196" i="21"/>
  <c r="AM196" i="21"/>
  <c r="AN196" i="21"/>
  <c r="AO196" i="21"/>
  <c r="AW196" i="21"/>
  <c r="CK196" i="21"/>
  <c r="CL196" i="21"/>
  <c r="CS196" i="21"/>
  <c r="F197" i="21"/>
  <c r="J197" i="21"/>
  <c r="L197" i="21"/>
  <c r="S197" i="21"/>
  <c r="Z197" i="21"/>
  <c r="AF197" i="21"/>
  <c r="AH197" i="21"/>
  <c r="AJ197" i="21"/>
  <c r="AL197" i="21"/>
  <c r="AM197" i="21"/>
  <c r="AO197" i="21" s="1"/>
  <c r="AN197" i="21"/>
  <c r="AW197" i="21"/>
  <c r="CB197" i="21"/>
  <c r="CC197" i="21" s="1"/>
  <c r="CG197" i="21"/>
  <c r="CJ197" i="21"/>
  <c r="CO197" i="21"/>
  <c r="CR197" i="21"/>
  <c r="CS197" i="21"/>
  <c r="F198" i="21"/>
  <c r="J198" i="21"/>
  <c r="L198" i="21"/>
  <c r="S198" i="21"/>
  <c r="Z198" i="21"/>
  <c r="AF198" i="21"/>
  <c r="AH198" i="21"/>
  <c r="AJ198" i="21"/>
  <c r="AL198" i="21"/>
  <c r="AM198" i="21"/>
  <c r="AN198" i="21"/>
  <c r="AO198" i="21"/>
  <c r="AW198" i="21"/>
  <c r="CB198" i="21"/>
  <c r="CE198" i="21" s="1"/>
  <c r="CC198" i="21"/>
  <c r="CD198" i="21"/>
  <c r="CF198" i="21"/>
  <c r="CG198" i="21"/>
  <c r="CH198" i="21"/>
  <c r="CJ198" i="21"/>
  <c r="CK198" i="21"/>
  <c r="CL198" i="21"/>
  <c r="CN198" i="21"/>
  <c r="CO198" i="21"/>
  <c r="CP198" i="21"/>
  <c r="CR198" i="21"/>
  <c r="CS198" i="21"/>
  <c r="F199" i="21"/>
  <c r="CB199" i="21" s="1"/>
  <c r="J199" i="21"/>
  <c r="L199" i="21"/>
  <c r="S199" i="21"/>
  <c r="Z199" i="21"/>
  <c r="AF199" i="21"/>
  <c r="AH199" i="21"/>
  <c r="AJ199" i="21"/>
  <c r="AL199" i="21"/>
  <c r="AM199" i="21"/>
  <c r="AN199" i="21"/>
  <c r="AO199" i="21"/>
  <c r="AW199" i="21"/>
  <c r="CD199" i="21"/>
  <c r="CE199" i="21"/>
  <c r="CH199" i="21"/>
  <c r="CI199" i="21"/>
  <c r="CL199" i="21"/>
  <c r="CM199" i="21"/>
  <c r="CP199" i="21"/>
  <c r="CQ199" i="21"/>
  <c r="CS199" i="21"/>
  <c r="F200" i="21"/>
  <c r="J200" i="21"/>
  <c r="L200" i="21"/>
  <c r="S200" i="21"/>
  <c r="Z200" i="21"/>
  <c r="AF200" i="21"/>
  <c r="AH200" i="21"/>
  <c r="AJ200" i="21"/>
  <c r="AL200" i="21"/>
  <c r="AM200" i="21"/>
  <c r="AO200" i="21" s="1"/>
  <c r="AN200" i="21"/>
  <c r="AW200" i="21"/>
  <c r="CB200" i="21"/>
  <c r="CS200" i="21"/>
  <c r="F201" i="21"/>
  <c r="J201" i="21"/>
  <c r="L201" i="21"/>
  <c r="S201" i="21"/>
  <c r="Z201" i="21"/>
  <c r="AF201" i="21"/>
  <c r="AH201" i="21"/>
  <c r="AJ201" i="21"/>
  <c r="AL201" i="21"/>
  <c r="AM201" i="21"/>
  <c r="AO201" i="21" s="1"/>
  <c r="AN201" i="21"/>
  <c r="AW201" i="21"/>
  <c r="CB201" i="21"/>
  <c r="CC201" i="21"/>
  <c r="CF201" i="21"/>
  <c r="CG201" i="21"/>
  <c r="CJ201" i="21"/>
  <c r="CK201" i="21"/>
  <c r="CN201" i="21"/>
  <c r="CO201" i="21"/>
  <c r="CR201" i="21"/>
  <c r="CS201" i="21"/>
  <c r="F202" i="21"/>
  <c r="J202" i="21"/>
  <c r="L202" i="21"/>
  <c r="S202" i="21"/>
  <c r="Z202" i="21"/>
  <c r="AF202" i="21"/>
  <c r="AH202" i="21"/>
  <c r="AJ202" i="21"/>
  <c r="AL202" i="21"/>
  <c r="AM202" i="21"/>
  <c r="AN202" i="21"/>
  <c r="AO202" i="21"/>
  <c r="AW202" i="21"/>
  <c r="CB202" i="21"/>
  <c r="CE202" i="21" s="1"/>
  <c r="CC202" i="21"/>
  <c r="CD202" i="21"/>
  <c r="CF202" i="21"/>
  <c r="CG202" i="21"/>
  <c r="CH202" i="21"/>
  <c r="CJ202" i="21"/>
  <c r="CK202" i="21"/>
  <c r="CL202" i="21"/>
  <c r="CN202" i="21"/>
  <c r="CO202" i="21"/>
  <c r="CP202" i="21"/>
  <c r="CR202" i="21"/>
  <c r="CS202" i="21"/>
  <c r="F203" i="21"/>
  <c r="CB203" i="21" s="1"/>
  <c r="J203" i="21"/>
  <c r="L203" i="21"/>
  <c r="S203" i="21"/>
  <c r="Z203" i="21"/>
  <c r="AF203" i="21"/>
  <c r="AH203" i="21"/>
  <c r="AJ203" i="21"/>
  <c r="AL203" i="21"/>
  <c r="AM203" i="21"/>
  <c r="AN203" i="21"/>
  <c r="AO203" i="21"/>
  <c r="AW203" i="21"/>
  <c r="CD203" i="21"/>
  <c r="CE203" i="21"/>
  <c r="CI203" i="21"/>
  <c r="CL203" i="21"/>
  <c r="CM203" i="21"/>
  <c r="CQ203" i="21"/>
  <c r="CS203" i="21"/>
  <c r="F204" i="21"/>
  <c r="J204" i="21"/>
  <c r="L204" i="21"/>
  <c r="S204" i="21"/>
  <c r="Z204" i="21"/>
  <c r="AF204" i="21"/>
  <c r="AH204" i="21"/>
  <c r="AJ204" i="21"/>
  <c r="AL204" i="21"/>
  <c r="AM204" i="21"/>
  <c r="AO204" i="21" s="1"/>
  <c r="AN204" i="21"/>
  <c r="AW204" i="21"/>
  <c r="CB204" i="21"/>
  <c r="CE204" i="21" s="1"/>
  <c r="CI204" i="21"/>
  <c r="CJ204" i="21"/>
  <c r="CQ204" i="21"/>
  <c r="CR204" i="21"/>
  <c r="CS204" i="21"/>
  <c r="F205" i="21"/>
  <c r="J205" i="21"/>
  <c r="L205" i="21"/>
  <c r="S205" i="21"/>
  <c r="Z205" i="21"/>
  <c r="AF205" i="21"/>
  <c r="AH205" i="21"/>
  <c r="AJ205" i="21"/>
  <c r="AL205" i="21"/>
  <c r="AM205" i="21"/>
  <c r="AO205" i="21" s="1"/>
  <c r="AN205" i="21"/>
  <c r="AW205" i="21"/>
  <c r="CB205" i="21"/>
  <c r="CC205" i="21"/>
  <c r="CF205" i="21"/>
  <c r="CJ205" i="21"/>
  <c r="CK205" i="21"/>
  <c r="CN205" i="21"/>
  <c r="CR205" i="21"/>
  <c r="CS205" i="21"/>
  <c r="F206" i="21"/>
  <c r="J206" i="21"/>
  <c r="L206" i="21"/>
  <c r="S206" i="21"/>
  <c r="Z206" i="21"/>
  <c r="AF206" i="21"/>
  <c r="AH206" i="21"/>
  <c r="AJ206" i="21"/>
  <c r="AL206" i="21"/>
  <c r="AM206" i="21"/>
  <c r="AN206" i="21"/>
  <c r="AO206" i="21"/>
  <c r="AW206" i="21"/>
  <c r="CB206" i="21"/>
  <c r="CE206" i="21" s="1"/>
  <c r="CC206" i="21"/>
  <c r="CD206" i="21"/>
  <c r="CF206" i="21"/>
  <c r="CG206" i="21"/>
  <c r="CH206" i="21"/>
  <c r="CJ206" i="21"/>
  <c r="CK206" i="21"/>
  <c r="CL206" i="21"/>
  <c r="CN206" i="21"/>
  <c r="CO206" i="21"/>
  <c r="CP206" i="21"/>
  <c r="CR206" i="21"/>
  <c r="CS206" i="21"/>
  <c r="F207" i="21"/>
  <c r="CB207" i="21" s="1"/>
  <c r="CI207" i="21" s="1"/>
  <c r="J207" i="21"/>
  <c r="L207" i="21"/>
  <c r="S207" i="21"/>
  <c r="Z207" i="21"/>
  <c r="AF207" i="21"/>
  <c r="AH207" i="21"/>
  <c r="AJ207" i="21"/>
  <c r="AL207" i="21"/>
  <c r="AM207" i="21"/>
  <c r="AN207" i="21"/>
  <c r="AO207" i="21"/>
  <c r="AW207" i="21"/>
  <c r="CQ207" i="21"/>
  <c r="CS207" i="21"/>
  <c r="F208" i="21"/>
  <c r="J208" i="21"/>
  <c r="L208" i="21"/>
  <c r="S208" i="21"/>
  <c r="Z208" i="21"/>
  <c r="AF208" i="21"/>
  <c r="AH208" i="21"/>
  <c r="AJ208" i="21"/>
  <c r="AL208" i="21"/>
  <c r="AM208" i="21"/>
  <c r="AO208" i="21" s="1"/>
  <c r="AN208" i="21"/>
  <c r="AW208" i="21"/>
  <c r="CB208" i="21"/>
  <c r="CE208" i="21"/>
  <c r="CF208" i="21"/>
  <c r="CI208" i="21"/>
  <c r="CJ208" i="21"/>
  <c r="CM208" i="21"/>
  <c r="CN208" i="21"/>
  <c r="CQ208" i="21"/>
  <c r="CR208" i="21"/>
  <c r="CS208" i="21"/>
  <c r="F209" i="21"/>
  <c r="J209" i="21"/>
  <c r="L209" i="21"/>
  <c r="S209" i="21"/>
  <c r="Z209" i="21"/>
  <c r="AF209" i="21"/>
  <c r="AH209" i="21"/>
  <c r="AJ209" i="21"/>
  <c r="AL209" i="21"/>
  <c r="AM209" i="21"/>
  <c r="AO209" i="21" s="1"/>
  <c r="AN209" i="21"/>
  <c r="AW209" i="21"/>
  <c r="CB209" i="21"/>
  <c r="CS209" i="21"/>
  <c r="F210" i="21"/>
  <c r="J210" i="21"/>
  <c r="L210" i="21"/>
  <c r="S210" i="21"/>
  <c r="Z210" i="21"/>
  <c r="AF210" i="21"/>
  <c r="AH210" i="21"/>
  <c r="AJ210" i="21"/>
  <c r="AL210" i="21"/>
  <c r="AM210" i="21"/>
  <c r="AN210" i="21"/>
  <c r="AO210" i="21"/>
  <c r="AW210" i="21"/>
  <c r="CB210" i="21"/>
  <c r="CC210" i="21"/>
  <c r="CD210" i="21"/>
  <c r="CG210" i="21"/>
  <c r="CH210" i="21"/>
  <c r="CJ210" i="21"/>
  <c r="CL210" i="21"/>
  <c r="CN210" i="21"/>
  <c r="CO210" i="21"/>
  <c r="CR210" i="21"/>
  <c r="CS210" i="21"/>
  <c r="F211" i="21"/>
  <c r="CB211" i="21" s="1"/>
  <c r="CC211" i="21" s="1"/>
  <c r="J211" i="21"/>
  <c r="L211" i="21"/>
  <c r="S211" i="21"/>
  <c r="Z211" i="21"/>
  <c r="AF211" i="21"/>
  <c r="AH211" i="21"/>
  <c r="AJ211" i="21"/>
  <c r="AL211" i="21"/>
  <c r="AM211" i="21"/>
  <c r="AN211" i="21"/>
  <c r="AO211" i="21"/>
  <c r="AW211" i="21"/>
  <c r="CE211" i="21"/>
  <c r="CG211" i="21"/>
  <c r="CK211" i="21"/>
  <c r="CL211" i="21"/>
  <c r="CP211" i="21"/>
  <c r="CQ211" i="21"/>
  <c r="CS211" i="21"/>
  <c r="F212" i="21"/>
  <c r="J212" i="21"/>
  <c r="L212" i="21"/>
  <c r="S212" i="21"/>
  <c r="Z212" i="21"/>
  <c r="AF212" i="21"/>
  <c r="AH212" i="21"/>
  <c r="AJ212" i="21"/>
  <c r="AL212" i="21"/>
  <c r="AM212" i="21"/>
  <c r="AO212" i="21" s="1"/>
  <c r="AN212" i="21"/>
  <c r="AW212" i="21"/>
  <c r="CB212" i="21"/>
  <c r="CM212" i="21" s="1"/>
  <c r="CH212" i="21"/>
  <c r="CR212" i="21"/>
  <c r="CS212" i="21"/>
  <c r="F213" i="21"/>
  <c r="J213" i="21"/>
  <c r="L213" i="21"/>
  <c r="S213" i="21"/>
  <c r="Z213" i="21"/>
  <c r="AF213" i="21"/>
  <c r="AH213" i="21"/>
  <c r="AJ213" i="21"/>
  <c r="AL213" i="21"/>
  <c r="AM213" i="21"/>
  <c r="AO213" i="21" s="1"/>
  <c r="AN213" i="21"/>
  <c r="AW213" i="21"/>
  <c r="CB213" i="21"/>
  <c r="CC213" i="21"/>
  <c r="CE213" i="21"/>
  <c r="CF213" i="21"/>
  <c r="CG213" i="21"/>
  <c r="CI213" i="21"/>
  <c r="CJ213" i="21"/>
  <c r="CK213" i="21"/>
  <c r="CM213" i="21"/>
  <c r="CN213" i="21"/>
  <c r="CO213" i="21"/>
  <c r="CQ213" i="21"/>
  <c r="CR213" i="21"/>
  <c r="CS213" i="21"/>
  <c r="F214" i="21"/>
  <c r="J214" i="21"/>
  <c r="L214" i="21"/>
  <c r="S214" i="21"/>
  <c r="Z214" i="21"/>
  <c r="AF214" i="21"/>
  <c r="AH214" i="21"/>
  <c r="AJ214" i="21"/>
  <c r="AL214" i="21"/>
  <c r="AM214" i="21"/>
  <c r="AO214" i="21" s="1"/>
  <c r="AN214" i="21"/>
  <c r="AW214" i="21"/>
  <c r="CB214" i="21"/>
  <c r="CC214" i="21" s="1"/>
  <c r="CF214" i="21"/>
  <c r="CG214" i="21"/>
  <c r="CK214" i="21"/>
  <c r="CL214" i="21"/>
  <c r="CP214" i="21"/>
  <c r="CR214" i="21"/>
  <c r="CS214" i="21"/>
  <c r="F215" i="21"/>
  <c r="CB215" i="21" s="1"/>
  <c r="J215" i="21"/>
  <c r="L215" i="21"/>
  <c r="S215" i="21"/>
  <c r="Z215" i="21"/>
  <c r="AF215" i="21"/>
  <c r="AH215" i="21"/>
  <c r="AJ215" i="21"/>
  <c r="AL215" i="21"/>
  <c r="AM215" i="21"/>
  <c r="AN215" i="21"/>
  <c r="AO215" i="21"/>
  <c r="AW215" i="21"/>
  <c r="CC215" i="21"/>
  <c r="CD215" i="21"/>
  <c r="CG215" i="21"/>
  <c r="CH215" i="21"/>
  <c r="CI215" i="21"/>
  <c r="CL215" i="21"/>
  <c r="CM215" i="21"/>
  <c r="CO215" i="21"/>
  <c r="CQ215" i="21"/>
  <c r="CS215" i="21"/>
  <c r="F216" i="21"/>
  <c r="CB216" i="21" s="1"/>
  <c r="J216" i="21"/>
  <c r="L216" i="21"/>
  <c r="S216" i="21"/>
  <c r="Z216" i="21"/>
  <c r="AF216" i="21"/>
  <c r="AH216" i="21"/>
  <c r="AJ216" i="21"/>
  <c r="AL216" i="21"/>
  <c r="AM216" i="21"/>
  <c r="AN216" i="21"/>
  <c r="AO216" i="21"/>
  <c r="AW216" i="21"/>
  <c r="CE216" i="21"/>
  <c r="CJ216" i="21"/>
  <c r="CP216" i="21"/>
  <c r="CS216" i="21"/>
  <c r="F217" i="21"/>
  <c r="J217" i="21"/>
  <c r="L217" i="21"/>
  <c r="S217" i="21"/>
  <c r="Z217" i="21"/>
  <c r="AF217" i="21"/>
  <c r="AH217" i="21"/>
  <c r="AJ217" i="21"/>
  <c r="AL217" i="21"/>
  <c r="AM217" i="21"/>
  <c r="AO217" i="21" s="1"/>
  <c r="AN217" i="21"/>
  <c r="AW217" i="21"/>
  <c r="CB217" i="21"/>
  <c r="CS217" i="21"/>
  <c r="F218" i="21"/>
  <c r="J218" i="21"/>
  <c r="L218" i="21"/>
  <c r="S218" i="21"/>
  <c r="Z218" i="21"/>
  <c r="AF218" i="21"/>
  <c r="AH218" i="21"/>
  <c r="AJ218" i="21"/>
  <c r="AL218" i="21"/>
  <c r="AM218" i="21"/>
  <c r="AN218" i="21"/>
  <c r="AO218" i="21"/>
  <c r="AW218" i="21"/>
  <c r="CB218" i="21"/>
  <c r="CC218" i="21"/>
  <c r="CD218" i="21"/>
  <c r="CG218" i="21"/>
  <c r="CH218" i="21"/>
  <c r="CJ218" i="21"/>
  <c r="CL218" i="21"/>
  <c r="CN218" i="21"/>
  <c r="CO218" i="21"/>
  <c r="CR218" i="21"/>
  <c r="CS218" i="21"/>
  <c r="F219" i="21"/>
  <c r="CB219" i="21" s="1"/>
  <c r="CC219" i="21" s="1"/>
  <c r="J219" i="21"/>
  <c r="L219" i="21"/>
  <c r="S219" i="21"/>
  <c r="Z219" i="21"/>
  <c r="AF219" i="21"/>
  <c r="AH219" i="21"/>
  <c r="AJ219" i="21"/>
  <c r="AL219" i="21"/>
  <c r="AM219" i="21"/>
  <c r="AN219" i="21"/>
  <c r="AO219" i="21"/>
  <c r="AW219" i="21"/>
  <c r="CE219" i="21"/>
  <c r="CG219" i="21"/>
  <c r="CK219" i="21"/>
  <c r="CL219" i="21"/>
  <c r="CP219" i="21"/>
  <c r="CQ219" i="21"/>
  <c r="CS219" i="21"/>
  <c r="F220" i="21"/>
  <c r="J220" i="21"/>
  <c r="L220" i="21"/>
  <c r="S220" i="21"/>
  <c r="Z220" i="21"/>
  <c r="AF220" i="21"/>
  <c r="AH220" i="21"/>
  <c r="AJ220" i="21"/>
  <c r="AL220" i="21"/>
  <c r="AM220" i="21"/>
  <c r="AO220" i="21" s="1"/>
  <c r="AN220" i="21"/>
  <c r="AW220" i="21"/>
  <c r="CB220" i="21"/>
  <c r="CM220" i="21" s="1"/>
  <c r="CH220" i="21"/>
  <c r="CR220" i="21"/>
  <c r="CS220" i="21"/>
  <c r="F221" i="21"/>
  <c r="J221" i="21"/>
  <c r="L221" i="21"/>
  <c r="S221" i="21"/>
  <c r="Z221" i="21"/>
  <c r="AF221" i="21"/>
  <c r="AH221" i="21"/>
  <c r="AJ221" i="21"/>
  <c r="AL221" i="21"/>
  <c r="AM221" i="21"/>
  <c r="AO221" i="21" s="1"/>
  <c r="AN221" i="21"/>
  <c r="AW221" i="21"/>
  <c r="CB221" i="21"/>
  <c r="CC221" i="21"/>
  <c r="CE221" i="21"/>
  <c r="CF221" i="21"/>
  <c r="CG221" i="21"/>
  <c r="CI221" i="21"/>
  <c r="CJ221" i="21"/>
  <c r="CK221" i="21"/>
  <c r="CM221" i="21"/>
  <c r="CN221" i="21"/>
  <c r="CO221" i="21"/>
  <c r="CQ221" i="21"/>
  <c r="CR221" i="21"/>
  <c r="CS221" i="21"/>
  <c r="F222" i="21"/>
  <c r="J222" i="21"/>
  <c r="L222" i="21"/>
  <c r="S222" i="21"/>
  <c r="Z222" i="21"/>
  <c r="AF222" i="21"/>
  <c r="AH222" i="21"/>
  <c r="AJ222" i="21"/>
  <c r="AL222" i="21"/>
  <c r="AM222" i="21"/>
  <c r="AO222" i="21" s="1"/>
  <c r="AN222" i="21"/>
  <c r="AW222" i="21"/>
  <c r="CB222" i="21"/>
  <c r="CC222" i="21" s="1"/>
  <c r="CF222" i="21"/>
  <c r="CG222" i="21"/>
  <c r="CK222" i="21"/>
  <c r="CL222" i="21"/>
  <c r="CP222" i="21"/>
  <c r="CR222" i="21"/>
  <c r="CS222" i="21"/>
  <c r="F223" i="21"/>
  <c r="CB223" i="21" s="1"/>
  <c r="J223" i="21"/>
  <c r="L223" i="21"/>
  <c r="S223" i="21"/>
  <c r="Z223" i="21"/>
  <c r="AF223" i="21"/>
  <c r="AH223" i="21"/>
  <c r="AJ223" i="21"/>
  <c r="AL223" i="21"/>
  <c r="AM223" i="21"/>
  <c r="AN223" i="21"/>
  <c r="AO223" i="21"/>
  <c r="AW223" i="21"/>
  <c r="CC223" i="21"/>
  <c r="CD223" i="21"/>
  <c r="CG223" i="21"/>
  <c r="CH223" i="21"/>
  <c r="CI223" i="21"/>
  <c r="CL223" i="21"/>
  <c r="CM223" i="21"/>
  <c r="CO223" i="21"/>
  <c r="CQ223" i="21"/>
  <c r="CS223" i="21"/>
  <c r="F224" i="21"/>
  <c r="CB224" i="21" s="1"/>
  <c r="J224" i="21"/>
  <c r="L224" i="21"/>
  <c r="S224" i="21"/>
  <c r="Z224" i="21"/>
  <c r="AF224" i="21"/>
  <c r="AH224" i="21"/>
  <c r="AJ224" i="21"/>
  <c r="AL224" i="21"/>
  <c r="AM224" i="21"/>
  <c r="AN224" i="21"/>
  <c r="AO224" i="21"/>
  <c r="AW224" i="21"/>
  <c r="CE224" i="21"/>
  <c r="CJ224" i="21"/>
  <c r="CP224" i="21"/>
  <c r="CS224" i="21"/>
  <c r="F225" i="21"/>
  <c r="J225" i="21"/>
  <c r="L225" i="21"/>
  <c r="S225" i="21"/>
  <c r="Z225" i="21"/>
  <c r="AF225" i="21"/>
  <c r="AH225" i="21"/>
  <c r="AJ225" i="21"/>
  <c r="AL225" i="21"/>
  <c r="AM225" i="21"/>
  <c r="AO225" i="21" s="1"/>
  <c r="AN225" i="21"/>
  <c r="AW225" i="21"/>
  <c r="CB225" i="21"/>
  <c r="CS225" i="21"/>
  <c r="F226" i="21"/>
  <c r="J226" i="21"/>
  <c r="L226" i="21"/>
  <c r="S226" i="21"/>
  <c r="Z226" i="21"/>
  <c r="AF226" i="21"/>
  <c r="AH226" i="21"/>
  <c r="AJ226" i="21"/>
  <c r="AL226" i="21"/>
  <c r="AM226" i="21"/>
  <c r="AN226" i="21"/>
  <c r="AO226" i="21"/>
  <c r="AW226" i="21"/>
  <c r="CB226" i="21"/>
  <c r="CC226" i="21"/>
  <c r="CD226" i="21"/>
  <c r="CG226" i="21"/>
  <c r="CH226" i="21"/>
  <c r="CJ226" i="21"/>
  <c r="CL226" i="21"/>
  <c r="CN226" i="21"/>
  <c r="CO226" i="21"/>
  <c r="CR226" i="21"/>
  <c r="CS226" i="21"/>
  <c r="F227" i="21"/>
  <c r="CB227" i="21" s="1"/>
  <c r="CC227" i="21" s="1"/>
  <c r="J227" i="21"/>
  <c r="L227" i="21"/>
  <c r="S227" i="21"/>
  <c r="Z227" i="21"/>
  <c r="AF227" i="21"/>
  <c r="AH227" i="21"/>
  <c r="AJ227" i="21"/>
  <c r="AL227" i="21"/>
  <c r="AM227" i="21"/>
  <c r="AN227" i="21"/>
  <c r="AO227" i="21"/>
  <c r="AW227" i="21"/>
  <c r="CE227" i="21"/>
  <c r="CG227" i="21"/>
  <c r="CK227" i="21"/>
  <c r="CL227" i="21"/>
  <c r="CP227" i="21"/>
  <c r="CQ227" i="21"/>
  <c r="CS227" i="21"/>
  <c r="F228" i="21"/>
  <c r="J228" i="21"/>
  <c r="L228" i="21"/>
  <c r="S228" i="21"/>
  <c r="Z228" i="21"/>
  <c r="AF228" i="21"/>
  <c r="AH228" i="21"/>
  <c r="AJ228" i="21"/>
  <c r="AL228" i="21"/>
  <c r="AM228" i="21"/>
  <c r="AO228" i="21" s="1"/>
  <c r="AN228" i="21"/>
  <c r="AW228" i="21"/>
  <c r="CB228" i="21"/>
  <c r="CM228" i="21" s="1"/>
  <c r="CH228" i="21"/>
  <c r="CR228" i="21"/>
  <c r="CS228" i="21"/>
  <c r="F229" i="21"/>
  <c r="J229" i="21"/>
  <c r="L229" i="21"/>
  <c r="S229" i="21"/>
  <c r="Z229" i="21"/>
  <c r="AF229" i="21"/>
  <c r="AH229" i="21"/>
  <c r="AJ229" i="21"/>
  <c r="AL229" i="21"/>
  <c r="AM229" i="21"/>
  <c r="AO229" i="21" s="1"/>
  <c r="AN229" i="21"/>
  <c r="AW229" i="21"/>
  <c r="CB229" i="21"/>
  <c r="CC229" i="21"/>
  <c r="CE229" i="21"/>
  <c r="CF229" i="21"/>
  <c r="CG229" i="21"/>
  <c r="CI229" i="21"/>
  <c r="CJ229" i="21"/>
  <c r="CK229" i="21"/>
  <c r="CM229" i="21"/>
  <c r="CN229" i="21"/>
  <c r="CO229" i="21"/>
  <c r="CQ229" i="21"/>
  <c r="CR229" i="21"/>
  <c r="CS229" i="21"/>
  <c r="F230" i="21"/>
  <c r="J230" i="21"/>
  <c r="L230" i="21"/>
  <c r="S230" i="21"/>
  <c r="Z230" i="21"/>
  <c r="AF230" i="21"/>
  <c r="AH230" i="21"/>
  <c r="AJ230" i="21"/>
  <c r="AL230" i="21"/>
  <c r="AM230" i="21"/>
  <c r="AO230" i="21" s="1"/>
  <c r="AN230" i="21"/>
  <c r="AW230" i="21"/>
  <c r="CB230" i="21"/>
  <c r="CC230" i="21" s="1"/>
  <c r="CF230" i="21"/>
  <c r="CG230" i="21"/>
  <c r="CK230" i="21"/>
  <c r="CL230" i="21"/>
  <c r="CP230" i="21"/>
  <c r="CR230" i="21"/>
  <c r="CS230" i="21"/>
  <c r="F231" i="21"/>
  <c r="CB231" i="21" s="1"/>
  <c r="J231" i="21"/>
  <c r="L231" i="21"/>
  <c r="S231" i="21"/>
  <c r="Z231" i="21"/>
  <c r="AF231" i="21"/>
  <c r="AH231" i="21"/>
  <c r="AJ231" i="21"/>
  <c r="AL231" i="21"/>
  <c r="AM231" i="21"/>
  <c r="AN231" i="21"/>
  <c r="AO231" i="21"/>
  <c r="AW231" i="21"/>
  <c r="CC231" i="21"/>
  <c r="CD231" i="21"/>
  <c r="CG231" i="21"/>
  <c r="CH231" i="21"/>
  <c r="CI231" i="21"/>
  <c r="CL231" i="21"/>
  <c r="CM231" i="21"/>
  <c r="CO231" i="21"/>
  <c r="CQ231" i="21"/>
  <c r="CS231" i="21"/>
  <c r="F232" i="21"/>
  <c r="CB232" i="21" s="1"/>
  <c r="J232" i="21"/>
  <c r="L232" i="21"/>
  <c r="S232" i="21"/>
  <c r="Z232" i="21"/>
  <c r="AF232" i="21"/>
  <c r="AH232" i="21"/>
  <c r="AJ232" i="21"/>
  <c r="AL232" i="21"/>
  <c r="AM232" i="21"/>
  <c r="AN232" i="21"/>
  <c r="AO232" i="21"/>
  <c r="AW232" i="21"/>
  <c r="CE232" i="21"/>
  <c r="CJ232" i="21"/>
  <c r="CP232" i="21"/>
  <c r="CS232" i="21"/>
  <c r="F233" i="21"/>
  <c r="J233" i="21"/>
  <c r="L233" i="21"/>
  <c r="S233" i="21"/>
  <c r="Z233" i="21"/>
  <c r="AF233" i="21"/>
  <c r="AH233" i="21"/>
  <c r="AJ233" i="21"/>
  <c r="AL233" i="21"/>
  <c r="AM233" i="21"/>
  <c r="AO233" i="21" s="1"/>
  <c r="AN233" i="21"/>
  <c r="AW233" i="21"/>
  <c r="CB233" i="21"/>
  <c r="CS233" i="21"/>
  <c r="F234" i="21"/>
  <c r="J234" i="21"/>
  <c r="L234" i="21"/>
  <c r="S234" i="21"/>
  <c r="Z234" i="21"/>
  <c r="AF234" i="21"/>
  <c r="AH234" i="21"/>
  <c r="AJ234" i="21"/>
  <c r="AL234" i="21"/>
  <c r="AM234" i="21"/>
  <c r="AN234" i="21"/>
  <c r="AO234" i="21"/>
  <c r="AW234" i="21"/>
  <c r="CB234" i="21"/>
  <c r="CC234" i="21"/>
  <c r="CD234" i="21"/>
  <c r="CG234" i="21"/>
  <c r="CH234" i="21"/>
  <c r="CJ234" i="21"/>
  <c r="CL234" i="21"/>
  <c r="CN234" i="21"/>
  <c r="CO234" i="21"/>
  <c r="CR234" i="21"/>
  <c r="CS234" i="21"/>
  <c r="F235" i="21"/>
  <c r="CB235" i="21" s="1"/>
  <c r="CC235" i="21" s="1"/>
  <c r="J235" i="21"/>
  <c r="L235" i="21"/>
  <c r="S235" i="21"/>
  <c r="Z235" i="21"/>
  <c r="AF235" i="21"/>
  <c r="AH235" i="21"/>
  <c r="AJ235" i="21"/>
  <c r="AL235" i="21"/>
  <c r="AM235" i="21"/>
  <c r="AN235" i="21"/>
  <c r="AO235" i="21"/>
  <c r="AW235" i="21"/>
  <c r="CE235" i="21"/>
  <c r="CG235" i="21"/>
  <c r="CK235" i="21"/>
  <c r="CL235" i="21"/>
  <c r="CP235" i="21"/>
  <c r="CQ235" i="21"/>
  <c r="CS235" i="21"/>
  <c r="F236" i="21"/>
  <c r="J236" i="21"/>
  <c r="L236" i="21"/>
  <c r="S236" i="21"/>
  <c r="Z236" i="21"/>
  <c r="AF236" i="21"/>
  <c r="AH236" i="21"/>
  <c r="AJ236" i="21"/>
  <c r="AL236" i="21"/>
  <c r="AM236" i="21"/>
  <c r="AO236" i="21" s="1"/>
  <c r="AN236" i="21"/>
  <c r="AW236" i="21"/>
  <c r="CB236" i="21"/>
  <c r="CM236" i="21" s="1"/>
  <c r="CH236" i="21"/>
  <c r="CR236" i="21"/>
  <c r="CS236" i="21"/>
  <c r="F237" i="21"/>
  <c r="J237" i="21"/>
  <c r="L237" i="21"/>
  <c r="S237" i="21"/>
  <c r="Z237" i="21"/>
  <c r="AF237" i="21"/>
  <c r="AH237" i="21"/>
  <c r="AJ237" i="21"/>
  <c r="AL237" i="21"/>
  <c r="AM237" i="21"/>
  <c r="AO237" i="21" s="1"/>
  <c r="AN237" i="21"/>
  <c r="AW237" i="21"/>
  <c r="CB237" i="21"/>
  <c r="CC237" i="21"/>
  <c r="CE237" i="21"/>
  <c r="CF237" i="21"/>
  <c r="CG237" i="21"/>
  <c r="CI237" i="21"/>
  <c r="CJ237" i="21"/>
  <c r="CK237" i="21"/>
  <c r="CM237" i="21"/>
  <c r="CN237" i="21"/>
  <c r="CO237" i="21"/>
  <c r="CQ237" i="21"/>
  <c r="CR237" i="21"/>
  <c r="CS237" i="21"/>
  <c r="F238" i="21"/>
  <c r="J238" i="21"/>
  <c r="L238" i="21"/>
  <c r="S238" i="21"/>
  <c r="Z238" i="21"/>
  <c r="AF238" i="21"/>
  <c r="AH238" i="21"/>
  <c r="AJ238" i="21"/>
  <c r="AL238" i="21"/>
  <c r="AM238" i="21"/>
  <c r="AO238" i="21" s="1"/>
  <c r="AN238" i="21"/>
  <c r="AW238" i="21"/>
  <c r="CB238" i="21"/>
  <c r="CC238" i="21" s="1"/>
  <c r="CF238" i="21"/>
  <c r="CG238" i="21"/>
  <c r="CK238" i="21"/>
  <c r="CL238" i="21"/>
  <c r="CP238" i="21"/>
  <c r="CR238" i="21"/>
  <c r="CS238" i="21"/>
  <c r="F239" i="21"/>
  <c r="CB239" i="21" s="1"/>
  <c r="J239" i="21"/>
  <c r="L239" i="21"/>
  <c r="S239" i="21"/>
  <c r="Z239" i="21"/>
  <c r="AF239" i="21"/>
  <c r="AH239" i="21"/>
  <c r="AJ239" i="21"/>
  <c r="AL239" i="21"/>
  <c r="AM239" i="21"/>
  <c r="AN239" i="21"/>
  <c r="AO239" i="21"/>
  <c r="AW239" i="21"/>
  <c r="CC239" i="21"/>
  <c r="CD239" i="21"/>
  <c r="CG239" i="21"/>
  <c r="CH239" i="21"/>
  <c r="CI239" i="21"/>
  <c r="CL239" i="21"/>
  <c r="CM239" i="21"/>
  <c r="CO239" i="21"/>
  <c r="CQ239" i="21"/>
  <c r="CS239" i="21"/>
  <c r="F240" i="21"/>
  <c r="CB240" i="21" s="1"/>
  <c r="J240" i="21"/>
  <c r="L240" i="21"/>
  <c r="S240" i="21"/>
  <c r="Z240" i="21"/>
  <c r="AF240" i="21"/>
  <c r="AH240" i="21"/>
  <c r="AJ240" i="21"/>
  <c r="AL240" i="21"/>
  <c r="AM240" i="21"/>
  <c r="AN240" i="21"/>
  <c r="AO240" i="21"/>
  <c r="AW240" i="21"/>
  <c r="CE240" i="21"/>
  <c r="CF240" i="21"/>
  <c r="CJ240" i="21"/>
  <c r="CL240" i="21"/>
  <c r="CP240" i="21"/>
  <c r="CQ240" i="21"/>
  <c r="CS240" i="21"/>
  <c r="F241" i="21"/>
  <c r="J241" i="21"/>
  <c r="L241" i="21"/>
  <c r="S241" i="21"/>
  <c r="Z241" i="21"/>
  <c r="AF241" i="21"/>
  <c r="AH241" i="21"/>
  <c r="AJ241" i="21"/>
  <c r="AL241" i="21"/>
  <c r="AM241" i="21"/>
  <c r="AO241" i="21" s="1"/>
  <c r="AN241" i="21"/>
  <c r="AW241" i="21"/>
  <c r="CB241" i="21"/>
  <c r="CC241" i="21"/>
  <c r="CG241" i="21"/>
  <c r="CI241" i="21"/>
  <c r="CM241" i="21"/>
  <c r="CN241" i="21"/>
  <c r="CR241" i="21"/>
  <c r="CS241" i="21"/>
  <c r="F242" i="21"/>
  <c r="J242" i="21"/>
  <c r="L242" i="21"/>
  <c r="S242" i="21"/>
  <c r="Z242" i="21"/>
  <c r="AF242" i="21"/>
  <c r="AH242" i="21"/>
  <c r="AJ242" i="21"/>
  <c r="AL242" i="21"/>
  <c r="AM242" i="21"/>
  <c r="AN242" i="21"/>
  <c r="AO242" i="21"/>
  <c r="AW242" i="21"/>
  <c r="CB242" i="21"/>
  <c r="CC242" i="21"/>
  <c r="CD242" i="21"/>
  <c r="CG242" i="21"/>
  <c r="CH242" i="21"/>
  <c r="CJ242" i="21"/>
  <c r="CL242" i="21"/>
  <c r="CN242" i="21"/>
  <c r="CO242" i="21"/>
  <c r="CR242" i="21"/>
  <c r="CS242" i="21"/>
  <c r="F243" i="21"/>
  <c r="CB243" i="21" s="1"/>
  <c r="J243" i="21"/>
  <c r="L243" i="21"/>
  <c r="S243" i="21"/>
  <c r="Z243" i="21"/>
  <c r="AF243" i="21"/>
  <c r="AH243" i="21"/>
  <c r="AJ243" i="21"/>
  <c r="AL243" i="21"/>
  <c r="AM243" i="21"/>
  <c r="AN243" i="21"/>
  <c r="AO243" i="21"/>
  <c r="AW243" i="21"/>
  <c r="CE243" i="21"/>
  <c r="CG243" i="21"/>
  <c r="CK243" i="21"/>
  <c r="CL243" i="21"/>
  <c r="CP243" i="21"/>
  <c r="CQ243" i="21"/>
  <c r="CS243" i="21"/>
  <c r="F244" i="21"/>
  <c r="J244" i="21"/>
  <c r="L244" i="21"/>
  <c r="S244" i="21"/>
  <c r="Z244" i="21"/>
  <c r="AF244" i="21"/>
  <c r="AH244" i="21"/>
  <c r="AJ244" i="21"/>
  <c r="AL244" i="21"/>
  <c r="AM244" i="21"/>
  <c r="AO244" i="21" s="1"/>
  <c r="AN244" i="21"/>
  <c r="AW244" i="21"/>
  <c r="CB244" i="21"/>
  <c r="CD244" i="21"/>
  <c r="CH244" i="21"/>
  <c r="CI244" i="21"/>
  <c r="CM244" i="21"/>
  <c r="CN244" i="21"/>
  <c r="CR244" i="21"/>
  <c r="CS244" i="21"/>
  <c r="F245" i="21"/>
  <c r="J245" i="21"/>
  <c r="L245" i="21"/>
  <c r="S245" i="21"/>
  <c r="Z245" i="21"/>
  <c r="AF245" i="21"/>
  <c r="AH245" i="21"/>
  <c r="AJ245" i="21"/>
  <c r="AL245" i="21"/>
  <c r="AM245" i="21"/>
  <c r="AO245" i="21" s="1"/>
  <c r="AN245" i="21"/>
  <c r="AW245" i="21"/>
  <c r="CB245" i="21"/>
  <c r="CC245" i="21"/>
  <c r="CE245" i="21"/>
  <c r="CF245" i="21"/>
  <c r="CG245" i="21"/>
  <c r="CI245" i="21"/>
  <c r="CJ245" i="21"/>
  <c r="CK245" i="21"/>
  <c r="CM245" i="21"/>
  <c r="CN245" i="21"/>
  <c r="CO245" i="21"/>
  <c r="CQ245" i="21"/>
  <c r="CR245" i="21"/>
  <c r="CS245" i="21"/>
  <c r="F246" i="21"/>
  <c r="J246" i="21"/>
  <c r="L246" i="21"/>
  <c r="S246" i="21"/>
  <c r="Z246" i="21"/>
  <c r="AF246" i="21"/>
  <c r="AH246" i="21"/>
  <c r="AJ246" i="21"/>
  <c r="AL246" i="21"/>
  <c r="AM246" i="21"/>
  <c r="AN246" i="21"/>
  <c r="AO246" i="21"/>
  <c r="AW246" i="21"/>
  <c r="CB246" i="21"/>
  <c r="CD246" i="21" s="1"/>
  <c r="CF246" i="21"/>
  <c r="CJ246" i="21"/>
  <c r="CL246" i="21"/>
  <c r="CP246" i="21"/>
  <c r="CS246" i="21"/>
  <c r="F247" i="21"/>
  <c r="CB247" i="21" s="1"/>
  <c r="CD247" i="21" s="1"/>
  <c r="J247" i="21"/>
  <c r="L247" i="21"/>
  <c r="S247" i="21"/>
  <c r="Z247" i="21"/>
  <c r="AF247" i="21"/>
  <c r="AH247" i="21"/>
  <c r="AJ247" i="21"/>
  <c r="AL247" i="21"/>
  <c r="AM247" i="21"/>
  <c r="AN247" i="21"/>
  <c r="AO247" i="21"/>
  <c r="AW247" i="21"/>
  <c r="CC247" i="21"/>
  <c r="CG247" i="21"/>
  <c r="CH247" i="21"/>
  <c r="CI247" i="21"/>
  <c r="CM247" i="21"/>
  <c r="CO247" i="21"/>
  <c r="CQ247" i="21"/>
  <c r="CS247" i="21"/>
  <c r="F248" i="21"/>
  <c r="CB248" i="21" s="1"/>
  <c r="CI248" i="21" s="1"/>
  <c r="J248" i="21"/>
  <c r="L248" i="21"/>
  <c r="S248" i="21"/>
  <c r="Z248" i="21"/>
  <c r="AF248" i="21"/>
  <c r="AH248" i="21"/>
  <c r="AJ248" i="21"/>
  <c r="AL248" i="21"/>
  <c r="AM248" i="21"/>
  <c r="AN248" i="21"/>
  <c r="AO248" i="21"/>
  <c r="AW248" i="21"/>
  <c r="CS248" i="21"/>
  <c r="F249" i="21"/>
  <c r="J249" i="21"/>
  <c r="L249" i="21"/>
  <c r="S249" i="21"/>
  <c r="Z249" i="21"/>
  <c r="AF249" i="21"/>
  <c r="AH249" i="21"/>
  <c r="AJ249" i="21"/>
  <c r="AL249" i="21"/>
  <c r="AM249" i="21"/>
  <c r="AO249" i="21" s="1"/>
  <c r="AN249" i="21"/>
  <c r="AW249" i="21"/>
  <c r="CB249" i="21"/>
  <c r="CC249" i="21"/>
  <c r="CF249" i="21"/>
  <c r="CG249" i="21"/>
  <c r="CI249" i="21"/>
  <c r="CK249" i="21"/>
  <c r="CM249" i="21"/>
  <c r="CN249" i="21"/>
  <c r="CQ249" i="21"/>
  <c r="CR249" i="21"/>
  <c r="CS249" i="21"/>
  <c r="F250" i="21"/>
  <c r="J250" i="21"/>
  <c r="L250" i="21"/>
  <c r="S250" i="21"/>
  <c r="Z250" i="21"/>
  <c r="AF250" i="21"/>
  <c r="AH250" i="21"/>
  <c r="AJ250" i="21"/>
  <c r="AL250" i="21"/>
  <c r="AM250" i="21"/>
  <c r="AN250" i="21"/>
  <c r="AO250" i="21"/>
  <c r="AW250" i="21"/>
  <c r="CB250" i="21"/>
  <c r="CC250" i="21"/>
  <c r="CD250" i="21"/>
  <c r="CG250" i="21"/>
  <c r="CH250" i="21"/>
  <c r="CJ250" i="21"/>
  <c r="CL250" i="21"/>
  <c r="CN250" i="21"/>
  <c r="CO250" i="21"/>
  <c r="CR250" i="21"/>
  <c r="CS250" i="21"/>
  <c r="F251" i="21"/>
  <c r="CB251" i="21" s="1"/>
  <c r="CD251" i="21" s="1"/>
  <c r="J251" i="21"/>
  <c r="L251" i="21"/>
  <c r="S251" i="21"/>
  <c r="Z251" i="21"/>
  <c r="AF251" i="21"/>
  <c r="AH251" i="21"/>
  <c r="AJ251" i="21"/>
  <c r="AL251" i="21"/>
  <c r="AM251" i="21"/>
  <c r="AN251" i="21"/>
  <c r="AO251" i="21"/>
  <c r="AW251" i="21"/>
  <c r="CE251" i="21"/>
  <c r="CI251" i="21"/>
  <c r="CL251" i="21"/>
  <c r="CP251" i="21"/>
  <c r="CS251" i="21"/>
  <c r="F252" i="21"/>
  <c r="J252" i="21"/>
  <c r="L252" i="21"/>
  <c r="S252" i="21"/>
  <c r="Z252" i="21"/>
  <c r="AF252" i="21"/>
  <c r="AH252" i="21"/>
  <c r="AJ252" i="21"/>
  <c r="AL252" i="21"/>
  <c r="AM252" i="21"/>
  <c r="AO252" i="21" s="1"/>
  <c r="AN252" i="21"/>
  <c r="AW252" i="21"/>
  <c r="CB252" i="21"/>
  <c r="CF252" i="21" s="1"/>
  <c r="CD252" i="21"/>
  <c r="CH252" i="21"/>
  <c r="CI252" i="21"/>
  <c r="CL252" i="21"/>
  <c r="CN252" i="21"/>
  <c r="CQ252" i="21"/>
  <c r="CR252" i="21"/>
  <c r="CS252" i="21"/>
  <c r="F253" i="21"/>
  <c r="J253" i="21"/>
  <c r="L253" i="21"/>
  <c r="S253" i="21"/>
  <c r="Z253" i="21"/>
  <c r="AF253" i="21"/>
  <c r="AH253" i="21"/>
  <c r="AJ253" i="21"/>
  <c r="AL253" i="21"/>
  <c r="AM253" i="21"/>
  <c r="AO253" i="21" s="1"/>
  <c r="AN253" i="21"/>
  <c r="AW253" i="21"/>
  <c r="CB253" i="21"/>
  <c r="CC253" i="21"/>
  <c r="CE253" i="21"/>
  <c r="CF253" i="21"/>
  <c r="CG253" i="21"/>
  <c r="CI253" i="21"/>
  <c r="CJ253" i="21"/>
  <c r="CK253" i="21"/>
  <c r="CM253" i="21"/>
  <c r="CN253" i="21"/>
  <c r="CO253" i="21"/>
  <c r="CQ253" i="21"/>
  <c r="CR253" i="21"/>
  <c r="CS253" i="21"/>
  <c r="F254" i="21"/>
  <c r="J254" i="21"/>
  <c r="L254" i="21"/>
  <c r="S254" i="21"/>
  <c r="Z254" i="21"/>
  <c r="AF254" i="21"/>
  <c r="AH254" i="21"/>
  <c r="AJ254" i="21"/>
  <c r="AL254" i="21"/>
  <c r="AM254" i="21"/>
  <c r="AN254" i="21"/>
  <c r="AO254" i="21"/>
  <c r="AW254" i="21"/>
  <c r="CB254" i="21"/>
  <c r="CD254" i="21"/>
  <c r="CF254" i="21"/>
  <c r="CG254" i="21"/>
  <c r="CJ254" i="21"/>
  <c r="CK254" i="21"/>
  <c r="CL254" i="21"/>
  <c r="CO254" i="21"/>
  <c r="CP254" i="21"/>
  <c r="CR254" i="21"/>
  <c r="CS254" i="21"/>
  <c r="F255" i="21"/>
  <c r="CB255" i="21" s="1"/>
  <c r="CC255" i="21" s="1"/>
  <c r="J255" i="21"/>
  <c r="L255" i="21"/>
  <c r="S255" i="21"/>
  <c r="Z255" i="21"/>
  <c r="AF255" i="21"/>
  <c r="AH255" i="21"/>
  <c r="AJ255" i="21"/>
  <c r="AL255" i="21"/>
  <c r="AM255" i="21"/>
  <c r="AN255" i="21"/>
  <c r="AO255" i="21"/>
  <c r="AW255" i="21"/>
  <c r="CD255" i="21"/>
  <c r="CH255" i="21"/>
  <c r="CL255" i="21"/>
  <c r="CO255" i="21"/>
  <c r="CS255" i="21"/>
  <c r="F256" i="21"/>
  <c r="CB256" i="21" s="1"/>
  <c r="CE256" i="21" s="1"/>
  <c r="J256" i="21"/>
  <c r="L256" i="21"/>
  <c r="S256" i="21"/>
  <c r="Z256" i="21"/>
  <c r="AF256" i="21"/>
  <c r="AH256" i="21"/>
  <c r="AJ256" i="21"/>
  <c r="AL256" i="21"/>
  <c r="AM256" i="21"/>
  <c r="AN256" i="21"/>
  <c r="AO256" i="21"/>
  <c r="AW256" i="21"/>
  <c r="CD256" i="21"/>
  <c r="CF256" i="21"/>
  <c r="CI256" i="21"/>
  <c r="CJ256" i="21"/>
  <c r="CN256" i="21"/>
  <c r="CP256" i="21"/>
  <c r="CQ256" i="21"/>
  <c r="CS256" i="21"/>
  <c r="F257" i="21"/>
  <c r="J257" i="21"/>
  <c r="L257" i="21"/>
  <c r="S257" i="21"/>
  <c r="Z257" i="21"/>
  <c r="AF257" i="21"/>
  <c r="AH257" i="21"/>
  <c r="AJ257" i="21"/>
  <c r="AL257" i="21"/>
  <c r="AM257" i="21"/>
  <c r="AO257" i="21" s="1"/>
  <c r="AN257" i="21"/>
  <c r="AW257" i="21"/>
  <c r="CB257" i="21"/>
  <c r="CQ257" i="21" s="1"/>
  <c r="CS257" i="21"/>
  <c r="F258" i="21"/>
  <c r="J258" i="21"/>
  <c r="L258" i="21"/>
  <c r="S258" i="21"/>
  <c r="Z258" i="21"/>
  <c r="AF258" i="21"/>
  <c r="AH258" i="21"/>
  <c r="AJ258" i="21"/>
  <c r="AL258" i="21"/>
  <c r="AM258" i="21"/>
  <c r="AN258" i="21"/>
  <c r="AO258" i="21"/>
  <c r="AW258" i="21"/>
  <c r="CB258" i="21"/>
  <c r="CD258" i="21"/>
  <c r="CH258" i="21"/>
  <c r="CN258" i="21"/>
  <c r="CP258" i="21"/>
  <c r="CS258" i="21"/>
  <c r="F259" i="21"/>
  <c r="CB259" i="21" s="1"/>
  <c r="CD259" i="21" s="1"/>
  <c r="J259" i="21"/>
  <c r="L259" i="21"/>
  <c r="S259" i="21"/>
  <c r="Z259" i="21"/>
  <c r="AF259" i="21"/>
  <c r="AH259" i="21"/>
  <c r="AJ259" i="21"/>
  <c r="AL259" i="21"/>
  <c r="AM259" i="21"/>
  <c r="AN259" i="21"/>
  <c r="AO259" i="21"/>
  <c r="AW259" i="21"/>
  <c r="CC259" i="21"/>
  <c r="CE259" i="21"/>
  <c r="CG259" i="21"/>
  <c r="CH259" i="21"/>
  <c r="CK259" i="21"/>
  <c r="CL259" i="21"/>
  <c r="CM259" i="21"/>
  <c r="CP259" i="21"/>
  <c r="CQ259" i="21"/>
  <c r="CS259" i="21"/>
  <c r="F260" i="21"/>
  <c r="J260" i="21"/>
  <c r="L260" i="21"/>
  <c r="S260" i="21"/>
  <c r="Z260" i="21"/>
  <c r="AF260" i="21"/>
  <c r="AH260" i="21"/>
  <c r="AJ260" i="21"/>
  <c r="AL260" i="21"/>
  <c r="AM260" i="21"/>
  <c r="AN260" i="21"/>
  <c r="AO260" i="21"/>
  <c r="AW260" i="21"/>
  <c r="CB260" i="21"/>
  <c r="CD260" i="21" s="1"/>
  <c r="CF260" i="21"/>
  <c r="CJ260" i="21"/>
  <c r="CN260" i="21"/>
  <c r="CR260" i="21"/>
  <c r="CS260" i="21"/>
  <c r="F261" i="21"/>
  <c r="CB261" i="21" s="1"/>
  <c r="CI261" i="21" s="1"/>
  <c r="J261" i="21"/>
  <c r="L261" i="21"/>
  <c r="S261" i="21"/>
  <c r="Z261" i="21"/>
  <c r="AF261" i="21"/>
  <c r="AH261" i="21"/>
  <c r="AJ261" i="21"/>
  <c r="AL261" i="21"/>
  <c r="AM261" i="21"/>
  <c r="AN261" i="21"/>
  <c r="AO261" i="21"/>
  <c r="AW261" i="21"/>
  <c r="CQ261" i="21"/>
  <c r="CS261" i="21"/>
  <c r="F262" i="21"/>
  <c r="J262" i="21"/>
  <c r="L262" i="21"/>
  <c r="S262" i="21"/>
  <c r="Z262" i="21"/>
  <c r="AF262" i="21"/>
  <c r="AH262" i="21"/>
  <c r="AJ262" i="21"/>
  <c r="AL262" i="21"/>
  <c r="AM262" i="21"/>
  <c r="AN262" i="21"/>
  <c r="AO262" i="21"/>
  <c r="AW262" i="21"/>
  <c r="CB262" i="21"/>
  <c r="CD262" i="21"/>
  <c r="CF262" i="21"/>
  <c r="CH262" i="21"/>
  <c r="CJ262" i="21"/>
  <c r="CL262" i="21"/>
  <c r="CN262" i="21"/>
  <c r="CP262" i="21"/>
  <c r="CR262" i="21"/>
  <c r="CS262" i="21"/>
  <c r="F263" i="21"/>
  <c r="CB263" i="21" s="1"/>
  <c r="CG263" i="21" s="1"/>
  <c r="J263" i="21"/>
  <c r="L263" i="21"/>
  <c r="S263" i="21"/>
  <c r="Z263" i="21"/>
  <c r="AF263" i="21"/>
  <c r="AH263" i="21"/>
  <c r="AJ263" i="21"/>
  <c r="AL263" i="21"/>
  <c r="AM263" i="21"/>
  <c r="AO263" i="21" s="1"/>
  <c r="AN263" i="21"/>
  <c r="AW263" i="21"/>
  <c r="CC263" i="21"/>
  <c r="CE263" i="21"/>
  <c r="CI263" i="21"/>
  <c r="CK263" i="21"/>
  <c r="CM263" i="21"/>
  <c r="CQ263" i="21"/>
  <c r="CS263" i="21"/>
  <c r="F264" i="21"/>
  <c r="J264" i="21"/>
  <c r="L264" i="21"/>
  <c r="S264" i="21"/>
  <c r="Z264" i="21"/>
  <c r="AF264" i="21"/>
  <c r="AH264" i="21"/>
  <c r="AJ264" i="21"/>
  <c r="AL264" i="21"/>
  <c r="AM264" i="21"/>
  <c r="AN264" i="21"/>
  <c r="AO264" i="21"/>
  <c r="AW264" i="21"/>
  <c r="CB264" i="21"/>
  <c r="CC264" i="21"/>
  <c r="CD264" i="21"/>
  <c r="CF264" i="21"/>
  <c r="CG264" i="21"/>
  <c r="CH264" i="21"/>
  <c r="CJ264" i="21"/>
  <c r="CK264" i="21"/>
  <c r="CL264" i="21"/>
  <c r="CN264" i="21"/>
  <c r="CO264" i="21"/>
  <c r="CP264" i="21"/>
  <c r="CR264" i="21"/>
  <c r="CS264" i="21"/>
  <c r="F265" i="21"/>
  <c r="CB265" i="21" s="1"/>
  <c r="CC265" i="21" s="1"/>
  <c r="J265" i="21"/>
  <c r="L265" i="21"/>
  <c r="S265" i="21"/>
  <c r="Z265" i="21"/>
  <c r="AF265" i="21"/>
  <c r="AH265" i="21"/>
  <c r="AJ265" i="21"/>
  <c r="AL265" i="21"/>
  <c r="AM265" i="21"/>
  <c r="AN265" i="21"/>
  <c r="AO265" i="21"/>
  <c r="AW265" i="21"/>
  <c r="CE265" i="21"/>
  <c r="CG265" i="21"/>
  <c r="CK265" i="21"/>
  <c r="CL265" i="21"/>
  <c r="CP265" i="21"/>
  <c r="CQ265" i="21"/>
  <c r="CS265" i="21"/>
  <c r="F266" i="21"/>
  <c r="J266" i="21"/>
  <c r="L266" i="21"/>
  <c r="S266" i="21"/>
  <c r="Z266" i="21"/>
  <c r="AF266" i="21"/>
  <c r="AH266" i="21"/>
  <c r="AJ266" i="21"/>
  <c r="AL266" i="21"/>
  <c r="AM266" i="21"/>
  <c r="AO266" i="21" s="1"/>
  <c r="AN266" i="21"/>
  <c r="AW266" i="21"/>
  <c r="CB266" i="21"/>
  <c r="CH266" i="21"/>
  <c r="CM266" i="21"/>
  <c r="CR266" i="21"/>
  <c r="CS266" i="21"/>
  <c r="F267" i="21"/>
  <c r="J267" i="21"/>
  <c r="L267" i="21"/>
  <c r="S267" i="21"/>
  <c r="Z267" i="21"/>
  <c r="AF267" i="21"/>
  <c r="AH267" i="21"/>
  <c r="AJ267" i="21"/>
  <c r="AL267" i="21"/>
  <c r="AM267" i="21"/>
  <c r="AO267" i="21" s="1"/>
  <c r="AN267" i="21"/>
  <c r="AW267" i="21"/>
  <c r="CB267" i="21"/>
  <c r="CC267" i="21" s="1"/>
  <c r="CE267" i="21"/>
  <c r="CF267" i="21"/>
  <c r="CG267" i="21"/>
  <c r="CJ267" i="21"/>
  <c r="CK267" i="21"/>
  <c r="CM267" i="21"/>
  <c r="CO267" i="21"/>
  <c r="CQ267" i="21"/>
  <c r="CR267" i="21"/>
  <c r="CS267" i="21"/>
  <c r="F268" i="21"/>
  <c r="J268" i="21"/>
  <c r="L268" i="21"/>
  <c r="S268" i="21"/>
  <c r="Z268" i="21"/>
  <c r="AF268" i="21"/>
  <c r="AH268" i="21"/>
  <c r="AJ268" i="21"/>
  <c r="AL268" i="21"/>
  <c r="AM268" i="21"/>
  <c r="AO268" i="21" s="1"/>
  <c r="AN268" i="21"/>
  <c r="AW268" i="21"/>
  <c r="CB268" i="21"/>
  <c r="CC268" i="21" s="1"/>
  <c r="CF268" i="21"/>
  <c r="CG268" i="21"/>
  <c r="CK268" i="21"/>
  <c r="CL268" i="21"/>
  <c r="CP268" i="21"/>
  <c r="CR268" i="21"/>
  <c r="CS268" i="21"/>
  <c r="F269" i="21"/>
  <c r="CB269" i="21" s="1"/>
  <c r="J269" i="21"/>
  <c r="L269" i="21"/>
  <c r="S269" i="21"/>
  <c r="Z269" i="21"/>
  <c r="AF269" i="21"/>
  <c r="AH269" i="21"/>
  <c r="AJ269" i="21"/>
  <c r="AL269" i="21"/>
  <c r="AM269" i="21"/>
  <c r="AN269" i="21"/>
  <c r="AO269" i="21"/>
  <c r="AW269" i="21"/>
  <c r="CC269" i="21"/>
  <c r="CD269" i="21"/>
  <c r="CE269" i="21"/>
  <c r="CG269" i="21"/>
  <c r="CH269" i="21"/>
  <c r="CI269" i="21"/>
  <c r="CK269" i="21"/>
  <c r="CL269" i="21"/>
  <c r="CM269" i="21"/>
  <c r="CO269" i="21"/>
  <c r="CP269" i="21"/>
  <c r="CQ269" i="21"/>
  <c r="CS269" i="21"/>
  <c r="F270" i="21"/>
  <c r="J270" i="21"/>
  <c r="L270" i="21"/>
  <c r="S270" i="21"/>
  <c r="Z270" i="21"/>
  <c r="AF270" i="21"/>
  <c r="AH270" i="21"/>
  <c r="AJ270" i="21"/>
  <c r="AL270" i="21"/>
  <c r="AM270" i="21"/>
  <c r="AN270" i="21"/>
  <c r="AO270" i="21"/>
  <c r="AW270" i="21"/>
  <c r="CB270" i="21"/>
  <c r="CD270" i="21" s="1"/>
  <c r="CE270" i="21"/>
  <c r="CF270" i="21"/>
  <c r="CH270" i="21"/>
  <c r="CJ270" i="21"/>
  <c r="CL270" i="21"/>
  <c r="CM270" i="21"/>
  <c r="CP270" i="21"/>
  <c r="CQ270" i="21"/>
  <c r="CR270" i="21"/>
  <c r="CS270" i="21"/>
  <c r="F271" i="21"/>
  <c r="J271" i="21"/>
  <c r="L271" i="21"/>
  <c r="S271" i="21"/>
  <c r="Z271" i="21"/>
  <c r="AF271" i="21"/>
  <c r="AH271" i="21"/>
  <c r="AJ271" i="21"/>
  <c r="AL271" i="21"/>
  <c r="AM271" i="21"/>
  <c r="AO271" i="21" s="1"/>
  <c r="AN271" i="21"/>
  <c r="AW271" i="21"/>
  <c r="CB271" i="21"/>
  <c r="CM271" i="21" s="1"/>
  <c r="CG271" i="21"/>
  <c r="CR271" i="21"/>
  <c r="CS271" i="21"/>
  <c r="F272" i="21"/>
  <c r="J272" i="21"/>
  <c r="L272" i="21"/>
  <c r="S272" i="21"/>
  <c r="Z272" i="21"/>
  <c r="AF272" i="21"/>
  <c r="AH272" i="21"/>
  <c r="AJ272" i="21"/>
  <c r="AL272" i="21"/>
  <c r="AM272" i="21"/>
  <c r="AN272" i="21"/>
  <c r="AO272" i="21"/>
  <c r="AW272" i="21"/>
  <c r="CB272" i="21"/>
  <c r="CC272" i="21"/>
  <c r="CD272" i="21"/>
  <c r="CF272" i="21"/>
  <c r="CG272" i="21"/>
  <c r="CH272" i="21"/>
  <c r="CJ272" i="21"/>
  <c r="CK272" i="21"/>
  <c r="CL272" i="21"/>
  <c r="CN272" i="21"/>
  <c r="CO272" i="21"/>
  <c r="CP272" i="21"/>
  <c r="CR272" i="21"/>
  <c r="CS272" i="21"/>
  <c r="F273" i="21"/>
  <c r="CB273" i="21" s="1"/>
  <c r="CC273" i="21" s="1"/>
  <c r="J273" i="21"/>
  <c r="L273" i="21"/>
  <c r="S273" i="21"/>
  <c r="Z273" i="21"/>
  <c r="AF273" i="21"/>
  <c r="AH273" i="21"/>
  <c r="AJ273" i="21"/>
  <c r="AL273" i="21"/>
  <c r="AM273" i="21"/>
  <c r="AN273" i="21"/>
  <c r="AO273" i="21"/>
  <c r="AW273" i="21"/>
  <c r="CE273" i="21"/>
  <c r="CG273" i="21"/>
  <c r="CK273" i="21"/>
  <c r="CL273" i="21"/>
  <c r="CP273" i="21"/>
  <c r="CQ273" i="21"/>
  <c r="CS273" i="21"/>
  <c r="F274" i="21"/>
  <c r="J274" i="21"/>
  <c r="L274" i="21"/>
  <c r="S274" i="21"/>
  <c r="Z274" i="21"/>
  <c r="AF274" i="21"/>
  <c r="AH274" i="21"/>
  <c r="AJ274" i="21"/>
  <c r="AL274" i="21"/>
  <c r="AM274" i="21"/>
  <c r="AO274" i="21" s="1"/>
  <c r="AN274" i="21"/>
  <c r="AW274" i="21"/>
  <c r="CB274" i="21"/>
  <c r="CM274" i="21" s="1"/>
  <c r="CH274" i="21"/>
  <c r="CR274" i="21"/>
  <c r="CS274" i="21"/>
  <c r="F275" i="21"/>
  <c r="J275" i="21"/>
  <c r="L275" i="21"/>
  <c r="S275" i="21"/>
  <c r="Z275" i="21"/>
  <c r="AF275" i="21"/>
  <c r="AH275" i="21"/>
  <c r="AJ275" i="21"/>
  <c r="AL275" i="21"/>
  <c r="AM275" i="21"/>
  <c r="AO275" i="21" s="1"/>
  <c r="AN275" i="21"/>
  <c r="AW275" i="21"/>
  <c r="CB275" i="21"/>
  <c r="CC275" i="21" s="1"/>
  <c r="CE275" i="21"/>
  <c r="CF275" i="21"/>
  <c r="CG275" i="21"/>
  <c r="CJ275" i="21"/>
  <c r="CK275" i="21"/>
  <c r="CM275" i="21"/>
  <c r="CO275" i="21"/>
  <c r="CQ275" i="21"/>
  <c r="CR275" i="21"/>
  <c r="CS275" i="21"/>
  <c r="F276" i="21"/>
  <c r="J276" i="21"/>
  <c r="L276" i="21"/>
  <c r="S276" i="21"/>
  <c r="Z276" i="21"/>
  <c r="AF276" i="21"/>
  <c r="AH276" i="21"/>
  <c r="AJ276" i="21"/>
  <c r="AL276" i="21"/>
  <c r="AM276" i="21"/>
  <c r="AO276" i="21" s="1"/>
  <c r="AN276" i="21"/>
  <c r="AW276" i="21"/>
  <c r="CB276" i="21"/>
  <c r="CC276" i="21" s="1"/>
  <c r="CF276" i="21"/>
  <c r="CG276" i="21"/>
  <c r="CK276" i="21"/>
  <c r="CL276" i="21"/>
  <c r="CP276" i="21"/>
  <c r="CR276" i="21"/>
  <c r="CS276" i="21"/>
  <c r="F277" i="21"/>
  <c r="CB277" i="21" s="1"/>
  <c r="J277" i="21"/>
  <c r="L277" i="21"/>
  <c r="S277" i="21"/>
  <c r="Z277" i="21"/>
  <c r="AF277" i="21"/>
  <c r="AH277" i="21"/>
  <c r="AJ277" i="21"/>
  <c r="AL277" i="21"/>
  <c r="AM277" i="21"/>
  <c r="AN277" i="21"/>
  <c r="AO277" i="21"/>
  <c r="AW277" i="21"/>
  <c r="CC277" i="21"/>
  <c r="CD277" i="21"/>
  <c r="CE277" i="21"/>
  <c r="CG277" i="21"/>
  <c r="CH277" i="21"/>
  <c r="CI277" i="21"/>
  <c r="CK277" i="21"/>
  <c r="CL277" i="21"/>
  <c r="CM277" i="21"/>
  <c r="CO277" i="21"/>
  <c r="CP277" i="21"/>
  <c r="CQ277" i="21"/>
  <c r="CS277" i="21"/>
  <c r="F278" i="21"/>
  <c r="CB278" i="21" s="1"/>
  <c r="J278" i="21"/>
  <c r="L278" i="21"/>
  <c r="S278" i="21"/>
  <c r="Z278" i="21"/>
  <c r="AF278" i="21"/>
  <c r="AH278" i="21"/>
  <c r="AJ278" i="21"/>
  <c r="AL278" i="21"/>
  <c r="AM278" i="21"/>
  <c r="AN278" i="21"/>
  <c r="AO278" i="21"/>
  <c r="AW278" i="21"/>
  <c r="CE278" i="21"/>
  <c r="CJ278" i="21"/>
  <c r="CP278" i="21"/>
  <c r="CS278" i="21"/>
  <c r="F279" i="21"/>
  <c r="J279" i="21"/>
  <c r="L279" i="21"/>
  <c r="S279" i="21"/>
  <c r="Z279" i="21"/>
  <c r="AF279" i="21"/>
  <c r="AH279" i="21"/>
  <c r="AJ279" i="21"/>
  <c r="AL279" i="21"/>
  <c r="AM279" i="21"/>
  <c r="AO279" i="21" s="1"/>
  <c r="AN279" i="21"/>
  <c r="AW279" i="21"/>
  <c r="CB279" i="21"/>
  <c r="CS279" i="21"/>
  <c r="F280" i="21"/>
  <c r="J280" i="21"/>
  <c r="L280" i="21"/>
  <c r="S280" i="21"/>
  <c r="Z280" i="21"/>
  <c r="AF280" i="21"/>
  <c r="AH280" i="21"/>
  <c r="AJ280" i="21"/>
  <c r="AL280" i="21"/>
  <c r="AM280" i="21"/>
  <c r="AN280" i="21"/>
  <c r="AO280" i="21"/>
  <c r="AW280" i="21"/>
  <c r="CB280" i="21"/>
  <c r="CC280" i="21"/>
  <c r="CD280" i="21"/>
  <c r="CF280" i="21"/>
  <c r="CG280" i="21"/>
  <c r="CH280" i="21"/>
  <c r="CJ280" i="21"/>
  <c r="CK280" i="21"/>
  <c r="CL280" i="21"/>
  <c r="CN280" i="21"/>
  <c r="CO280" i="21"/>
  <c r="CP280" i="21"/>
  <c r="CR280" i="21"/>
  <c r="CS280" i="21"/>
  <c r="F281" i="21"/>
  <c r="CB281" i="21" s="1"/>
  <c r="CC281" i="21" s="1"/>
  <c r="J281" i="21"/>
  <c r="L281" i="21"/>
  <c r="S281" i="21"/>
  <c r="Z281" i="21"/>
  <c r="AF281" i="21"/>
  <c r="AH281" i="21"/>
  <c r="AJ281" i="21"/>
  <c r="AL281" i="21"/>
  <c r="AM281" i="21"/>
  <c r="AN281" i="21"/>
  <c r="AO281" i="21"/>
  <c r="AW281" i="21"/>
  <c r="CE281" i="21"/>
  <c r="CG281" i="21"/>
  <c r="CK281" i="21"/>
  <c r="CL281" i="21"/>
  <c r="CP281" i="21"/>
  <c r="CQ281" i="21"/>
  <c r="CS281" i="21"/>
  <c r="F282" i="21"/>
  <c r="J282" i="21"/>
  <c r="L282" i="21"/>
  <c r="S282" i="21"/>
  <c r="Z282" i="21"/>
  <c r="AF282" i="21"/>
  <c r="AH282" i="21"/>
  <c r="AJ282" i="21"/>
  <c r="AL282" i="21"/>
  <c r="AM282" i="21"/>
  <c r="AO282" i="21" s="1"/>
  <c r="AN282" i="21"/>
  <c r="AW282" i="21"/>
  <c r="CB282" i="21"/>
  <c r="CS282" i="21"/>
  <c r="F283" i="21"/>
  <c r="J283" i="21"/>
  <c r="L283" i="21"/>
  <c r="S283" i="21"/>
  <c r="Z283" i="21"/>
  <c r="AF283" i="21"/>
  <c r="AH283" i="21"/>
  <c r="AJ283" i="21"/>
  <c r="AL283" i="21"/>
  <c r="AM283" i="21"/>
  <c r="AO283" i="21" s="1"/>
  <c r="AN283" i="21"/>
  <c r="AW283" i="21"/>
  <c r="CB283" i="21"/>
  <c r="CC283" i="21" s="1"/>
  <c r="CE283" i="21"/>
  <c r="CF283" i="21"/>
  <c r="CG283" i="21"/>
  <c r="CJ283" i="21"/>
  <c r="CK283" i="21"/>
  <c r="CM283" i="21"/>
  <c r="CO283" i="21"/>
  <c r="CQ283" i="21"/>
  <c r="CR283" i="21"/>
  <c r="CS283" i="21"/>
  <c r="F284" i="21"/>
  <c r="J284" i="21"/>
  <c r="L284" i="21"/>
  <c r="S284" i="21"/>
  <c r="Z284" i="21"/>
  <c r="AF284" i="21"/>
  <c r="AH284" i="21"/>
  <c r="AJ284" i="21"/>
  <c r="AL284" i="21"/>
  <c r="AM284" i="21"/>
  <c r="AO284" i="21" s="1"/>
  <c r="AN284" i="21"/>
  <c r="AW284" i="21"/>
  <c r="CB284" i="21"/>
  <c r="CC284" i="21" s="1"/>
  <c r="CF284" i="21"/>
  <c r="CG284" i="21"/>
  <c r="CK284" i="21"/>
  <c r="CL284" i="21"/>
  <c r="CP284" i="21"/>
  <c r="CR284" i="21"/>
  <c r="CS284" i="21"/>
  <c r="F285" i="21"/>
  <c r="CB285" i="21" s="1"/>
  <c r="J285" i="21"/>
  <c r="L285" i="21"/>
  <c r="S285" i="21"/>
  <c r="Z285" i="21"/>
  <c r="AF285" i="21"/>
  <c r="AH285" i="21"/>
  <c r="AJ285" i="21"/>
  <c r="AL285" i="21"/>
  <c r="AM285" i="21"/>
  <c r="AN285" i="21"/>
  <c r="AO285" i="21"/>
  <c r="AW285" i="21"/>
  <c r="CC285" i="21"/>
  <c r="CD285" i="21"/>
  <c r="CE285" i="21"/>
  <c r="CG285" i="21"/>
  <c r="CH285" i="21"/>
  <c r="CI285" i="21"/>
  <c r="CK285" i="21"/>
  <c r="CL285" i="21"/>
  <c r="CM285" i="21"/>
  <c r="CO285" i="21"/>
  <c r="CP285" i="21"/>
  <c r="CQ285" i="21"/>
  <c r="CS285" i="21"/>
  <c r="F286" i="21"/>
  <c r="CB286" i="21" s="1"/>
  <c r="CE286" i="21" s="1"/>
  <c r="J286" i="21"/>
  <c r="L286" i="21"/>
  <c r="S286" i="21"/>
  <c r="Z286" i="21"/>
  <c r="AF286" i="21"/>
  <c r="AH286" i="21"/>
  <c r="AJ286" i="21"/>
  <c r="AL286" i="21"/>
  <c r="AM286" i="21"/>
  <c r="AN286" i="21"/>
  <c r="AO286" i="21"/>
  <c r="AW286" i="21"/>
  <c r="CJ286" i="21"/>
  <c r="CS286" i="21"/>
  <c r="F287" i="21"/>
  <c r="J287" i="21"/>
  <c r="L287" i="21"/>
  <c r="S287" i="21"/>
  <c r="Z287" i="21"/>
  <c r="AF287" i="21"/>
  <c r="AH287" i="21"/>
  <c r="AJ287" i="21"/>
  <c r="AL287" i="21"/>
  <c r="AM287" i="21"/>
  <c r="AO287" i="21" s="1"/>
  <c r="AN287" i="21"/>
  <c r="AW287" i="21"/>
  <c r="CB287" i="21"/>
  <c r="CG287" i="21"/>
  <c r="CM287" i="21"/>
  <c r="CR287" i="21"/>
  <c r="CS287" i="21"/>
  <c r="F288" i="21"/>
  <c r="J288" i="21"/>
  <c r="L288" i="21"/>
  <c r="S288" i="21"/>
  <c r="Z288" i="21"/>
  <c r="AF288" i="21"/>
  <c r="AH288" i="21"/>
  <c r="AJ288" i="21"/>
  <c r="AL288" i="21"/>
  <c r="AM288" i="21"/>
  <c r="AN288" i="21"/>
  <c r="AO288" i="21"/>
  <c r="AW288" i="21"/>
  <c r="CB288" i="21"/>
  <c r="CC288" i="21"/>
  <c r="CD288" i="21"/>
  <c r="CF288" i="21"/>
  <c r="CG288" i="21"/>
  <c r="CH288" i="21"/>
  <c r="CJ288" i="21"/>
  <c r="CK288" i="21"/>
  <c r="CL288" i="21"/>
  <c r="CN288" i="21"/>
  <c r="CO288" i="21"/>
  <c r="CP288" i="21"/>
  <c r="CR288" i="21"/>
  <c r="CS288" i="21"/>
  <c r="F289" i="21"/>
  <c r="CB289" i="21" s="1"/>
  <c r="CC289" i="21" s="1"/>
  <c r="J289" i="21"/>
  <c r="L289" i="21"/>
  <c r="S289" i="21"/>
  <c r="Z289" i="21"/>
  <c r="AF289" i="21"/>
  <c r="AH289" i="21"/>
  <c r="AJ289" i="21"/>
  <c r="AL289" i="21"/>
  <c r="AM289" i="21"/>
  <c r="AN289" i="21"/>
  <c r="AO289" i="21"/>
  <c r="AW289" i="21"/>
  <c r="CE289" i="21"/>
  <c r="CG289" i="21"/>
  <c r="CK289" i="21"/>
  <c r="CL289" i="21"/>
  <c r="CO289" i="21"/>
  <c r="CP289" i="21"/>
  <c r="CS289" i="21"/>
  <c r="F290" i="21"/>
  <c r="CB290" i="21" s="1"/>
  <c r="J290" i="21"/>
  <c r="L290" i="21"/>
  <c r="S290" i="21"/>
  <c r="Z290" i="21"/>
  <c r="AF290" i="21"/>
  <c r="AH290" i="21"/>
  <c r="AJ290" i="21"/>
  <c r="AL290" i="21"/>
  <c r="AM290" i="21"/>
  <c r="AN290" i="21"/>
  <c r="AO290" i="21"/>
  <c r="AW290" i="21"/>
  <c r="CD290" i="21"/>
  <c r="CH290" i="21"/>
  <c r="CL290" i="21"/>
  <c r="CP290" i="21"/>
  <c r="CS290" i="21"/>
  <c r="F291" i="21"/>
  <c r="CB291" i="21" s="1"/>
  <c r="CM291" i="21" s="1"/>
  <c r="J291" i="21"/>
  <c r="L291" i="21"/>
  <c r="S291" i="21"/>
  <c r="Z291" i="21"/>
  <c r="AF291" i="21"/>
  <c r="AH291" i="21"/>
  <c r="AJ291" i="21"/>
  <c r="AL291" i="21"/>
  <c r="AM291" i="21"/>
  <c r="AO291" i="21" s="1"/>
  <c r="AN291" i="21"/>
  <c r="AW291" i="21"/>
  <c r="CE291" i="21"/>
  <c r="CI291" i="21"/>
  <c r="CQ291" i="21"/>
  <c r="CS291" i="21"/>
  <c r="F292" i="21"/>
  <c r="J292" i="21"/>
  <c r="L292" i="21"/>
  <c r="S292" i="21"/>
  <c r="Z292" i="21"/>
  <c r="AF292" i="21"/>
  <c r="AH292" i="21"/>
  <c r="AJ292" i="21"/>
  <c r="AL292" i="21"/>
  <c r="AM292" i="21"/>
  <c r="AO292" i="21" s="1"/>
  <c r="AN292" i="21"/>
  <c r="AW292" i="21"/>
  <c r="CB292" i="21"/>
  <c r="CF292" i="21" s="1"/>
  <c r="CJ292" i="21"/>
  <c r="CR292" i="21"/>
  <c r="CS292" i="21"/>
  <c r="F293" i="21"/>
  <c r="CB293" i="21" s="1"/>
  <c r="J293" i="21"/>
  <c r="L293" i="21"/>
  <c r="S293" i="21"/>
  <c r="Z293" i="21"/>
  <c r="AF293" i="21"/>
  <c r="AH293" i="21"/>
  <c r="AJ293" i="21"/>
  <c r="AL293" i="21"/>
  <c r="AM293" i="21"/>
  <c r="AN293" i="21"/>
  <c r="AO293" i="21"/>
  <c r="AW293" i="21"/>
  <c r="CO293" i="21"/>
  <c r="CS293" i="21"/>
  <c r="F294" i="21"/>
  <c r="CB294" i="21" s="1"/>
  <c r="CD294" i="21" s="1"/>
  <c r="J294" i="21"/>
  <c r="L294" i="21"/>
  <c r="S294" i="21"/>
  <c r="Z294" i="21"/>
  <c r="AF294" i="21"/>
  <c r="AH294" i="21"/>
  <c r="AJ294" i="21"/>
  <c r="AL294" i="21"/>
  <c r="AM294" i="21"/>
  <c r="AN294" i="21"/>
  <c r="AO294" i="21"/>
  <c r="AW294" i="21"/>
  <c r="CH294" i="21"/>
  <c r="CP294" i="21"/>
  <c r="CS294" i="21"/>
  <c r="F295" i="21"/>
  <c r="CB295" i="21" s="1"/>
  <c r="J295" i="21"/>
  <c r="L295" i="21"/>
  <c r="S295" i="21"/>
  <c r="Z295" i="21"/>
  <c r="AF295" i="21"/>
  <c r="AH295" i="21"/>
  <c r="AJ295" i="21"/>
  <c r="AL295" i="21"/>
  <c r="AM295" i="21"/>
  <c r="AO295" i="21" s="1"/>
  <c r="AN295" i="21"/>
  <c r="AW295" i="21"/>
  <c r="CS295" i="21"/>
  <c r="F296" i="21"/>
  <c r="J296" i="21"/>
  <c r="L296" i="21"/>
  <c r="S296" i="21"/>
  <c r="Z296" i="21"/>
  <c r="AF296" i="21"/>
  <c r="AH296" i="21"/>
  <c r="AJ296" i="21"/>
  <c r="AL296" i="21"/>
  <c r="AM296" i="21"/>
  <c r="AO296" i="21" s="1"/>
  <c r="AN296" i="21"/>
  <c r="AW296" i="21"/>
  <c r="CB296" i="21"/>
  <c r="CJ296" i="21" s="1"/>
  <c r="CF296" i="21"/>
  <c r="CN296" i="21"/>
  <c r="CR296" i="21"/>
  <c r="CS296" i="21"/>
  <c r="F297" i="21"/>
  <c r="CB297" i="21" s="1"/>
  <c r="J297" i="21"/>
  <c r="L297" i="21"/>
  <c r="S297" i="21"/>
  <c r="Z297" i="21"/>
  <c r="AF297" i="21"/>
  <c r="AH297" i="21"/>
  <c r="AJ297" i="21"/>
  <c r="AL297" i="21"/>
  <c r="AM297" i="21"/>
  <c r="AN297" i="21"/>
  <c r="AO297" i="21"/>
  <c r="AW297" i="21"/>
  <c r="CC297" i="21"/>
  <c r="CG297" i="21"/>
  <c r="CK297" i="21"/>
  <c r="CO297" i="21"/>
  <c r="CS297" i="21"/>
  <c r="F298" i="21"/>
  <c r="CB298" i="21" s="1"/>
  <c r="CH298" i="21" s="1"/>
  <c r="J298" i="21"/>
  <c r="L298" i="21"/>
  <c r="S298" i="21"/>
  <c r="Z298" i="21"/>
  <c r="AF298" i="21"/>
  <c r="AH298" i="21"/>
  <c r="AJ298" i="21"/>
  <c r="AL298" i="21"/>
  <c r="AM298" i="21"/>
  <c r="AN298" i="21"/>
  <c r="AO298" i="21"/>
  <c r="AW298" i="21"/>
  <c r="CD298" i="21"/>
  <c r="CL298" i="21"/>
  <c r="CP298" i="21"/>
  <c r="CS298" i="21"/>
  <c r="F299" i="21"/>
  <c r="CB299" i="21" s="1"/>
  <c r="J299" i="21"/>
  <c r="L299" i="21"/>
  <c r="S299" i="21"/>
  <c r="Z299" i="21"/>
  <c r="AF299" i="21"/>
  <c r="AH299" i="21"/>
  <c r="AJ299" i="21"/>
  <c r="AL299" i="21"/>
  <c r="AM299" i="21"/>
  <c r="AO299" i="21" s="1"/>
  <c r="AN299" i="21"/>
  <c r="AW299" i="21"/>
  <c r="CE299" i="21"/>
  <c r="CI299" i="21"/>
  <c r="CM299" i="21"/>
  <c r="CQ299" i="21"/>
  <c r="CS299" i="21"/>
  <c r="F300" i="21"/>
  <c r="J300" i="21"/>
  <c r="L300" i="21"/>
  <c r="S300" i="21"/>
  <c r="Z300" i="21"/>
  <c r="AF300" i="21"/>
  <c r="AH300" i="21"/>
  <c r="AJ300" i="21"/>
  <c r="AL300" i="21"/>
  <c r="AM300" i="21"/>
  <c r="AO300" i="21" s="1"/>
  <c r="AN300" i="21"/>
  <c r="AW300" i="21"/>
  <c r="CB300" i="21"/>
  <c r="CR300" i="21"/>
  <c r="CS300" i="21"/>
  <c r="F301" i="21"/>
  <c r="CB301" i="21" s="1"/>
  <c r="CC301" i="21" s="1"/>
  <c r="J301" i="21"/>
  <c r="L301" i="21"/>
  <c r="S301" i="21"/>
  <c r="Z301" i="21"/>
  <c r="AF301" i="21"/>
  <c r="AH301" i="21"/>
  <c r="AJ301" i="21"/>
  <c r="AL301" i="21"/>
  <c r="AM301" i="21"/>
  <c r="AN301" i="21"/>
  <c r="AO301" i="21"/>
  <c r="AW301" i="21"/>
  <c r="CG301" i="21"/>
  <c r="CO301" i="21"/>
  <c r="CS301" i="21"/>
  <c r="F302" i="21"/>
  <c r="CB302" i="21" s="1"/>
  <c r="CP302" i="21" s="1"/>
  <c r="J302" i="21"/>
  <c r="L302" i="21"/>
  <c r="S302" i="21"/>
  <c r="Z302" i="21"/>
  <c r="AF302" i="21"/>
  <c r="AH302" i="21"/>
  <c r="AJ302" i="21"/>
  <c r="AL302" i="21"/>
  <c r="AM302" i="21"/>
  <c r="AN302" i="21"/>
  <c r="AO302" i="21"/>
  <c r="AW302" i="21"/>
  <c r="CS302" i="21"/>
  <c r="F303" i="21"/>
  <c r="CB303" i="21" s="1"/>
  <c r="CI303" i="21" s="1"/>
  <c r="J303" i="21"/>
  <c r="L303" i="21"/>
  <c r="S303" i="21"/>
  <c r="Z303" i="21"/>
  <c r="AF303" i="21"/>
  <c r="AH303" i="21"/>
  <c r="AJ303" i="21"/>
  <c r="AL303" i="21"/>
  <c r="AM303" i="21"/>
  <c r="AO303" i="21" s="1"/>
  <c r="AN303" i="21"/>
  <c r="AW303" i="21"/>
  <c r="CE303" i="21"/>
  <c r="CM303" i="21"/>
  <c r="CS303" i="21"/>
  <c r="F304" i="21"/>
  <c r="J304" i="21"/>
  <c r="L304" i="21"/>
  <c r="S304" i="21"/>
  <c r="Z304" i="21"/>
  <c r="AF304" i="21"/>
  <c r="AH304" i="21"/>
  <c r="AJ304" i="21"/>
  <c r="AL304" i="21"/>
  <c r="AM304" i="21"/>
  <c r="AO304" i="21" s="1"/>
  <c r="AN304" i="21"/>
  <c r="AW304" i="21"/>
  <c r="CB304" i="21"/>
  <c r="CF304" i="21"/>
  <c r="CJ304" i="21"/>
  <c r="CN304" i="21"/>
  <c r="CR304" i="21"/>
  <c r="CS304" i="21"/>
  <c r="F305" i="21"/>
  <c r="CB305" i="21" s="1"/>
  <c r="CG305" i="21" s="1"/>
  <c r="J305" i="21"/>
  <c r="L305" i="21"/>
  <c r="S305" i="21"/>
  <c r="Z305" i="21"/>
  <c r="AF305" i="21"/>
  <c r="AH305" i="21"/>
  <c r="AJ305" i="21"/>
  <c r="AL305" i="21"/>
  <c r="AM305" i="21"/>
  <c r="AN305" i="21"/>
  <c r="AO305" i="21"/>
  <c r="AW305" i="21"/>
  <c r="CC305" i="21"/>
  <c r="CK305" i="21"/>
  <c r="CO305" i="21"/>
  <c r="CS305" i="21"/>
  <c r="F306" i="21"/>
  <c r="CB306" i="21" s="1"/>
  <c r="J306" i="21"/>
  <c r="L306" i="21"/>
  <c r="S306" i="21"/>
  <c r="Z306" i="21"/>
  <c r="AF306" i="21"/>
  <c r="AH306" i="21"/>
  <c r="AJ306" i="21"/>
  <c r="AL306" i="21"/>
  <c r="AM306" i="21"/>
  <c r="AN306" i="21"/>
  <c r="AO306" i="21"/>
  <c r="AW306" i="21"/>
  <c r="CD306" i="21"/>
  <c r="CH306" i="21"/>
  <c r="CL306" i="21"/>
  <c r="CP306" i="21"/>
  <c r="CS306" i="21"/>
  <c r="F307" i="21"/>
  <c r="CB307" i="21" s="1"/>
  <c r="CM307" i="21" s="1"/>
  <c r="J307" i="21"/>
  <c r="L307" i="21"/>
  <c r="S307" i="21"/>
  <c r="Z307" i="21"/>
  <c r="AF307" i="21"/>
  <c r="AH307" i="21"/>
  <c r="AJ307" i="21"/>
  <c r="AL307" i="21"/>
  <c r="AM307" i="21"/>
  <c r="AO307" i="21" s="1"/>
  <c r="AN307" i="21"/>
  <c r="AW307" i="21"/>
  <c r="CE307" i="21"/>
  <c r="CI307" i="21"/>
  <c r="CQ307" i="21"/>
  <c r="CS307" i="21"/>
  <c r="F308" i="21"/>
  <c r="J308" i="21"/>
  <c r="L308" i="21"/>
  <c r="S308" i="21"/>
  <c r="Z308" i="21"/>
  <c r="AF308" i="21"/>
  <c r="AH308" i="21"/>
  <c r="AJ308" i="21"/>
  <c r="AL308" i="21"/>
  <c r="AM308" i="21"/>
  <c r="AO308" i="21" s="1"/>
  <c r="AN308" i="21"/>
  <c r="AW308" i="21"/>
  <c r="CB308" i="21"/>
  <c r="CF308" i="21" s="1"/>
  <c r="CJ308" i="21"/>
  <c r="CR308" i="21"/>
  <c r="CS308" i="21"/>
  <c r="F309" i="21"/>
  <c r="CB309" i="21" s="1"/>
  <c r="J309" i="21"/>
  <c r="L309" i="21"/>
  <c r="S309" i="21"/>
  <c r="Z309" i="21"/>
  <c r="AF309" i="21"/>
  <c r="AH309" i="21"/>
  <c r="AJ309" i="21"/>
  <c r="AL309" i="21"/>
  <c r="AM309" i="21"/>
  <c r="AN309" i="21"/>
  <c r="AO309" i="21"/>
  <c r="AW309" i="21"/>
  <c r="CO309" i="21"/>
  <c r="CS309" i="21"/>
  <c r="F310" i="21"/>
  <c r="CB310" i="21" s="1"/>
  <c r="CD310" i="21" s="1"/>
  <c r="J310" i="21"/>
  <c r="L310" i="21"/>
  <c r="S310" i="21"/>
  <c r="Z310" i="21"/>
  <c r="AF310" i="21"/>
  <c r="AH310" i="21"/>
  <c r="AJ310" i="21"/>
  <c r="AL310" i="21"/>
  <c r="AM310" i="21"/>
  <c r="AN310" i="21"/>
  <c r="AO310" i="21"/>
  <c r="AW310" i="21"/>
  <c r="CH310" i="21"/>
  <c r="CP310" i="21"/>
  <c r="CS310" i="21"/>
  <c r="F311" i="21"/>
  <c r="CB311" i="21" s="1"/>
  <c r="J311" i="21"/>
  <c r="L311" i="21"/>
  <c r="S311" i="21"/>
  <c r="Z311" i="21"/>
  <c r="AF311" i="21"/>
  <c r="AH311" i="21"/>
  <c r="AJ311" i="21"/>
  <c r="AL311" i="21"/>
  <c r="AM311" i="21"/>
  <c r="AO311" i="21" s="1"/>
  <c r="AN311" i="21"/>
  <c r="AW311" i="21"/>
  <c r="CS311" i="21"/>
  <c r="F312" i="21"/>
  <c r="J312" i="21"/>
  <c r="L312" i="21"/>
  <c r="S312" i="21"/>
  <c r="Z312" i="21"/>
  <c r="AF312" i="21"/>
  <c r="AH312" i="21"/>
  <c r="AJ312" i="21"/>
  <c r="AL312" i="21"/>
  <c r="AM312" i="21"/>
  <c r="AO312" i="21" s="1"/>
  <c r="AN312" i="21"/>
  <c r="AW312" i="21"/>
  <c r="CB312" i="21"/>
  <c r="CJ312" i="21" s="1"/>
  <c r="CF312" i="21"/>
  <c r="CN312" i="21"/>
  <c r="CR312" i="21"/>
  <c r="CS312" i="21"/>
  <c r="F313" i="21"/>
  <c r="CB313" i="21" s="1"/>
  <c r="J313" i="21"/>
  <c r="L313" i="21"/>
  <c r="S313" i="21"/>
  <c r="Z313" i="21"/>
  <c r="AF313" i="21"/>
  <c r="AH313" i="21"/>
  <c r="AJ313" i="21"/>
  <c r="AL313" i="21"/>
  <c r="AM313" i="21"/>
  <c r="AN313" i="21"/>
  <c r="AO313" i="21"/>
  <c r="AW313" i="21"/>
  <c r="CC313" i="21"/>
  <c r="CG313" i="21"/>
  <c r="CK313" i="21"/>
  <c r="CO313" i="21"/>
  <c r="CS313" i="21"/>
  <c r="F314" i="21"/>
  <c r="CB314" i="21" s="1"/>
  <c r="CH314" i="21" s="1"/>
  <c r="J314" i="21"/>
  <c r="L314" i="21"/>
  <c r="S314" i="21"/>
  <c r="Z314" i="21"/>
  <c r="AF314" i="21"/>
  <c r="AH314" i="21"/>
  <c r="AJ314" i="21"/>
  <c r="AL314" i="21"/>
  <c r="AM314" i="21"/>
  <c r="AN314" i="21"/>
  <c r="AO314" i="21"/>
  <c r="AW314" i="21"/>
  <c r="CD314" i="21"/>
  <c r="CL314" i="21"/>
  <c r="CP314" i="21"/>
  <c r="CS314" i="21"/>
  <c r="F315" i="21"/>
  <c r="CB315" i="21" s="1"/>
  <c r="J315" i="21"/>
  <c r="L315" i="21"/>
  <c r="S315" i="21"/>
  <c r="Z315" i="21"/>
  <c r="AF315" i="21"/>
  <c r="AH315" i="21"/>
  <c r="AJ315" i="21"/>
  <c r="AL315" i="21"/>
  <c r="AM315" i="21"/>
  <c r="AO315" i="21" s="1"/>
  <c r="AN315" i="21"/>
  <c r="AW315" i="21"/>
  <c r="CE315" i="21"/>
  <c r="CI315" i="21"/>
  <c r="CM315" i="21"/>
  <c r="CQ315" i="21"/>
  <c r="CS315" i="21"/>
  <c r="F316" i="21"/>
  <c r="J316" i="21"/>
  <c r="L316" i="21"/>
  <c r="S316" i="21"/>
  <c r="Z316" i="21"/>
  <c r="AF316" i="21"/>
  <c r="AH316" i="21"/>
  <c r="AJ316" i="21"/>
  <c r="AL316" i="21"/>
  <c r="AM316" i="21"/>
  <c r="AO316" i="21" s="1"/>
  <c r="AN316" i="21"/>
  <c r="AW316" i="21"/>
  <c r="CB316" i="21"/>
  <c r="CR316" i="21"/>
  <c r="CS316" i="21"/>
  <c r="F317" i="21"/>
  <c r="CB317" i="21" s="1"/>
  <c r="CC317" i="21" s="1"/>
  <c r="J317" i="21"/>
  <c r="L317" i="21"/>
  <c r="S317" i="21"/>
  <c r="Z317" i="21"/>
  <c r="AF317" i="21"/>
  <c r="AH317" i="21"/>
  <c r="AJ317" i="21"/>
  <c r="AL317" i="21"/>
  <c r="AM317" i="21"/>
  <c r="AN317" i="21"/>
  <c r="AO317" i="21"/>
  <c r="AW317" i="21"/>
  <c r="CG317" i="21"/>
  <c r="CO317" i="21"/>
  <c r="CS317" i="21"/>
  <c r="F318" i="21"/>
  <c r="CB318" i="21" s="1"/>
  <c r="CP318" i="21" s="1"/>
  <c r="J318" i="21"/>
  <c r="L318" i="21"/>
  <c r="S318" i="21"/>
  <c r="Z318" i="21"/>
  <c r="AF318" i="21"/>
  <c r="AH318" i="21"/>
  <c r="AJ318" i="21"/>
  <c r="AL318" i="21"/>
  <c r="AM318" i="21"/>
  <c r="AN318" i="21"/>
  <c r="AO318" i="21"/>
  <c r="AW318" i="21"/>
  <c r="CS318" i="21"/>
  <c r="F319" i="21"/>
  <c r="CB319" i="21" s="1"/>
  <c r="CI319" i="21" s="1"/>
  <c r="J319" i="21"/>
  <c r="L319" i="21"/>
  <c r="S319" i="21"/>
  <c r="Z319" i="21"/>
  <c r="AF319" i="21"/>
  <c r="AH319" i="21"/>
  <c r="AJ319" i="21"/>
  <c r="AL319" i="21"/>
  <c r="AM319" i="21"/>
  <c r="AO319" i="21" s="1"/>
  <c r="AN319" i="21"/>
  <c r="AW319" i="21"/>
  <c r="CE319" i="21"/>
  <c r="CM319" i="21"/>
  <c r="CS319" i="21"/>
  <c r="F320" i="21"/>
  <c r="J320" i="21"/>
  <c r="L320" i="21"/>
  <c r="S320" i="21"/>
  <c r="Z320" i="21"/>
  <c r="AF320" i="21"/>
  <c r="AH320" i="21"/>
  <c r="AJ320" i="21"/>
  <c r="AL320" i="21"/>
  <c r="AM320" i="21"/>
  <c r="AO320" i="21" s="1"/>
  <c r="AN320" i="21"/>
  <c r="AW320" i="21"/>
  <c r="CB320" i="21"/>
  <c r="CF320" i="21"/>
  <c r="CJ320" i="21"/>
  <c r="CN320" i="21"/>
  <c r="CR320" i="21"/>
  <c r="CS320" i="21"/>
  <c r="F321" i="21"/>
  <c r="CB321" i="21" s="1"/>
  <c r="CG321" i="21" s="1"/>
  <c r="J321" i="21"/>
  <c r="L321" i="21"/>
  <c r="S321" i="21"/>
  <c r="Z321" i="21"/>
  <c r="AF321" i="21"/>
  <c r="AH321" i="21"/>
  <c r="AJ321" i="21"/>
  <c r="AL321" i="21"/>
  <c r="AM321" i="21"/>
  <c r="AN321" i="21"/>
  <c r="AO321" i="21"/>
  <c r="AW321" i="21"/>
  <c r="CC321" i="21"/>
  <c r="CK321" i="21"/>
  <c r="CO321" i="21"/>
  <c r="CS321" i="21"/>
  <c r="F322" i="21"/>
  <c r="CB322" i="21" s="1"/>
  <c r="J322" i="21"/>
  <c r="L322" i="21"/>
  <c r="S322" i="21"/>
  <c r="Z322" i="21"/>
  <c r="AF322" i="21"/>
  <c r="AH322" i="21"/>
  <c r="AJ322" i="21"/>
  <c r="AL322" i="21"/>
  <c r="AM322" i="21"/>
  <c r="AN322" i="21"/>
  <c r="AO322" i="21"/>
  <c r="AW322" i="21"/>
  <c r="CD322" i="21"/>
  <c r="CH322" i="21"/>
  <c r="CL322" i="21"/>
  <c r="CP322" i="21"/>
  <c r="CS322" i="21"/>
  <c r="F323" i="21"/>
  <c r="CB323" i="21" s="1"/>
  <c r="CM323" i="21" s="1"/>
  <c r="J323" i="21"/>
  <c r="L323" i="21"/>
  <c r="S323" i="21"/>
  <c r="Z323" i="21"/>
  <c r="AF323" i="21"/>
  <c r="AH323" i="21"/>
  <c r="AJ323" i="21"/>
  <c r="AL323" i="21"/>
  <c r="AM323" i="21"/>
  <c r="AO323" i="21" s="1"/>
  <c r="AN323" i="21"/>
  <c r="AW323" i="21"/>
  <c r="CE323" i="21"/>
  <c r="CI323" i="21"/>
  <c r="CQ323" i="21"/>
  <c r="CS323" i="21"/>
  <c r="F324" i="21"/>
  <c r="J324" i="21"/>
  <c r="L324" i="21"/>
  <c r="S324" i="21"/>
  <c r="Z324" i="21"/>
  <c r="AF324" i="21"/>
  <c r="AH324" i="21"/>
  <c r="AJ324" i="21"/>
  <c r="AL324" i="21"/>
  <c r="AM324" i="21"/>
  <c r="AO324" i="21" s="1"/>
  <c r="AN324" i="21"/>
  <c r="AW324" i="21"/>
  <c r="CB324" i="21"/>
  <c r="CF324" i="21" s="1"/>
  <c r="CJ324" i="21"/>
  <c r="CR324" i="21"/>
  <c r="CS324" i="21"/>
  <c r="F325" i="21"/>
  <c r="CB325" i="21" s="1"/>
  <c r="CO325" i="21" s="1"/>
  <c r="J325" i="21"/>
  <c r="L325" i="21"/>
  <c r="S325" i="21"/>
  <c r="Z325" i="21"/>
  <c r="AF325" i="21"/>
  <c r="AH325" i="21"/>
  <c r="AJ325" i="21"/>
  <c r="AL325" i="21"/>
  <c r="AM325" i="21"/>
  <c r="AN325" i="21"/>
  <c r="AO325" i="21"/>
  <c r="AW325" i="21"/>
  <c r="CS325" i="21"/>
  <c r="F326" i="21"/>
  <c r="CB326" i="21" s="1"/>
  <c r="CD326" i="21" s="1"/>
  <c r="J326" i="21"/>
  <c r="L326" i="21"/>
  <c r="S326" i="21"/>
  <c r="Z326" i="21"/>
  <c r="AF326" i="21"/>
  <c r="AH326" i="21"/>
  <c r="AJ326" i="21"/>
  <c r="AL326" i="21"/>
  <c r="AM326" i="21"/>
  <c r="AN326" i="21"/>
  <c r="AO326" i="21"/>
  <c r="AW326" i="21"/>
  <c r="CH326" i="21"/>
  <c r="CP326" i="21"/>
  <c r="CS326" i="21"/>
  <c r="F327" i="21"/>
  <c r="CB327" i="21" s="1"/>
  <c r="J327" i="21"/>
  <c r="L327" i="21"/>
  <c r="S327" i="21"/>
  <c r="Z327" i="21"/>
  <c r="AF327" i="21"/>
  <c r="AH327" i="21"/>
  <c r="AJ327" i="21"/>
  <c r="AL327" i="21"/>
  <c r="AM327" i="21"/>
  <c r="AO327" i="21" s="1"/>
  <c r="AN327" i="21"/>
  <c r="AW327" i="21"/>
  <c r="CS327" i="21"/>
  <c r="F328" i="21"/>
  <c r="J328" i="21"/>
  <c r="L328" i="21"/>
  <c r="S328" i="21"/>
  <c r="Z328" i="21"/>
  <c r="AF328" i="21"/>
  <c r="AH328" i="21"/>
  <c r="AJ328" i="21"/>
  <c r="AL328" i="21"/>
  <c r="AM328" i="21"/>
  <c r="AO328" i="21" s="1"/>
  <c r="AN328" i="21"/>
  <c r="AW328" i="21"/>
  <c r="CB328" i="21"/>
  <c r="CJ328" i="21" s="1"/>
  <c r="CF328" i="21"/>
  <c r="CN328" i="21"/>
  <c r="CR328" i="21"/>
  <c r="CS328" i="21"/>
  <c r="F329" i="21"/>
  <c r="CB329" i="21" s="1"/>
  <c r="J329" i="21"/>
  <c r="L329" i="21"/>
  <c r="S329" i="21"/>
  <c r="Z329" i="21"/>
  <c r="AF329" i="21"/>
  <c r="AH329" i="21"/>
  <c r="AJ329" i="21"/>
  <c r="AL329" i="21"/>
  <c r="AM329" i="21"/>
  <c r="AN329" i="21"/>
  <c r="AO329" i="21"/>
  <c r="AW329" i="21"/>
  <c r="CC329" i="21"/>
  <c r="CG329" i="21"/>
  <c r="CK329" i="21"/>
  <c r="CO329" i="21"/>
  <c r="CS329" i="21"/>
  <c r="F330" i="21"/>
  <c r="CB330" i="21" s="1"/>
  <c r="CH330" i="21" s="1"/>
  <c r="J330" i="21"/>
  <c r="L330" i="21"/>
  <c r="S330" i="21"/>
  <c r="Z330" i="21"/>
  <c r="AF330" i="21"/>
  <c r="AH330" i="21"/>
  <c r="AJ330" i="21"/>
  <c r="AL330" i="21"/>
  <c r="AM330" i="21"/>
  <c r="AN330" i="21"/>
  <c r="AO330" i="21"/>
  <c r="AW330" i="21"/>
  <c r="CD330" i="21"/>
  <c r="CL330" i="21"/>
  <c r="CP330" i="21"/>
  <c r="CS330" i="21"/>
  <c r="F331" i="21"/>
  <c r="CB331" i="21" s="1"/>
  <c r="J331" i="21"/>
  <c r="L331" i="21"/>
  <c r="S331" i="21"/>
  <c r="Z331" i="21"/>
  <c r="AF331" i="21"/>
  <c r="AH331" i="21"/>
  <c r="AJ331" i="21"/>
  <c r="AL331" i="21"/>
  <c r="AM331" i="21"/>
  <c r="AO331" i="21" s="1"/>
  <c r="AN331" i="21"/>
  <c r="AW331" i="21"/>
  <c r="CE331" i="21"/>
  <c r="CI331" i="21"/>
  <c r="CM331" i="21"/>
  <c r="CQ331" i="21"/>
  <c r="CS331" i="21"/>
  <c r="F332" i="21"/>
  <c r="J332" i="21"/>
  <c r="L332" i="21"/>
  <c r="S332" i="21"/>
  <c r="Z332" i="21"/>
  <c r="AF332" i="21"/>
  <c r="AH332" i="21"/>
  <c r="AJ332" i="21"/>
  <c r="AL332" i="21"/>
  <c r="AM332" i="21"/>
  <c r="AO332" i="21" s="1"/>
  <c r="AN332" i="21"/>
  <c r="AW332" i="21"/>
  <c r="CB332" i="21"/>
  <c r="CR332" i="21"/>
  <c r="CS332" i="21"/>
  <c r="F333" i="21"/>
  <c r="CB333" i="21" s="1"/>
  <c r="CC333" i="21" s="1"/>
  <c r="J333" i="21"/>
  <c r="L333" i="21"/>
  <c r="S333" i="21"/>
  <c r="Z333" i="21"/>
  <c r="AF333" i="21"/>
  <c r="AH333" i="21"/>
  <c r="AJ333" i="21"/>
  <c r="AL333" i="21"/>
  <c r="AM333" i="21"/>
  <c r="AN333" i="21"/>
  <c r="AO333" i="21"/>
  <c r="AW333" i="21"/>
  <c r="CG333" i="21"/>
  <c r="CO333" i="21"/>
  <c r="CS333" i="21"/>
  <c r="F334" i="21"/>
  <c r="CB334" i="21" s="1"/>
  <c r="CP334" i="21" s="1"/>
  <c r="J334" i="21"/>
  <c r="L334" i="21"/>
  <c r="S334" i="21"/>
  <c r="Z334" i="21"/>
  <c r="AF334" i="21"/>
  <c r="AH334" i="21"/>
  <c r="AJ334" i="21"/>
  <c r="AL334" i="21"/>
  <c r="AM334" i="21"/>
  <c r="AN334" i="21"/>
  <c r="AO334" i="21"/>
  <c r="AW334" i="21"/>
  <c r="CS334" i="21"/>
  <c r="F335" i="21"/>
  <c r="CB335" i="21" s="1"/>
  <c r="CI335" i="21" s="1"/>
  <c r="J335" i="21"/>
  <c r="L335" i="21"/>
  <c r="S335" i="21"/>
  <c r="Z335" i="21"/>
  <c r="AF335" i="21"/>
  <c r="AH335" i="21"/>
  <c r="AJ335" i="21"/>
  <c r="AL335" i="21"/>
  <c r="AM335" i="21"/>
  <c r="AO335" i="21" s="1"/>
  <c r="AN335" i="21"/>
  <c r="AW335" i="21"/>
  <c r="CE335" i="21"/>
  <c r="CM335" i="21"/>
  <c r="CS335" i="21"/>
  <c r="F336" i="21"/>
  <c r="J336" i="21"/>
  <c r="L336" i="21"/>
  <c r="S336" i="21"/>
  <c r="Z336" i="21"/>
  <c r="AF336" i="21"/>
  <c r="AH336" i="21"/>
  <c r="AJ336" i="21"/>
  <c r="AL336" i="21"/>
  <c r="AM336" i="21"/>
  <c r="AO336" i="21" s="1"/>
  <c r="AN336" i="21"/>
  <c r="AW336" i="21"/>
  <c r="CB336" i="21"/>
  <c r="CF336" i="21"/>
  <c r="CJ336" i="21"/>
  <c r="CN336" i="21"/>
  <c r="CR336" i="21"/>
  <c r="CS336" i="21"/>
  <c r="F337" i="21"/>
  <c r="CB337" i="21" s="1"/>
  <c r="CG337" i="21" s="1"/>
  <c r="J337" i="21"/>
  <c r="L337" i="21"/>
  <c r="S337" i="21"/>
  <c r="Z337" i="21"/>
  <c r="AF337" i="21"/>
  <c r="AH337" i="21"/>
  <c r="AJ337" i="21"/>
  <c r="AL337" i="21"/>
  <c r="AM337" i="21"/>
  <c r="AN337" i="21"/>
  <c r="AO337" i="21"/>
  <c r="AW337" i="21"/>
  <c r="CC337" i="21"/>
  <c r="CK337" i="21"/>
  <c r="CO337" i="21"/>
  <c r="CS337" i="21"/>
  <c r="F338" i="21"/>
  <c r="CB338" i="21" s="1"/>
  <c r="J338" i="21"/>
  <c r="L338" i="21"/>
  <c r="S338" i="21"/>
  <c r="Z338" i="21"/>
  <c r="AF338" i="21"/>
  <c r="AH338" i="21"/>
  <c r="AJ338" i="21"/>
  <c r="AL338" i="21"/>
  <c r="AM338" i="21"/>
  <c r="AN338" i="21"/>
  <c r="AO338" i="21"/>
  <c r="AW338" i="21"/>
  <c r="CD338" i="21"/>
  <c r="CH338" i="21"/>
  <c r="CL338" i="21"/>
  <c r="CP338" i="21"/>
  <c r="CS338" i="21"/>
  <c r="F339" i="21"/>
  <c r="CB339" i="21" s="1"/>
  <c r="CM339" i="21" s="1"/>
  <c r="J339" i="21"/>
  <c r="L339" i="21"/>
  <c r="S339" i="21"/>
  <c r="Z339" i="21"/>
  <c r="AF339" i="21"/>
  <c r="AH339" i="21"/>
  <c r="AJ339" i="21"/>
  <c r="AL339" i="21"/>
  <c r="AM339" i="21"/>
  <c r="AO339" i="21" s="1"/>
  <c r="AN339" i="21"/>
  <c r="AW339" i="21"/>
  <c r="CE339" i="21"/>
  <c r="CI339" i="21"/>
  <c r="CQ339" i="21"/>
  <c r="CS339" i="21"/>
  <c r="F340" i="21"/>
  <c r="J340" i="21"/>
  <c r="L340" i="21"/>
  <c r="S340" i="21"/>
  <c r="Z340" i="21"/>
  <c r="AF340" i="21"/>
  <c r="AH340" i="21"/>
  <c r="AJ340" i="21"/>
  <c r="AL340" i="21"/>
  <c r="AM340" i="21"/>
  <c r="AO340" i="21" s="1"/>
  <c r="AN340" i="21"/>
  <c r="AW340" i="21"/>
  <c r="CB340" i="21"/>
  <c r="CF340" i="21" s="1"/>
  <c r="CJ340" i="21"/>
  <c r="CR340" i="21"/>
  <c r="CS340" i="21"/>
  <c r="F341" i="21"/>
  <c r="CB341" i="21" s="1"/>
  <c r="CO341" i="21" s="1"/>
  <c r="J341" i="21"/>
  <c r="L341" i="21"/>
  <c r="S341" i="21"/>
  <c r="Z341" i="21"/>
  <c r="AF341" i="21"/>
  <c r="AH341" i="21"/>
  <c r="AJ341" i="21"/>
  <c r="AL341" i="21"/>
  <c r="AM341" i="21"/>
  <c r="AN341" i="21"/>
  <c r="AO341" i="21"/>
  <c r="AW341" i="21"/>
  <c r="CS341" i="21"/>
  <c r="F342" i="21"/>
  <c r="CB342" i="21" s="1"/>
  <c r="CD342" i="21" s="1"/>
  <c r="J342" i="21"/>
  <c r="L342" i="21"/>
  <c r="S342" i="21"/>
  <c r="Z342" i="21"/>
  <c r="AF342" i="21"/>
  <c r="AH342" i="21"/>
  <c r="AJ342" i="21"/>
  <c r="AL342" i="21"/>
  <c r="AM342" i="21"/>
  <c r="AN342" i="21"/>
  <c r="AO342" i="21"/>
  <c r="AW342" i="21"/>
  <c r="CH342" i="21"/>
  <c r="CM342" i="21"/>
  <c r="CQ342" i="21"/>
  <c r="CS342" i="21"/>
  <c r="F343" i="21"/>
  <c r="J343" i="21"/>
  <c r="L343" i="21"/>
  <c r="S343" i="21"/>
  <c r="Z343" i="21"/>
  <c r="AF343" i="21"/>
  <c r="AH343" i="21"/>
  <c r="AJ343" i="21"/>
  <c r="AL343" i="21"/>
  <c r="AM343" i="21"/>
  <c r="AO343" i="21" s="1"/>
  <c r="AN343" i="21"/>
  <c r="AW343" i="21"/>
  <c r="CB343" i="21"/>
  <c r="CE343" i="21" s="1"/>
  <c r="CF343" i="21"/>
  <c r="CJ343" i="21"/>
  <c r="CN343" i="21"/>
  <c r="CR343" i="21"/>
  <c r="CS343" i="21"/>
  <c r="F344" i="21"/>
  <c r="J344" i="21"/>
  <c r="L344" i="21"/>
  <c r="S344" i="21"/>
  <c r="Z344" i="21"/>
  <c r="AF344" i="21"/>
  <c r="AH344" i="21"/>
  <c r="AJ344" i="21"/>
  <c r="AL344" i="21"/>
  <c r="AM344" i="21"/>
  <c r="AO344" i="21" s="1"/>
  <c r="AN344" i="21"/>
  <c r="AW344" i="21"/>
  <c r="CB344" i="21"/>
  <c r="CJ344" i="21"/>
  <c r="CR344" i="21"/>
  <c r="CS344" i="21"/>
  <c r="F345" i="21"/>
  <c r="CB345" i="21" s="1"/>
  <c r="CC345" i="21" s="1"/>
  <c r="J345" i="21"/>
  <c r="L345" i="21"/>
  <c r="S345" i="21"/>
  <c r="Z345" i="21"/>
  <c r="AF345" i="21"/>
  <c r="AH345" i="21"/>
  <c r="AJ345" i="21"/>
  <c r="AL345" i="21"/>
  <c r="AM345" i="21"/>
  <c r="AN345" i="21"/>
  <c r="AO345" i="21"/>
  <c r="AW345" i="21"/>
  <c r="CD345" i="21"/>
  <c r="CH345" i="21"/>
  <c r="CK345" i="21"/>
  <c r="CM345" i="21"/>
  <c r="CP345" i="21"/>
  <c r="CS345" i="21"/>
  <c r="F346" i="21"/>
  <c r="J346" i="21"/>
  <c r="L346" i="21"/>
  <c r="S346" i="21"/>
  <c r="Z346" i="21"/>
  <c r="AF346" i="21"/>
  <c r="AH346" i="21"/>
  <c r="AJ346" i="21"/>
  <c r="AL346" i="21"/>
  <c r="AM346" i="21"/>
  <c r="AO346" i="21" s="1"/>
  <c r="AN346" i="21"/>
  <c r="AW346" i="21"/>
  <c r="CB346" i="21"/>
  <c r="CH346" i="21" s="1"/>
  <c r="CM346" i="21"/>
  <c r="CR346" i="21"/>
  <c r="CS346" i="21"/>
  <c r="F347" i="21"/>
  <c r="J347" i="21"/>
  <c r="L347" i="21"/>
  <c r="S347" i="21"/>
  <c r="Z347" i="21"/>
  <c r="AF347" i="21"/>
  <c r="AH347" i="21"/>
  <c r="AJ347" i="21"/>
  <c r="AL347" i="21"/>
  <c r="AM347" i="21"/>
  <c r="AO347" i="21" s="1"/>
  <c r="AN347" i="21"/>
  <c r="AW347" i="21"/>
  <c r="CB347" i="21"/>
  <c r="CC347" i="21" s="1"/>
  <c r="CE347" i="21"/>
  <c r="CG347" i="21"/>
  <c r="CJ347" i="21"/>
  <c r="CM347" i="21"/>
  <c r="CO347" i="21"/>
  <c r="CR347" i="21"/>
  <c r="CS347" i="21"/>
  <c r="F348" i="21"/>
  <c r="J348" i="21"/>
  <c r="L348" i="21"/>
  <c r="S348" i="21"/>
  <c r="Z348" i="21"/>
  <c r="AF348" i="21"/>
  <c r="AH348" i="21"/>
  <c r="AJ348" i="21"/>
  <c r="AL348" i="21"/>
  <c r="AM348" i="21"/>
  <c r="AO348" i="21" s="1"/>
  <c r="AN348" i="21"/>
  <c r="AW348" i="21"/>
  <c r="CB348" i="21"/>
  <c r="CD348" i="21" s="1"/>
  <c r="CC348" i="21"/>
  <c r="CF348" i="21"/>
  <c r="CG348" i="21"/>
  <c r="CH348" i="21"/>
  <c r="CK348" i="21"/>
  <c r="CL348" i="21"/>
  <c r="CN348" i="21"/>
  <c r="CP348" i="21"/>
  <c r="CR348" i="21"/>
  <c r="CS348" i="21"/>
  <c r="F349" i="21"/>
  <c r="CB349" i="21" s="1"/>
  <c r="J349" i="21"/>
  <c r="L349" i="21"/>
  <c r="S349" i="21"/>
  <c r="Z349" i="21"/>
  <c r="AF349" i="21"/>
  <c r="AH349" i="21"/>
  <c r="AJ349" i="21"/>
  <c r="AL349" i="21"/>
  <c r="AM349" i="21"/>
  <c r="AN349" i="21"/>
  <c r="AO349" i="21"/>
  <c r="AW349" i="21"/>
  <c r="CC349" i="21"/>
  <c r="CD349" i="21"/>
  <c r="CE349" i="21"/>
  <c r="CG349" i="21"/>
  <c r="CH349" i="21"/>
  <c r="CI349" i="21"/>
  <c r="CK349" i="21"/>
  <c r="CL349" i="21"/>
  <c r="CM349" i="21"/>
  <c r="CO349" i="21"/>
  <c r="CP349" i="21"/>
  <c r="CQ349" i="21"/>
  <c r="CR349" i="21"/>
  <c r="CS349" i="21"/>
  <c r="F350" i="21"/>
  <c r="CB350" i="21" s="1"/>
  <c r="CC350" i="21" s="1"/>
  <c r="J350" i="21"/>
  <c r="L350" i="21"/>
  <c r="S350" i="21"/>
  <c r="Z350" i="21"/>
  <c r="AF350" i="21"/>
  <c r="AH350" i="21"/>
  <c r="AJ350" i="21"/>
  <c r="AL350" i="21"/>
  <c r="AM350" i="21"/>
  <c r="AN350" i="21"/>
  <c r="AO350" i="21"/>
  <c r="AW350" i="21"/>
  <c r="CK350" i="21"/>
  <c r="CO350" i="21"/>
  <c r="CS350" i="21"/>
  <c r="F351" i="21"/>
  <c r="J351" i="21"/>
  <c r="L351" i="21"/>
  <c r="S351" i="21"/>
  <c r="Z351" i="21"/>
  <c r="AF351" i="21"/>
  <c r="AH351" i="21"/>
  <c r="AJ351" i="21"/>
  <c r="AL351" i="21"/>
  <c r="AM351" i="21"/>
  <c r="AN351" i="21"/>
  <c r="AO351" i="21"/>
  <c r="AW351" i="21"/>
  <c r="CB351" i="21"/>
  <c r="CE351" i="21" s="1"/>
  <c r="CD351" i="21"/>
  <c r="CF351" i="21"/>
  <c r="CH351" i="21"/>
  <c r="CJ351" i="21"/>
  <c r="CL351" i="21"/>
  <c r="CN351" i="21"/>
  <c r="CP351" i="21"/>
  <c r="CR351" i="21"/>
  <c r="CS351" i="21"/>
  <c r="F352" i="21"/>
  <c r="CB352" i="21" s="1"/>
  <c r="CI352" i="21" s="1"/>
  <c r="J352" i="21"/>
  <c r="L352" i="21"/>
  <c r="S352" i="21"/>
  <c r="Z352" i="21"/>
  <c r="AF352" i="21"/>
  <c r="AH352" i="21"/>
  <c r="AJ352" i="21"/>
  <c r="AL352" i="21"/>
  <c r="AM352" i="21"/>
  <c r="AO352" i="21" s="1"/>
  <c r="AN352" i="21"/>
  <c r="AW352" i="21"/>
  <c r="CE352" i="21"/>
  <c r="CM352" i="21"/>
  <c r="CQ352" i="21"/>
  <c r="CS352" i="21"/>
  <c r="F353" i="21"/>
  <c r="J353" i="21"/>
  <c r="L353" i="21"/>
  <c r="S353" i="21"/>
  <c r="Z353" i="21"/>
  <c r="AF353" i="21"/>
  <c r="AH353" i="21"/>
  <c r="AJ353" i="21"/>
  <c r="AL353" i="21"/>
  <c r="AM353" i="21"/>
  <c r="AO353" i="21" s="1"/>
  <c r="AN353" i="21"/>
  <c r="AW353" i="21"/>
  <c r="CB353" i="21"/>
  <c r="CF353" i="21"/>
  <c r="CJ353" i="21"/>
  <c r="CN353" i="21"/>
  <c r="CR353" i="21"/>
  <c r="CS353" i="21"/>
  <c r="F354" i="21"/>
  <c r="CB354" i="21" s="1"/>
  <c r="CC354" i="21" s="1"/>
  <c r="J354" i="21"/>
  <c r="L354" i="21"/>
  <c r="S354" i="21"/>
  <c r="Z354" i="21"/>
  <c r="AF354" i="21"/>
  <c r="AH354" i="21"/>
  <c r="AJ354" i="21"/>
  <c r="AL354" i="21"/>
  <c r="AM354" i="21"/>
  <c r="AN354" i="21"/>
  <c r="AO354" i="21"/>
  <c r="AW354" i="21"/>
  <c r="CK354" i="21"/>
  <c r="CO354" i="21"/>
  <c r="CS354" i="21"/>
  <c r="F355" i="21"/>
  <c r="J355" i="21"/>
  <c r="L355" i="21"/>
  <c r="S355" i="21"/>
  <c r="Z355" i="21"/>
  <c r="AF355" i="21"/>
  <c r="AH355" i="21"/>
  <c r="AJ355" i="21"/>
  <c r="AL355" i="21"/>
  <c r="AM355" i="21"/>
  <c r="AN355" i="21"/>
  <c r="AO355" i="21"/>
  <c r="AW355" i="21"/>
  <c r="CB355" i="21"/>
  <c r="CE355" i="21" s="1"/>
  <c r="CD355" i="21"/>
  <c r="CF355" i="21"/>
  <c r="CH355" i="21"/>
  <c r="CJ355" i="21"/>
  <c r="CL355" i="21"/>
  <c r="CN355" i="21"/>
  <c r="CP355" i="21"/>
  <c r="CR355" i="21"/>
  <c r="CS355" i="21"/>
  <c r="F356" i="21"/>
  <c r="CB356" i="21" s="1"/>
  <c r="CI356" i="21" s="1"/>
  <c r="J356" i="21"/>
  <c r="L356" i="21"/>
  <c r="S356" i="21"/>
  <c r="Z356" i="21"/>
  <c r="AF356" i="21"/>
  <c r="AH356" i="21"/>
  <c r="AJ356" i="21"/>
  <c r="AL356" i="21"/>
  <c r="AM356" i="21"/>
  <c r="AO356" i="21" s="1"/>
  <c r="AN356" i="21"/>
  <c r="AW356" i="21"/>
  <c r="CE356" i="21"/>
  <c r="CM356" i="21"/>
  <c r="CQ356" i="21"/>
  <c r="CS356" i="21"/>
  <c r="F357" i="21"/>
  <c r="J357" i="21"/>
  <c r="L357" i="21"/>
  <c r="S357" i="21"/>
  <c r="Z357" i="21"/>
  <c r="AF357" i="21"/>
  <c r="AH357" i="21"/>
  <c r="AJ357" i="21"/>
  <c r="AL357" i="21"/>
  <c r="AM357" i="21"/>
  <c r="AO357" i="21" s="1"/>
  <c r="AN357" i="21"/>
  <c r="AW357" i="21"/>
  <c r="CB357" i="21"/>
  <c r="CF357" i="21"/>
  <c r="CJ357" i="21"/>
  <c r="CN357" i="21"/>
  <c r="CR357" i="21"/>
  <c r="CS357" i="21"/>
  <c r="F358" i="21"/>
  <c r="CB358" i="21" s="1"/>
  <c r="CC358" i="21" s="1"/>
  <c r="J358" i="21"/>
  <c r="L358" i="21"/>
  <c r="S358" i="21"/>
  <c r="Z358" i="21"/>
  <c r="AF358" i="21"/>
  <c r="AH358" i="21"/>
  <c r="AJ358" i="21"/>
  <c r="AL358" i="21"/>
  <c r="AM358" i="21"/>
  <c r="AN358" i="21"/>
  <c r="AO358" i="21"/>
  <c r="AW358" i="21"/>
  <c r="CK358" i="21"/>
  <c r="CO358" i="21"/>
  <c r="CS358" i="21"/>
  <c r="F359" i="21"/>
  <c r="J359" i="21"/>
  <c r="L359" i="21"/>
  <c r="S359" i="21"/>
  <c r="Z359" i="21"/>
  <c r="AF359" i="21"/>
  <c r="AH359" i="21"/>
  <c r="AJ359" i="21"/>
  <c r="AL359" i="21"/>
  <c r="AM359" i="21"/>
  <c r="AN359" i="21"/>
  <c r="AO359" i="21"/>
  <c r="AW359" i="21"/>
  <c r="CB359" i="21"/>
  <c r="CE359" i="21" s="1"/>
  <c r="CD359" i="21"/>
  <c r="CF359" i="21"/>
  <c r="CH359" i="21"/>
  <c r="CJ359" i="21"/>
  <c r="CL359" i="21"/>
  <c r="CN359" i="21"/>
  <c r="CP359" i="21"/>
  <c r="CR359" i="21"/>
  <c r="CS359" i="21"/>
  <c r="F360" i="21"/>
  <c r="CB360" i="21" s="1"/>
  <c r="CI360" i="21" s="1"/>
  <c r="J360" i="21"/>
  <c r="L360" i="21"/>
  <c r="S360" i="21"/>
  <c r="Z360" i="21"/>
  <c r="AF360" i="21"/>
  <c r="AH360" i="21"/>
  <c r="AJ360" i="21"/>
  <c r="AL360" i="21"/>
  <c r="AM360" i="21"/>
  <c r="AO360" i="21" s="1"/>
  <c r="AN360" i="21"/>
  <c r="AW360" i="21"/>
  <c r="CE360" i="21"/>
  <c r="CM360" i="21"/>
  <c r="CQ360" i="21"/>
  <c r="CS360" i="21"/>
  <c r="F361" i="21"/>
  <c r="J361" i="21"/>
  <c r="L361" i="21"/>
  <c r="S361" i="21"/>
  <c r="Z361" i="21"/>
  <c r="AF361" i="21"/>
  <c r="AH361" i="21"/>
  <c r="AJ361" i="21"/>
  <c r="AL361" i="21"/>
  <c r="AM361" i="21"/>
  <c r="AO361" i="21" s="1"/>
  <c r="AN361" i="21"/>
  <c r="AW361" i="21"/>
  <c r="CB361" i="21"/>
  <c r="CF361" i="21"/>
  <c r="CJ361" i="21"/>
  <c r="CN361" i="21"/>
  <c r="CR361" i="21"/>
  <c r="CS361" i="21"/>
  <c r="F362" i="21"/>
  <c r="CB362" i="21" s="1"/>
  <c r="CC362" i="21" s="1"/>
  <c r="J362" i="21"/>
  <c r="L362" i="21"/>
  <c r="S362" i="21"/>
  <c r="Z362" i="21"/>
  <c r="AF362" i="21"/>
  <c r="AH362" i="21"/>
  <c r="AJ362" i="21"/>
  <c r="AL362" i="21"/>
  <c r="AM362" i="21"/>
  <c r="AN362" i="21"/>
  <c r="AO362" i="21"/>
  <c r="AW362" i="21"/>
  <c r="CK362" i="21"/>
  <c r="CO362" i="21"/>
  <c r="CS362" i="21"/>
  <c r="F363" i="21"/>
  <c r="J363" i="21"/>
  <c r="L363" i="21"/>
  <c r="S363" i="21"/>
  <c r="Z363" i="21"/>
  <c r="AF363" i="21"/>
  <c r="AH363" i="21"/>
  <c r="AJ363" i="21"/>
  <c r="AL363" i="21"/>
  <c r="AM363" i="21"/>
  <c r="AN363" i="21"/>
  <c r="AO363" i="21"/>
  <c r="AW363" i="21"/>
  <c r="CB363" i="21"/>
  <c r="CE363" i="21" s="1"/>
  <c r="CD363" i="21"/>
  <c r="CF363" i="21"/>
  <c r="CH363" i="21"/>
  <c r="CJ363" i="21"/>
  <c r="CL363" i="21"/>
  <c r="CN363" i="21"/>
  <c r="CP363" i="21"/>
  <c r="CR363" i="21"/>
  <c r="CS363" i="21"/>
  <c r="F364" i="21"/>
  <c r="CB364" i="21" s="1"/>
  <c r="CI364" i="21" s="1"/>
  <c r="J364" i="21"/>
  <c r="L364" i="21"/>
  <c r="S364" i="21"/>
  <c r="Z364" i="21"/>
  <c r="AF364" i="21"/>
  <c r="AH364" i="21"/>
  <c r="AJ364" i="21"/>
  <c r="AL364" i="21"/>
  <c r="AM364" i="21"/>
  <c r="AO364" i="21" s="1"/>
  <c r="AN364" i="21"/>
  <c r="AW364" i="21"/>
  <c r="CE364" i="21"/>
  <c r="CM364" i="21"/>
  <c r="CQ364" i="21"/>
  <c r="CS364" i="21"/>
  <c r="F365" i="21"/>
  <c r="J365" i="21"/>
  <c r="L365" i="21"/>
  <c r="S365" i="21"/>
  <c r="Z365" i="21"/>
  <c r="AF365" i="21"/>
  <c r="AH365" i="21"/>
  <c r="AJ365" i="21"/>
  <c r="AL365" i="21"/>
  <c r="AM365" i="21"/>
  <c r="AO365" i="21" s="1"/>
  <c r="AN365" i="21"/>
  <c r="AW365" i="21"/>
  <c r="CB365" i="21"/>
  <c r="CF365" i="21"/>
  <c r="CJ365" i="21"/>
  <c r="CN365" i="21"/>
  <c r="CR365" i="21"/>
  <c r="CS365" i="21"/>
  <c r="F366" i="21"/>
  <c r="CB366" i="21" s="1"/>
  <c r="CC366" i="21" s="1"/>
  <c r="J366" i="21"/>
  <c r="L366" i="21"/>
  <c r="S366" i="21"/>
  <c r="Z366" i="21"/>
  <c r="AF366" i="21"/>
  <c r="AH366" i="21"/>
  <c r="AJ366" i="21"/>
  <c r="AL366" i="21"/>
  <c r="AM366" i="21"/>
  <c r="AN366" i="21"/>
  <c r="AO366" i="21"/>
  <c r="AW366" i="21"/>
  <c r="CK366" i="21"/>
  <c r="CO366" i="21"/>
  <c r="CS366" i="21"/>
  <c r="F367" i="21"/>
  <c r="J367" i="21"/>
  <c r="L367" i="21"/>
  <c r="S367" i="21"/>
  <c r="Z367" i="21"/>
  <c r="AF367" i="21"/>
  <c r="AH367" i="21"/>
  <c r="AJ367" i="21"/>
  <c r="AL367" i="21"/>
  <c r="AM367" i="21"/>
  <c r="AN367" i="21"/>
  <c r="AO367" i="21"/>
  <c r="AW367" i="21"/>
  <c r="CB367" i="21"/>
  <c r="CE367" i="21" s="1"/>
  <c r="CD367" i="21"/>
  <c r="CF367" i="21"/>
  <c r="CH367" i="21"/>
  <c r="CJ367" i="21"/>
  <c r="CL367" i="21"/>
  <c r="CN367" i="21"/>
  <c r="CP367" i="21"/>
  <c r="CR367" i="21"/>
  <c r="CS367" i="21"/>
  <c r="F368" i="21"/>
  <c r="CB368" i="21" s="1"/>
  <c r="CI368" i="21" s="1"/>
  <c r="J368" i="21"/>
  <c r="L368" i="21"/>
  <c r="S368" i="21"/>
  <c r="Z368" i="21"/>
  <c r="AF368" i="21"/>
  <c r="AH368" i="21"/>
  <c r="AJ368" i="21"/>
  <c r="AL368" i="21"/>
  <c r="AM368" i="21"/>
  <c r="AO368" i="21" s="1"/>
  <c r="AN368" i="21"/>
  <c r="AW368" i="21"/>
  <c r="CE368" i="21"/>
  <c r="CM368" i="21"/>
  <c r="CQ368" i="21"/>
  <c r="CS368" i="21"/>
  <c r="F369" i="21"/>
  <c r="J369" i="21"/>
  <c r="L369" i="21"/>
  <c r="S369" i="21"/>
  <c r="Z369" i="21"/>
  <c r="AF369" i="21"/>
  <c r="AH369" i="21"/>
  <c r="AJ369" i="21"/>
  <c r="AL369" i="21"/>
  <c r="AM369" i="21"/>
  <c r="AO369" i="21" s="1"/>
  <c r="AN369" i="21"/>
  <c r="AW369" i="21"/>
  <c r="CB369" i="21"/>
  <c r="CF369" i="21"/>
  <c r="CJ369" i="21"/>
  <c r="CN369" i="21"/>
  <c r="CR369" i="21"/>
  <c r="CS369" i="21"/>
  <c r="F370" i="21"/>
  <c r="CB370" i="21" s="1"/>
  <c r="CC370" i="21" s="1"/>
  <c r="J370" i="21"/>
  <c r="L370" i="21"/>
  <c r="S370" i="21"/>
  <c r="Z370" i="21"/>
  <c r="AF370" i="21"/>
  <c r="AH370" i="21"/>
  <c r="AJ370" i="21"/>
  <c r="AL370" i="21"/>
  <c r="AM370" i="21"/>
  <c r="AN370" i="21"/>
  <c r="AO370" i="21"/>
  <c r="AW370" i="21"/>
  <c r="CK370" i="21"/>
  <c r="CO370" i="21"/>
  <c r="CS370" i="21"/>
  <c r="F371" i="21"/>
  <c r="J371" i="21"/>
  <c r="L371" i="21"/>
  <c r="S371" i="21"/>
  <c r="Z371" i="21"/>
  <c r="AF371" i="21"/>
  <c r="AH371" i="21"/>
  <c r="AJ371" i="21"/>
  <c r="AL371" i="21"/>
  <c r="AM371" i="21"/>
  <c r="AN371" i="21"/>
  <c r="AO371" i="21"/>
  <c r="AW371" i="21"/>
  <c r="CB371" i="21"/>
  <c r="CE371" i="21" s="1"/>
  <c r="CD371" i="21"/>
  <c r="CF371" i="21"/>
  <c r="CH371" i="21"/>
  <c r="CJ371" i="21"/>
  <c r="CL371" i="21"/>
  <c r="CN371" i="21"/>
  <c r="CP371" i="21"/>
  <c r="CR371" i="21"/>
  <c r="CS371" i="21"/>
  <c r="F372" i="21"/>
  <c r="CB372" i="21" s="1"/>
  <c r="CI372" i="21" s="1"/>
  <c r="J372" i="21"/>
  <c r="L372" i="21"/>
  <c r="S372" i="21"/>
  <c r="Z372" i="21"/>
  <c r="AF372" i="21"/>
  <c r="AH372" i="21"/>
  <c r="AJ372" i="21"/>
  <c r="AL372" i="21"/>
  <c r="AM372" i="21"/>
  <c r="AO372" i="21" s="1"/>
  <c r="AN372" i="21"/>
  <c r="AW372" i="21"/>
  <c r="CE372" i="21"/>
  <c r="CM372" i="21"/>
  <c r="CQ372" i="21"/>
  <c r="CS372" i="21"/>
  <c r="F373" i="21"/>
  <c r="J373" i="21"/>
  <c r="L373" i="21"/>
  <c r="S373" i="21"/>
  <c r="Z373" i="21"/>
  <c r="AF373" i="21"/>
  <c r="AH373" i="21"/>
  <c r="AJ373" i="21"/>
  <c r="AL373" i="21"/>
  <c r="AM373" i="21"/>
  <c r="AO373" i="21" s="1"/>
  <c r="AN373" i="21"/>
  <c r="AW373" i="21"/>
  <c r="CB373" i="21"/>
  <c r="CF373" i="21"/>
  <c r="CJ373" i="21"/>
  <c r="CN373" i="21"/>
  <c r="CR373" i="21"/>
  <c r="CS373" i="21"/>
  <c r="F374" i="21"/>
  <c r="CB374" i="21" s="1"/>
  <c r="CC374" i="21" s="1"/>
  <c r="J374" i="21"/>
  <c r="L374" i="21"/>
  <c r="S374" i="21"/>
  <c r="Z374" i="21"/>
  <c r="AF374" i="21"/>
  <c r="AH374" i="21"/>
  <c r="AJ374" i="21"/>
  <c r="AL374" i="21"/>
  <c r="AM374" i="21"/>
  <c r="AN374" i="21"/>
  <c r="AO374" i="21"/>
  <c r="AW374" i="21"/>
  <c r="CK374" i="21"/>
  <c r="CO374" i="21"/>
  <c r="CS374" i="21"/>
  <c r="F375" i="21"/>
  <c r="J375" i="21"/>
  <c r="L375" i="21"/>
  <c r="S375" i="21"/>
  <c r="Z375" i="21"/>
  <c r="AF375" i="21"/>
  <c r="AH375" i="21"/>
  <c r="AJ375" i="21"/>
  <c r="AL375" i="21"/>
  <c r="AM375" i="21"/>
  <c r="AN375" i="21"/>
  <c r="AO375" i="21"/>
  <c r="AW375" i="21"/>
  <c r="CB375" i="21"/>
  <c r="CE375" i="21" s="1"/>
  <c r="CD375" i="21"/>
  <c r="CF375" i="21"/>
  <c r="CH375" i="21"/>
  <c r="CJ375" i="21"/>
  <c r="CL375" i="21"/>
  <c r="CN375" i="21"/>
  <c r="CP375" i="21"/>
  <c r="CR375" i="21"/>
  <c r="CS375" i="21"/>
  <c r="F376" i="21"/>
  <c r="CB376" i="21" s="1"/>
  <c r="CI376" i="21" s="1"/>
  <c r="J376" i="21"/>
  <c r="L376" i="21"/>
  <c r="S376" i="21"/>
  <c r="Z376" i="21"/>
  <c r="AF376" i="21"/>
  <c r="AH376" i="21"/>
  <c r="AJ376" i="21"/>
  <c r="AL376" i="21"/>
  <c r="AM376" i="21"/>
  <c r="AO376" i="21" s="1"/>
  <c r="AN376" i="21"/>
  <c r="AW376" i="21"/>
  <c r="CE376" i="21"/>
  <c r="CM376" i="21"/>
  <c r="CQ376" i="21"/>
  <c r="CS376" i="21"/>
  <c r="F377" i="21"/>
  <c r="J377" i="21"/>
  <c r="L377" i="21"/>
  <c r="S377" i="21"/>
  <c r="Z377" i="21"/>
  <c r="AF377" i="21"/>
  <c r="AH377" i="21"/>
  <c r="AJ377" i="21"/>
  <c r="AL377" i="21"/>
  <c r="AM377" i="21"/>
  <c r="AO377" i="21" s="1"/>
  <c r="AN377" i="21"/>
  <c r="AW377" i="21"/>
  <c r="CB377" i="21"/>
  <c r="CF377" i="21"/>
  <c r="CJ377" i="21"/>
  <c r="CN377" i="21"/>
  <c r="CR377" i="21"/>
  <c r="CS377" i="21"/>
  <c r="F378" i="21"/>
  <c r="CB378" i="21" s="1"/>
  <c r="CC378" i="21" s="1"/>
  <c r="J378" i="21"/>
  <c r="L378" i="21"/>
  <c r="S378" i="21"/>
  <c r="Z378" i="21"/>
  <c r="AF378" i="21"/>
  <c r="AH378" i="21"/>
  <c r="AJ378" i="21"/>
  <c r="AL378" i="21"/>
  <c r="AM378" i="21"/>
  <c r="AN378" i="21"/>
  <c r="AO378" i="21"/>
  <c r="AW378" i="21"/>
  <c r="CK378" i="21"/>
  <c r="CO378" i="21"/>
  <c r="CS378" i="21"/>
  <c r="F379" i="21"/>
  <c r="J379" i="21"/>
  <c r="L379" i="21"/>
  <c r="S379" i="21"/>
  <c r="Z379" i="21"/>
  <c r="AF379" i="21"/>
  <c r="AH379" i="21"/>
  <c r="AJ379" i="21"/>
  <c r="AL379" i="21"/>
  <c r="AM379" i="21"/>
  <c r="AN379" i="21"/>
  <c r="AO379" i="21"/>
  <c r="AW379" i="21"/>
  <c r="CB379" i="21"/>
  <c r="CE379" i="21" s="1"/>
  <c r="CD379" i="21"/>
  <c r="CF379" i="21"/>
  <c r="CH379" i="21"/>
  <c r="CJ379" i="21"/>
  <c r="CL379" i="21"/>
  <c r="CN379" i="21"/>
  <c r="CP379" i="21"/>
  <c r="CR379" i="21"/>
  <c r="CS379" i="21"/>
  <c r="F380" i="21"/>
  <c r="CB380" i="21" s="1"/>
  <c r="CI380" i="21" s="1"/>
  <c r="J380" i="21"/>
  <c r="L380" i="21"/>
  <c r="S380" i="21"/>
  <c r="Z380" i="21"/>
  <c r="AF380" i="21"/>
  <c r="AH380" i="21"/>
  <c r="AJ380" i="21"/>
  <c r="AL380" i="21"/>
  <c r="AM380" i="21"/>
  <c r="AO380" i="21" s="1"/>
  <c r="AN380" i="21"/>
  <c r="AW380" i="21"/>
  <c r="CE380" i="21"/>
  <c r="CM380" i="21"/>
  <c r="CQ380" i="21"/>
  <c r="CS380" i="21"/>
  <c r="F381" i="21"/>
  <c r="J381" i="21"/>
  <c r="L381" i="21"/>
  <c r="S381" i="21"/>
  <c r="Z381" i="21"/>
  <c r="AF381" i="21"/>
  <c r="AH381" i="21"/>
  <c r="AJ381" i="21"/>
  <c r="AL381" i="21"/>
  <c r="AM381" i="21"/>
  <c r="AO381" i="21" s="1"/>
  <c r="AN381" i="21"/>
  <c r="AW381" i="21"/>
  <c r="CB381" i="21"/>
  <c r="CF381" i="21"/>
  <c r="CJ381" i="21"/>
  <c r="CN381" i="21"/>
  <c r="CR381" i="21"/>
  <c r="CS381" i="21"/>
  <c r="F382" i="21"/>
  <c r="CB382" i="21" s="1"/>
  <c r="CC382" i="21" s="1"/>
  <c r="J382" i="21"/>
  <c r="L382" i="21"/>
  <c r="S382" i="21"/>
  <c r="Z382" i="21"/>
  <c r="AF382" i="21"/>
  <c r="AH382" i="21"/>
  <c r="AJ382" i="21"/>
  <c r="AL382" i="21"/>
  <c r="AM382" i="21"/>
  <c r="AN382" i="21"/>
  <c r="AO382" i="21"/>
  <c r="AW382" i="21"/>
  <c r="CK382" i="21"/>
  <c r="CO382" i="21"/>
  <c r="CS382" i="21"/>
  <c r="F383" i="21"/>
  <c r="J383" i="21"/>
  <c r="L383" i="21"/>
  <c r="S383" i="21"/>
  <c r="Z383" i="21"/>
  <c r="AF383" i="21"/>
  <c r="AH383" i="21"/>
  <c r="AJ383" i="21"/>
  <c r="AL383" i="21"/>
  <c r="AM383" i="21"/>
  <c r="AN383" i="21"/>
  <c r="AO383" i="21"/>
  <c r="AW383" i="21"/>
  <c r="CB383" i="21"/>
  <c r="CE383" i="21" s="1"/>
  <c r="CD383" i="21"/>
  <c r="CF383" i="21"/>
  <c r="CH383" i="21"/>
  <c r="CJ383" i="21"/>
  <c r="CL383" i="21"/>
  <c r="CN383" i="21"/>
  <c r="CP383" i="21"/>
  <c r="CR383" i="21"/>
  <c r="CS383" i="21"/>
  <c r="F384" i="21"/>
  <c r="CB384" i="21" s="1"/>
  <c r="CI384" i="21" s="1"/>
  <c r="J384" i="21"/>
  <c r="L384" i="21"/>
  <c r="S384" i="21"/>
  <c r="Z384" i="21"/>
  <c r="AF384" i="21"/>
  <c r="AH384" i="21"/>
  <c r="AJ384" i="21"/>
  <c r="AL384" i="21"/>
  <c r="AM384" i="21"/>
  <c r="AO384" i="21" s="1"/>
  <c r="AN384" i="21"/>
  <c r="AW384" i="21"/>
  <c r="CE384" i="21"/>
  <c r="CM384" i="21"/>
  <c r="CQ384" i="21"/>
  <c r="CS384" i="21"/>
  <c r="F385" i="21"/>
  <c r="J385" i="21"/>
  <c r="L385" i="21"/>
  <c r="S385" i="21"/>
  <c r="Z385" i="21"/>
  <c r="AF385" i="21"/>
  <c r="AH385" i="21"/>
  <c r="AJ385" i="21"/>
  <c r="AL385" i="21"/>
  <c r="AM385" i="21"/>
  <c r="AO385" i="21" s="1"/>
  <c r="AN385" i="21"/>
  <c r="AW385" i="21"/>
  <c r="CB385" i="21"/>
  <c r="CF385" i="21"/>
  <c r="CJ385" i="21"/>
  <c r="CN385" i="21"/>
  <c r="CR385" i="21"/>
  <c r="CS385" i="21"/>
  <c r="F386" i="21"/>
  <c r="CB386" i="21" s="1"/>
  <c r="CC386" i="21" s="1"/>
  <c r="J386" i="21"/>
  <c r="L386" i="21"/>
  <c r="S386" i="21"/>
  <c r="Z386" i="21"/>
  <c r="AF386" i="21"/>
  <c r="AH386" i="21"/>
  <c r="AJ386" i="21"/>
  <c r="AL386" i="21"/>
  <c r="AM386" i="21"/>
  <c r="AN386" i="21"/>
  <c r="AO386" i="21"/>
  <c r="AW386" i="21"/>
  <c r="CK386" i="21"/>
  <c r="CO386" i="21"/>
  <c r="CS386" i="21"/>
  <c r="F387" i="21"/>
  <c r="J387" i="21"/>
  <c r="L387" i="21"/>
  <c r="S387" i="21"/>
  <c r="Z387" i="21"/>
  <c r="AF387" i="21"/>
  <c r="AH387" i="21"/>
  <c r="AJ387" i="21"/>
  <c r="AL387" i="21"/>
  <c r="AM387" i="21"/>
  <c r="AN387" i="21"/>
  <c r="AO387" i="21"/>
  <c r="AW387" i="21"/>
  <c r="CB387" i="21"/>
  <c r="CE387" i="21" s="1"/>
  <c r="CD387" i="21"/>
  <c r="CF387" i="21"/>
  <c r="CH387" i="21"/>
  <c r="CJ387" i="21"/>
  <c r="CL387" i="21"/>
  <c r="CN387" i="21"/>
  <c r="CP387" i="21"/>
  <c r="CR387" i="21"/>
  <c r="CS387" i="21"/>
  <c r="F388" i="21"/>
  <c r="CB388" i="21" s="1"/>
  <c r="CI388" i="21" s="1"/>
  <c r="J388" i="21"/>
  <c r="L388" i="21"/>
  <c r="S388" i="21"/>
  <c r="Z388" i="21"/>
  <c r="AF388" i="21"/>
  <c r="AH388" i="21"/>
  <c r="AJ388" i="21"/>
  <c r="AL388" i="21"/>
  <c r="AM388" i="21"/>
  <c r="AO388" i="21" s="1"/>
  <c r="AN388" i="21"/>
  <c r="AW388" i="21"/>
  <c r="CE388" i="21"/>
  <c r="CM388" i="21"/>
  <c r="CQ388" i="21"/>
  <c r="CS388" i="21"/>
  <c r="F389" i="21"/>
  <c r="J389" i="21"/>
  <c r="L389" i="21"/>
  <c r="S389" i="21"/>
  <c r="Z389" i="21"/>
  <c r="AF389" i="21"/>
  <c r="AH389" i="21"/>
  <c r="AJ389" i="21"/>
  <c r="AL389" i="21"/>
  <c r="AM389" i="21"/>
  <c r="AO389" i="21" s="1"/>
  <c r="AN389" i="21"/>
  <c r="AW389" i="21"/>
  <c r="CB389" i="21"/>
  <c r="CF389" i="21"/>
  <c r="CJ389" i="21"/>
  <c r="CN389" i="21"/>
  <c r="CR389" i="21"/>
  <c r="CS389" i="21"/>
  <c r="F390" i="21"/>
  <c r="CB390" i="21" s="1"/>
  <c r="CC390" i="21" s="1"/>
  <c r="J390" i="21"/>
  <c r="L390" i="21"/>
  <c r="S390" i="21"/>
  <c r="Z390" i="21"/>
  <c r="AF390" i="21"/>
  <c r="AH390" i="21"/>
  <c r="AJ390" i="21"/>
  <c r="AL390" i="21"/>
  <c r="AM390" i="21"/>
  <c r="AN390" i="21"/>
  <c r="AO390" i="21"/>
  <c r="AW390" i="21"/>
  <c r="CK390" i="21"/>
  <c r="CO390" i="21"/>
  <c r="CS390" i="21"/>
  <c r="F391" i="21"/>
  <c r="J391" i="21"/>
  <c r="L391" i="21"/>
  <c r="S391" i="21"/>
  <c r="Z391" i="21"/>
  <c r="AF391" i="21"/>
  <c r="AH391" i="21"/>
  <c r="AJ391" i="21"/>
  <c r="AL391" i="21"/>
  <c r="AM391" i="21"/>
  <c r="AN391" i="21"/>
  <c r="AO391" i="21"/>
  <c r="AW391" i="21"/>
  <c r="CB391" i="21"/>
  <c r="CE391" i="21" s="1"/>
  <c r="CD391" i="21"/>
  <c r="CF391" i="21"/>
  <c r="CH391" i="21"/>
  <c r="CJ391" i="21"/>
  <c r="CL391" i="21"/>
  <c r="CN391" i="21"/>
  <c r="CP391" i="21"/>
  <c r="CR391" i="21"/>
  <c r="CS391" i="21"/>
  <c r="F392" i="21"/>
  <c r="CB392" i="21" s="1"/>
  <c r="CI392" i="21" s="1"/>
  <c r="J392" i="21"/>
  <c r="L392" i="21"/>
  <c r="S392" i="21"/>
  <c r="Z392" i="21"/>
  <c r="AF392" i="21"/>
  <c r="AH392" i="21"/>
  <c r="AJ392" i="21"/>
  <c r="AL392" i="21"/>
  <c r="AM392" i="21"/>
  <c r="AO392" i="21" s="1"/>
  <c r="AN392" i="21"/>
  <c r="AW392" i="21"/>
  <c r="CE392" i="21"/>
  <c r="CM392" i="21"/>
  <c r="CQ392" i="21"/>
  <c r="CS392" i="21"/>
  <c r="F393" i="21"/>
  <c r="J393" i="21"/>
  <c r="L393" i="21"/>
  <c r="S393" i="21"/>
  <c r="Z393" i="21"/>
  <c r="AF393" i="21"/>
  <c r="AH393" i="21"/>
  <c r="AJ393" i="21"/>
  <c r="AL393" i="21"/>
  <c r="AM393" i="21"/>
  <c r="AO393" i="21" s="1"/>
  <c r="AN393" i="21"/>
  <c r="AW393" i="21"/>
  <c r="CB393" i="21"/>
  <c r="CF393" i="21"/>
  <c r="CJ393" i="21"/>
  <c r="CN393" i="21"/>
  <c r="CR393" i="21"/>
  <c r="CS393" i="21"/>
  <c r="F394" i="21"/>
  <c r="CB394" i="21" s="1"/>
  <c r="CC394" i="21" s="1"/>
  <c r="J394" i="21"/>
  <c r="L394" i="21"/>
  <c r="S394" i="21"/>
  <c r="Z394" i="21"/>
  <c r="AF394" i="21"/>
  <c r="AH394" i="21"/>
  <c r="AJ394" i="21"/>
  <c r="AL394" i="21"/>
  <c r="AM394" i="21"/>
  <c r="AN394" i="21"/>
  <c r="AO394" i="21"/>
  <c r="AW394" i="21"/>
  <c r="CK394" i="21"/>
  <c r="CO394" i="21"/>
  <c r="CS394" i="21"/>
  <c r="F395" i="21"/>
  <c r="J395" i="21"/>
  <c r="L395" i="21"/>
  <c r="S395" i="21"/>
  <c r="Z395" i="21"/>
  <c r="AF395" i="21"/>
  <c r="AH395" i="21"/>
  <c r="AJ395" i="21"/>
  <c r="AL395" i="21"/>
  <c r="AM395" i="21"/>
  <c r="AN395" i="21"/>
  <c r="AO395" i="21"/>
  <c r="AW395" i="21"/>
  <c r="CB395" i="21"/>
  <c r="CE395" i="21" s="1"/>
  <c r="CD395" i="21"/>
  <c r="CF395" i="21"/>
  <c r="CH395" i="21"/>
  <c r="CJ395" i="21"/>
  <c r="CL395" i="21"/>
  <c r="CN395" i="21"/>
  <c r="CP395" i="21"/>
  <c r="CR395" i="21"/>
  <c r="CS395" i="21"/>
  <c r="F396" i="21"/>
  <c r="CB396" i="21" s="1"/>
  <c r="CI396" i="21" s="1"/>
  <c r="J396" i="21"/>
  <c r="L396" i="21"/>
  <c r="S396" i="21"/>
  <c r="Z396" i="21"/>
  <c r="AF396" i="21"/>
  <c r="AH396" i="21"/>
  <c r="AJ396" i="21"/>
  <c r="AL396" i="21"/>
  <c r="AM396" i="21"/>
  <c r="AO396" i="21" s="1"/>
  <c r="AN396" i="21"/>
  <c r="AW396" i="21"/>
  <c r="CE396" i="21"/>
  <c r="CM396" i="21"/>
  <c r="CQ396" i="21"/>
  <c r="CS396" i="21"/>
  <c r="F397" i="21"/>
  <c r="J397" i="21"/>
  <c r="L397" i="21"/>
  <c r="S397" i="21"/>
  <c r="Z397" i="21"/>
  <c r="AF397" i="21"/>
  <c r="AH397" i="21"/>
  <c r="AJ397" i="21"/>
  <c r="AL397" i="21"/>
  <c r="AM397" i="21"/>
  <c r="AO397" i="21" s="1"/>
  <c r="AN397" i="21"/>
  <c r="AW397" i="21"/>
  <c r="CB397" i="21"/>
  <c r="CF397" i="21"/>
  <c r="CJ397" i="21"/>
  <c r="CN397" i="21"/>
  <c r="CR397" i="21"/>
  <c r="CS397" i="21"/>
  <c r="F398" i="21"/>
  <c r="CB398" i="21" s="1"/>
  <c r="CC398" i="21" s="1"/>
  <c r="J398" i="21"/>
  <c r="L398" i="21"/>
  <c r="S398" i="21"/>
  <c r="Z398" i="21"/>
  <c r="AF398" i="21"/>
  <c r="AH398" i="21"/>
  <c r="AJ398" i="21"/>
  <c r="AL398" i="21"/>
  <c r="AM398" i="21"/>
  <c r="AN398" i="21"/>
  <c r="AO398" i="21"/>
  <c r="AW398" i="21"/>
  <c r="CK398" i="21"/>
  <c r="CO398" i="21"/>
  <c r="CS398" i="21"/>
  <c r="F399" i="21"/>
  <c r="J399" i="21"/>
  <c r="L399" i="21"/>
  <c r="S399" i="21"/>
  <c r="Z399" i="21"/>
  <c r="AF399" i="21"/>
  <c r="AH399" i="21"/>
  <c r="AJ399" i="21"/>
  <c r="AL399" i="21"/>
  <c r="AM399" i="21"/>
  <c r="AN399" i="21"/>
  <c r="AO399" i="21"/>
  <c r="AW399" i="21"/>
  <c r="CB399" i="21"/>
  <c r="CE399" i="21" s="1"/>
  <c r="CD399" i="21"/>
  <c r="CF399" i="21"/>
  <c r="CH399" i="21"/>
  <c r="CJ399" i="21"/>
  <c r="CL399" i="21"/>
  <c r="CN399" i="21"/>
  <c r="CP399" i="21"/>
  <c r="CR399" i="21"/>
  <c r="CS399" i="21"/>
  <c r="F400" i="21"/>
  <c r="CB400" i="21" s="1"/>
  <c r="CI400" i="21" s="1"/>
  <c r="J400" i="21"/>
  <c r="L400" i="21"/>
  <c r="S400" i="21"/>
  <c r="Z400" i="21"/>
  <c r="AF400" i="21"/>
  <c r="AH400" i="21"/>
  <c r="AJ400" i="21"/>
  <c r="AL400" i="21"/>
  <c r="AM400" i="21"/>
  <c r="AO400" i="21" s="1"/>
  <c r="AN400" i="21"/>
  <c r="AW400" i="21"/>
  <c r="CE400" i="21"/>
  <c r="CM400" i="21"/>
  <c r="CQ400" i="21"/>
  <c r="CS400" i="21"/>
  <c r="F401" i="21"/>
  <c r="J401" i="21"/>
  <c r="L401" i="21"/>
  <c r="S401" i="21"/>
  <c r="Z401" i="21"/>
  <c r="AF401" i="21"/>
  <c r="AH401" i="21"/>
  <c r="AJ401" i="21"/>
  <c r="AL401" i="21"/>
  <c r="AM401" i="21"/>
  <c r="AO401" i="21" s="1"/>
  <c r="AN401" i="21"/>
  <c r="AW401" i="21"/>
  <c r="CB401" i="21"/>
  <c r="CF401" i="21"/>
  <c r="CJ401" i="21"/>
  <c r="CN401" i="21"/>
  <c r="CR401" i="21"/>
  <c r="CS401" i="21"/>
  <c r="F402" i="21"/>
  <c r="CB402" i="21" s="1"/>
  <c r="CC402" i="21" s="1"/>
  <c r="J402" i="21"/>
  <c r="L402" i="21"/>
  <c r="S402" i="21"/>
  <c r="Z402" i="21"/>
  <c r="AF402" i="21"/>
  <c r="AH402" i="21"/>
  <c r="AJ402" i="21"/>
  <c r="AL402" i="21"/>
  <c r="AM402" i="21"/>
  <c r="AN402" i="21"/>
  <c r="AO402" i="21"/>
  <c r="AW402" i="21"/>
  <c r="CK402" i="21"/>
  <c r="CO402" i="21"/>
  <c r="CS402" i="21"/>
  <c r="F403" i="21"/>
  <c r="J403" i="21"/>
  <c r="L403" i="21"/>
  <c r="S403" i="21"/>
  <c r="Z403" i="21"/>
  <c r="AF403" i="21"/>
  <c r="AH403" i="21"/>
  <c r="AJ403" i="21"/>
  <c r="AL403" i="21"/>
  <c r="AM403" i="21"/>
  <c r="AN403" i="21"/>
  <c r="AO403" i="21"/>
  <c r="AW403" i="21"/>
  <c r="CB403" i="21"/>
  <c r="CE403" i="21" s="1"/>
  <c r="CD403" i="21"/>
  <c r="CF403" i="21"/>
  <c r="CH403" i="21"/>
  <c r="CJ403" i="21"/>
  <c r="CL403" i="21"/>
  <c r="CN403" i="21"/>
  <c r="CP403" i="21"/>
  <c r="CR403" i="21"/>
  <c r="CS403" i="21"/>
  <c r="F404" i="21"/>
  <c r="CB404" i="21" s="1"/>
  <c r="CI404" i="21" s="1"/>
  <c r="J404" i="21"/>
  <c r="L404" i="21"/>
  <c r="S404" i="21"/>
  <c r="Z404" i="21"/>
  <c r="AF404" i="21"/>
  <c r="AH404" i="21"/>
  <c r="AJ404" i="21"/>
  <c r="AL404" i="21"/>
  <c r="AM404" i="21"/>
  <c r="AO404" i="21" s="1"/>
  <c r="AN404" i="21"/>
  <c r="AW404" i="21"/>
  <c r="CE404" i="21"/>
  <c r="CM404" i="21"/>
  <c r="CQ404" i="21"/>
  <c r="CS404" i="21"/>
  <c r="F405" i="21"/>
  <c r="J405" i="21"/>
  <c r="L405" i="21"/>
  <c r="S405" i="21"/>
  <c r="Z405" i="21"/>
  <c r="AF405" i="21"/>
  <c r="AH405" i="21"/>
  <c r="AJ405" i="21"/>
  <c r="AL405" i="21"/>
  <c r="AM405" i="21"/>
  <c r="AO405" i="21" s="1"/>
  <c r="AN405" i="21"/>
  <c r="AW405" i="21"/>
  <c r="CB405" i="21"/>
  <c r="CF405" i="21"/>
  <c r="CJ405" i="21"/>
  <c r="CN405" i="21"/>
  <c r="CR405" i="21"/>
  <c r="CS405" i="21"/>
  <c r="F406" i="21"/>
  <c r="CB406" i="21" s="1"/>
  <c r="CG406" i="21" s="1"/>
  <c r="J406" i="21"/>
  <c r="L406" i="21"/>
  <c r="S406" i="21"/>
  <c r="Z406" i="21"/>
  <c r="AF406" i="21"/>
  <c r="AH406" i="21"/>
  <c r="AJ406" i="21"/>
  <c r="AL406" i="21"/>
  <c r="AM406" i="21"/>
  <c r="AN406" i="21"/>
  <c r="AO406" i="21"/>
  <c r="AW406" i="21"/>
  <c r="CC406" i="21"/>
  <c r="CK406" i="21"/>
  <c r="CO406" i="21"/>
  <c r="CS406" i="21"/>
  <c r="F407" i="21"/>
  <c r="J407" i="21"/>
  <c r="L407" i="21"/>
  <c r="S407" i="21"/>
  <c r="Z407" i="21"/>
  <c r="AF407" i="21"/>
  <c r="AH407" i="21"/>
  <c r="AJ407" i="21"/>
  <c r="AL407" i="21"/>
  <c r="AM407" i="21"/>
  <c r="AN407" i="21"/>
  <c r="AO407" i="21"/>
  <c r="AW407" i="21"/>
  <c r="CB407" i="21"/>
  <c r="CE407" i="21" s="1"/>
  <c r="CD407" i="21"/>
  <c r="CF407" i="21"/>
  <c r="CH407" i="21"/>
  <c r="CJ407" i="21"/>
  <c r="CL407" i="21"/>
  <c r="CN407" i="21"/>
  <c r="CP407" i="21"/>
  <c r="CR407" i="21"/>
  <c r="CS407" i="21"/>
  <c r="F408" i="21"/>
  <c r="CB408" i="21" s="1"/>
  <c r="CI408" i="21" s="1"/>
  <c r="J408" i="21"/>
  <c r="L408" i="21"/>
  <c r="S408" i="21"/>
  <c r="Z408" i="21"/>
  <c r="AF408" i="21"/>
  <c r="AH408" i="21"/>
  <c r="AJ408" i="21"/>
  <c r="AL408" i="21"/>
  <c r="AM408" i="21"/>
  <c r="AO408" i="21" s="1"/>
  <c r="AN408" i="21"/>
  <c r="AW408" i="21"/>
  <c r="CE408" i="21"/>
  <c r="CM408" i="21"/>
  <c r="CS408" i="21"/>
  <c r="F409" i="21"/>
  <c r="J409" i="21"/>
  <c r="L409" i="21"/>
  <c r="S409" i="21"/>
  <c r="Z409" i="21"/>
  <c r="AF409" i="21"/>
  <c r="AH409" i="21"/>
  <c r="AJ409" i="21"/>
  <c r="AL409" i="21"/>
  <c r="AM409" i="21"/>
  <c r="AO409" i="21" s="1"/>
  <c r="AN409" i="21"/>
  <c r="AW409" i="21"/>
  <c r="CB409" i="21"/>
  <c r="CF409" i="21"/>
  <c r="CJ409" i="21"/>
  <c r="CN409" i="21"/>
  <c r="CR409" i="21"/>
  <c r="CS409" i="21"/>
  <c r="F410" i="21"/>
  <c r="CB410" i="21" s="1"/>
  <c r="CG410" i="21" s="1"/>
  <c r="J410" i="21"/>
  <c r="L410" i="21"/>
  <c r="S410" i="21"/>
  <c r="Z410" i="21"/>
  <c r="AF410" i="21"/>
  <c r="AH410" i="21"/>
  <c r="AJ410" i="21"/>
  <c r="AL410" i="21"/>
  <c r="AM410" i="21"/>
  <c r="AN410" i="21"/>
  <c r="AO410" i="21"/>
  <c r="AW410" i="21"/>
  <c r="CC410" i="21"/>
  <c r="CK410" i="21"/>
  <c r="CO410" i="21"/>
  <c r="CS410" i="21"/>
  <c r="F411" i="21"/>
  <c r="J411" i="21"/>
  <c r="L411" i="21"/>
  <c r="S411" i="21"/>
  <c r="Z411" i="21"/>
  <c r="AF411" i="21"/>
  <c r="AH411" i="21"/>
  <c r="AJ411" i="21"/>
  <c r="AL411" i="21"/>
  <c r="AM411" i="21"/>
  <c r="AN411" i="21"/>
  <c r="AO411" i="21"/>
  <c r="AW411" i="21"/>
  <c r="CB411" i="21"/>
  <c r="CE411" i="21" s="1"/>
  <c r="CD411" i="21"/>
  <c r="CF411" i="21"/>
  <c r="CH411" i="21"/>
  <c r="CJ411" i="21"/>
  <c r="CL411" i="21"/>
  <c r="CN411" i="21"/>
  <c r="CP411" i="21"/>
  <c r="CR411" i="21"/>
  <c r="CS411" i="21"/>
  <c r="F412" i="21"/>
  <c r="CB412" i="21" s="1"/>
  <c r="CI412" i="21" s="1"/>
  <c r="J412" i="21"/>
  <c r="L412" i="21"/>
  <c r="S412" i="21"/>
  <c r="Z412" i="21"/>
  <c r="AF412" i="21"/>
  <c r="AH412" i="21"/>
  <c r="AJ412" i="21"/>
  <c r="AL412" i="21"/>
  <c r="AM412" i="21"/>
  <c r="AO412" i="21" s="1"/>
  <c r="AN412" i="21"/>
  <c r="AW412" i="21"/>
  <c r="CE412" i="21"/>
  <c r="CM412" i="21"/>
  <c r="CS412" i="21"/>
  <c r="F413" i="21"/>
  <c r="J413" i="21"/>
  <c r="L413" i="21"/>
  <c r="S413" i="21"/>
  <c r="Z413" i="21"/>
  <c r="AF413" i="21"/>
  <c r="AH413" i="21"/>
  <c r="AJ413" i="21"/>
  <c r="AL413" i="21"/>
  <c r="AM413" i="21"/>
  <c r="AO413" i="21" s="1"/>
  <c r="AN413" i="21"/>
  <c r="AW413" i="21"/>
  <c r="CB413" i="21"/>
  <c r="CF413" i="21"/>
  <c r="CJ413" i="21"/>
  <c r="CN413" i="21"/>
  <c r="CR413" i="21"/>
  <c r="CS413" i="21"/>
  <c r="F414" i="21"/>
  <c r="CB414" i="21" s="1"/>
  <c r="CG414" i="21" s="1"/>
  <c r="J414" i="21"/>
  <c r="L414" i="21"/>
  <c r="S414" i="21"/>
  <c r="Z414" i="21"/>
  <c r="AF414" i="21"/>
  <c r="AH414" i="21"/>
  <c r="AJ414" i="21"/>
  <c r="AL414" i="21"/>
  <c r="AM414" i="21"/>
  <c r="AN414" i="21"/>
  <c r="AO414" i="21"/>
  <c r="AW414" i="21"/>
  <c r="CC414" i="21"/>
  <c r="CK414" i="21"/>
  <c r="CO414" i="21"/>
  <c r="CS414" i="21"/>
  <c r="F415" i="21"/>
  <c r="J415" i="21"/>
  <c r="L415" i="21"/>
  <c r="S415" i="21"/>
  <c r="Z415" i="21"/>
  <c r="AF415" i="21"/>
  <c r="AH415" i="21"/>
  <c r="AJ415" i="21"/>
  <c r="AL415" i="21"/>
  <c r="AM415" i="21"/>
  <c r="AN415" i="21"/>
  <c r="AO415" i="21"/>
  <c r="AW415" i="21"/>
  <c r="CB415" i="21"/>
  <c r="CE415" i="21" s="1"/>
  <c r="CD415" i="21"/>
  <c r="CF415" i="21"/>
  <c r="CH415" i="21"/>
  <c r="CJ415" i="21"/>
  <c r="CL415" i="21"/>
  <c r="CN415" i="21"/>
  <c r="CP415" i="21"/>
  <c r="CR415" i="21"/>
  <c r="CS415" i="21"/>
  <c r="F416" i="21"/>
  <c r="CB416" i="21" s="1"/>
  <c r="CI416" i="21" s="1"/>
  <c r="J416" i="21"/>
  <c r="L416" i="21"/>
  <c r="S416" i="21"/>
  <c r="Z416" i="21"/>
  <c r="AF416" i="21"/>
  <c r="AH416" i="21"/>
  <c r="AJ416" i="21"/>
  <c r="AL416" i="21"/>
  <c r="AM416" i="21"/>
  <c r="AO416" i="21" s="1"/>
  <c r="AN416" i="21"/>
  <c r="AW416" i="21"/>
  <c r="CE416" i="21"/>
  <c r="CM416" i="21"/>
  <c r="CS416" i="21"/>
  <c r="F417" i="21"/>
  <c r="J417" i="21"/>
  <c r="L417" i="21"/>
  <c r="S417" i="21"/>
  <c r="Z417" i="21"/>
  <c r="AF417" i="21"/>
  <c r="AH417" i="21"/>
  <c r="AJ417" i="21"/>
  <c r="AL417" i="21"/>
  <c r="AM417" i="21"/>
  <c r="AO417" i="21" s="1"/>
  <c r="AN417" i="21"/>
  <c r="AW417" i="21"/>
  <c r="CB417" i="21"/>
  <c r="CF417" i="21"/>
  <c r="CJ417" i="21"/>
  <c r="CN417" i="21"/>
  <c r="CR417" i="21"/>
  <c r="CS417" i="21"/>
  <c r="F418" i="21"/>
  <c r="CB418" i="21" s="1"/>
  <c r="CG418" i="21" s="1"/>
  <c r="J418" i="21"/>
  <c r="L418" i="21"/>
  <c r="S418" i="21"/>
  <c r="Z418" i="21"/>
  <c r="AF418" i="21"/>
  <c r="AH418" i="21"/>
  <c r="AJ418" i="21"/>
  <c r="AL418" i="21"/>
  <c r="AM418" i="21"/>
  <c r="AN418" i="21"/>
  <c r="AO418" i="21"/>
  <c r="AW418" i="21"/>
  <c r="CC418" i="21"/>
  <c r="CK418" i="21"/>
  <c r="CO418" i="21"/>
  <c r="CS418" i="21"/>
  <c r="F419" i="21"/>
  <c r="J419" i="21"/>
  <c r="L419" i="21"/>
  <c r="S419" i="21"/>
  <c r="Z419" i="21"/>
  <c r="AF419" i="21"/>
  <c r="AH419" i="21"/>
  <c r="AJ419" i="21"/>
  <c r="AL419" i="21"/>
  <c r="AM419" i="21"/>
  <c r="AN419" i="21"/>
  <c r="AO419" i="21"/>
  <c r="AW419" i="21"/>
  <c r="CB419" i="21"/>
  <c r="CE419" i="21" s="1"/>
  <c r="CD419" i="21"/>
  <c r="CF419" i="21"/>
  <c r="CH419" i="21"/>
  <c r="CJ419" i="21"/>
  <c r="CL419" i="21"/>
  <c r="CN419" i="21"/>
  <c r="CP419" i="21"/>
  <c r="CR419" i="21"/>
  <c r="CS419" i="21"/>
  <c r="F420" i="21"/>
  <c r="CB420" i="21" s="1"/>
  <c r="CI420" i="21" s="1"/>
  <c r="J420" i="21"/>
  <c r="L420" i="21"/>
  <c r="S420" i="21"/>
  <c r="Z420" i="21"/>
  <c r="AF420" i="21"/>
  <c r="AH420" i="21"/>
  <c r="AJ420" i="21"/>
  <c r="AL420" i="21"/>
  <c r="AM420" i="21"/>
  <c r="AO420" i="21" s="1"/>
  <c r="AN420" i="21"/>
  <c r="AW420" i="21"/>
  <c r="CE420" i="21"/>
  <c r="CM420" i="21"/>
  <c r="CS420" i="21"/>
  <c r="F421" i="21"/>
  <c r="J421" i="21"/>
  <c r="L421" i="21"/>
  <c r="S421" i="21"/>
  <c r="Z421" i="21"/>
  <c r="AF421" i="21"/>
  <c r="AH421" i="21"/>
  <c r="AJ421" i="21"/>
  <c r="AL421" i="21"/>
  <c r="AM421" i="21"/>
  <c r="AO421" i="21" s="1"/>
  <c r="AN421" i="21"/>
  <c r="AW421" i="21"/>
  <c r="CB421" i="21"/>
  <c r="CF421" i="21"/>
  <c r="CJ421" i="21"/>
  <c r="CN421" i="21"/>
  <c r="CR421" i="21"/>
  <c r="CS421" i="21"/>
  <c r="F422" i="21"/>
  <c r="CB422" i="21" s="1"/>
  <c r="CG422" i="21" s="1"/>
  <c r="J422" i="21"/>
  <c r="L422" i="21"/>
  <c r="S422" i="21"/>
  <c r="Z422" i="21"/>
  <c r="AF422" i="21"/>
  <c r="AH422" i="21"/>
  <c r="AJ422" i="21"/>
  <c r="AL422" i="21"/>
  <c r="AM422" i="21"/>
  <c r="AN422" i="21"/>
  <c r="AO422" i="21"/>
  <c r="AW422" i="21"/>
  <c r="CC422" i="21"/>
  <c r="CK422" i="21"/>
  <c r="CO422" i="21"/>
  <c r="CS422" i="21"/>
  <c r="F423" i="21"/>
  <c r="J423" i="21"/>
  <c r="L423" i="21"/>
  <c r="S423" i="21"/>
  <c r="Z423" i="21"/>
  <c r="AF423" i="21"/>
  <c r="AH423" i="21"/>
  <c r="AJ423" i="21"/>
  <c r="AL423" i="21"/>
  <c r="AM423" i="21"/>
  <c r="AN423" i="21"/>
  <c r="AO423" i="21"/>
  <c r="AW423" i="21"/>
  <c r="CB423" i="21"/>
  <c r="CE423" i="21" s="1"/>
  <c r="CD423" i="21"/>
  <c r="CF423" i="21"/>
  <c r="CH423" i="21"/>
  <c r="CJ423" i="21"/>
  <c r="CL423" i="21"/>
  <c r="CN423" i="21"/>
  <c r="CP423" i="21"/>
  <c r="CR423" i="21"/>
  <c r="CS423" i="21"/>
  <c r="F424" i="21"/>
  <c r="CB424" i="21" s="1"/>
  <c r="CI424" i="21" s="1"/>
  <c r="J424" i="21"/>
  <c r="L424" i="21"/>
  <c r="S424" i="21"/>
  <c r="Z424" i="21"/>
  <c r="AF424" i="21"/>
  <c r="AH424" i="21"/>
  <c r="AJ424" i="21"/>
  <c r="AL424" i="21"/>
  <c r="AM424" i="21"/>
  <c r="AO424" i="21" s="1"/>
  <c r="AN424" i="21"/>
  <c r="AW424" i="21"/>
  <c r="CE424" i="21"/>
  <c r="CM424" i="21"/>
  <c r="CS424" i="21"/>
  <c r="F425" i="21"/>
  <c r="J425" i="21"/>
  <c r="L425" i="21"/>
  <c r="S425" i="21"/>
  <c r="Z425" i="21"/>
  <c r="AF425" i="21"/>
  <c r="AH425" i="21"/>
  <c r="AJ425" i="21"/>
  <c r="AL425" i="21"/>
  <c r="AM425" i="21"/>
  <c r="AO425" i="21" s="1"/>
  <c r="AN425" i="21"/>
  <c r="AW425" i="21"/>
  <c r="CB425" i="21"/>
  <c r="CF425" i="21"/>
  <c r="CJ425" i="21"/>
  <c r="CN425" i="21"/>
  <c r="CR425" i="21"/>
  <c r="CS425" i="21"/>
  <c r="F426" i="21"/>
  <c r="CB426" i="21" s="1"/>
  <c r="CG426" i="21" s="1"/>
  <c r="J426" i="21"/>
  <c r="L426" i="21"/>
  <c r="S426" i="21"/>
  <c r="Z426" i="21"/>
  <c r="AF426" i="21"/>
  <c r="AH426" i="21"/>
  <c r="AJ426" i="21"/>
  <c r="AL426" i="21"/>
  <c r="AM426" i="21"/>
  <c r="AN426" i="21"/>
  <c r="AO426" i="21"/>
  <c r="AW426" i="21"/>
  <c r="CC426" i="21"/>
  <c r="CK426" i="21"/>
  <c r="CO426" i="21"/>
  <c r="CS426" i="21"/>
  <c r="F427" i="21"/>
  <c r="J427" i="21"/>
  <c r="L427" i="21"/>
  <c r="S427" i="21"/>
  <c r="Z427" i="21"/>
  <c r="AF427" i="21"/>
  <c r="AH427" i="21"/>
  <c r="AJ427" i="21"/>
  <c r="AL427" i="21"/>
  <c r="AM427" i="21"/>
  <c r="AN427" i="21"/>
  <c r="AO427" i="21"/>
  <c r="AW427" i="21"/>
  <c r="CB427" i="21"/>
  <c r="CE427" i="21" s="1"/>
  <c r="CD427" i="21"/>
  <c r="CF427" i="21"/>
  <c r="CH427" i="21"/>
  <c r="CJ427" i="21"/>
  <c r="CL427" i="21"/>
  <c r="CN427" i="21"/>
  <c r="CP427" i="21"/>
  <c r="CR427" i="21"/>
  <c r="CS427" i="21"/>
  <c r="F428" i="21"/>
  <c r="CB428" i="21" s="1"/>
  <c r="CI428" i="21" s="1"/>
  <c r="J428" i="21"/>
  <c r="L428" i="21"/>
  <c r="S428" i="21"/>
  <c r="Z428" i="21"/>
  <c r="AF428" i="21"/>
  <c r="AH428" i="21"/>
  <c r="AJ428" i="21"/>
  <c r="AL428" i="21"/>
  <c r="AM428" i="21"/>
  <c r="AO428" i="21" s="1"/>
  <c r="AN428" i="21"/>
  <c r="AW428" i="21"/>
  <c r="CE428" i="21"/>
  <c r="CM428" i="21"/>
  <c r="CS428" i="21"/>
  <c r="F429" i="21"/>
  <c r="J429" i="21"/>
  <c r="L429" i="21"/>
  <c r="S429" i="21"/>
  <c r="Z429" i="21"/>
  <c r="AF429" i="21"/>
  <c r="AH429" i="21"/>
  <c r="AJ429" i="21"/>
  <c r="AL429" i="21"/>
  <c r="AM429" i="21"/>
  <c r="AO429" i="21" s="1"/>
  <c r="AN429" i="21"/>
  <c r="AW429" i="21"/>
  <c r="CB429" i="21"/>
  <c r="CF429" i="21"/>
  <c r="CJ429" i="21"/>
  <c r="CN429" i="21"/>
  <c r="CR429" i="21"/>
  <c r="CS429" i="21"/>
  <c r="F430" i="21"/>
  <c r="CB430" i="21" s="1"/>
  <c r="CG430" i="21" s="1"/>
  <c r="J430" i="21"/>
  <c r="L430" i="21"/>
  <c r="S430" i="21"/>
  <c r="Z430" i="21"/>
  <c r="AF430" i="21"/>
  <c r="AH430" i="21"/>
  <c r="AJ430" i="21"/>
  <c r="AL430" i="21"/>
  <c r="AM430" i="21"/>
  <c r="AN430" i="21"/>
  <c r="AO430" i="21"/>
  <c r="AW430" i="21"/>
  <c r="CC430" i="21"/>
  <c r="CK430" i="21"/>
  <c r="CO430" i="21"/>
  <c r="CS430" i="21"/>
  <c r="F431" i="21"/>
  <c r="J431" i="21"/>
  <c r="L431" i="21"/>
  <c r="S431" i="21"/>
  <c r="Z431" i="21"/>
  <c r="AF431" i="21"/>
  <c r="AH431" i="21"/>
  <c r="AJ431" i="21"/>
  <c r="AL431" i="21"/>
  <c r="AM431" i="21"/>
  <c r="AN431" i="21"/>
  <c r="AO431" i="21"/>
  <c r="AW431" i="21"/>
  <c r="CB431" i="21"/>
  <c r="CE431" i="21" s="1"/>
  <c r="CD431" i="21"/>
  <c r="CF431" i="21"/>
  <c r="CH431" i="21"/>
  <c r="CJ431" i="21"/>
  <c r="CL431" i="21"/>
  <c r="CN431" i="21"/>
  <c r="CP431" i="21"/>
  <c r="CR431" i="21"/>
  <c r="CS431" i="21"/>
  <c r="F432" i="21"/>
  <c r="CB432" i="21" s="1"/>
  <c r="CI432" i="21" s="1"/>
  <c r="J432" i="21"/>
  <c r="L432" i="21"/>
  <c r="S432" i="21"/>
  <c r="Z432" i="21"/>
  <c r="AF432" i="21"/>
  <c r="AH432" i="21"/>
  <c r="AJ432" i="21"/>
  <c r="AL432" i="21"/>
  <c r="AM432" i="21"/>
  <c r="AO432" i="21" s="1"/>
  <c r="AN432" i="21"/>
  <c r="AW432" i="21"/>
  <c r="CE432" i="21"/>
  <c r="CM432" i="21"/>
  <c r="CS432" i="21"/>
  <c r="F433" i="21"/>
  <c r="J433" i="21"/>
  <c r="L433" i="21"/>
  <c r="S433" i="21"/>
  <c r="Z433" i="21"/>
  <c r="AF433" i="21"/>
  <c r="AH433" i="21"/>
  <c r="AJ433" i="21"/>
  <c r="AL433" i="21"/>
  <c r="AM433" i="21"/>
  <c r="AO433" i="21" s="1"/>
  <c r="AN433" i="21"/>
  <c r="AW433" i="21"/>
  <c r="CB433" i="21"/>
  <c r="CF433" i="21"/>
  <c r="CJ433" i="21"/>
  <c r="CN433" i="21"/>
  <c r="CR433" i="21"/>
  <c r="CS433" i="21"/>
  <c r="F434" i="21"/>
  <c r="CB434" i="21" s="1"/>
  <c r="CG434" i="21" s="1"/>
  <c r="J434" i="21"/>
  <c r="L434" i="21"/>
  <c r="S434" i="21"/>
  <c r="Z434" i="21"/>
  <c r="AF434" i="21"/>
  <c r="AH434" i="21"/>
  <c r="AJ434" i="21"/>
  <c r="AL434" i="21"/>
  <c r="AM434" i="21"/>
  <c r="AN434" i="21"/>
  <c r="AO434" i="21"/>
  <c r="AW434" i="21"/>
  <c r="CC434" i="21"/>
  <c r="CK434" i="21"/>
  <c r="CO434" i="21"/>
  <c r="CS434" i="21"/>
  <c r="F435" i="21"/>
  <c r="J435" i="21"/>
  <c r="L435" i="21"/>
  <c r="S435" i="21"/>
  <c r="Z435" i="21"/>
  <c r="AF435" i="21"/>
  <c r="AH435" i="21"/>
  <c r="AJ435" i="21"/>
  <c r="AL435" i="21"/>
  <c r="AM435" i="21"/>
  <c r="AN435" i="21"/>
  <c r="AO435" i="21"/>
  <c r="AW435" i="21"/>
  <c r="CB435" i="21"/>
  <c r="CE435" i="21" s="1"/>
  <c r="CD435" i="21"/>
  <c r="CF435" i="21"/>
  <c r="CH435" i="21"/>
  <c r="CJ435" i="21"/>
  <c r="CL435" i="21"/>
  <c r="CN435" i="21"/>
  <c r="CP435" i="21"/>
  <c r="CR435" i="21"/>
  <c r="CS435" i="21"/>
  <c r="F436" i="21"/>
  <c r="CB436" i="21" s="1"/>
  <c r="CI436" i="21" s="1"/>
  <c r="J436" i="21"/>
  <c r="L436" i="21"/>
  <c r="S436" i="21"/>
  <c r="Z436" i="21"/>
  <c r="AF436" i="21"/>
  <c r="AH436" i="21"/>
  <c r="AJ436" i="21"/>
  <c r="AL436" i="21"/>
  <c r="AM436" i="21"/>
  <c r="AO436" i="21" s="1"/>
  <c r="AN436" i="21"/>
  <c r="AW436" i="21"/>
  <c r="CE436" i="21"/>
  <c r="CM436" i="21"/>
  <c r="CS436" i="21"/>
  <c r="F437" i="21"/>
  <c r="J437" i="21"/>
  <c r="L437" i="21"/>
  <c r="S437" i="21"/>
  <c r="Z437" i="21"/>
  <c r="AF437" i="21"/>
  <c r="AH437" i="21"/>
  <c r="AJ437" i="21"/>
  <c r="AL437" i="21"/>
  <c r="AM437" i="21"/>
  <c r="AO437" i="21" s="1"/>
  <c r="AN437" i="21"/>
  <c r="AW437" i="21"/>
  <c r="CB437" i="21"/>
  <c r="CH437" i="21" s="1"/>
  <c r="CS437" i="21"/>
  <c r="F438" i="21"/>
  <c r="CB438" i="21" s="1"/>
  <c r="CC438" i="21" s="1"/>
  <c r="J438" i="21"/>
  <c r="L438" i="21"/>
  <c r="S438" i="21"/>
  <c r="Z438" i="21"/>
  <c r="AF438" i="21"/>
  <c r="AH438" i="21"/>
  <c r="AJ438" i="21"/>
  <c r="AL438" i="21"/>
  <c r="AM438" i="21"/>
  <c r="AN438" i="21"/>
  <c r="AO438" i="21"/>
  <c r="AW438" i="21"/>
  <c r="CE438" i="21"/>
  <c r="CI438" i="21"/>
  <c r="CM438" i="21"/>
  <c r="CQ438" i="21"/>
  <c r="CS438" i="21"/>
  <c r="F439" i="21"/>
  <c r="J439" i="21"/>
  <c r="L439" i="21"/>
  <c r="S439" i="21"/>
  <c r="Z439" i="21"/>
  <c r="AF439" i="21"/>
  <c r="AH439" i="21"/>
  <c r="AJ439" i="21"/>
  <c r="AL439" i="21"/>
  <c r="AM439" i="21"/>
  <c r="AO439" i="21" s="1"/>
  <c r="AN439" i="21"/>
  <c r="AW439" i="21"/>
  <c r="CB439" i="21"/>
  <c r="CF439" i="21" s="1"/>
  <c r="CD439" i="21"/>
  <c r="CH439" i="21"/>
  <c r="CJ439" i="21"/>
  <c r="CL439" i="21"/>
  <c r="CP439" i="21"/>
  <c r="CR439" i="21"/>
  <c r="CS439" i="21"/>
  <c r="F440" i="21"/>
  <c r="CB440" i="21" s="1"/>
  <c r="J440" i="21"/>
  <c r="L440" i="21"/>
  <c r="S440" i="21"/>
  <c r="Z440" i="21"/>
  <c r="AF440" i="21"/>
  <c r="AH440" i="21"/>
  <c r="AJ440" i="21"/>
  <c r="AL440" i="21"/>
  <c r="AM440" i="21"/>
  <c r="AO440" i="21" s="1"/>
  <c r="AN440" i="21"/>
  <c r="AW440" i="21"/>
  <c r="CC440" i="21"/>
  <c r="CE440" i="21"/>
  <c r="CG440" i="21"/>
  <c r="CI440" i="21"/>
  <c r="CK440" i="21"/>
  <c r="CM440" i="21"/>
  <c r="CO440" i="21"/>
  <c r="CQ440" i="21"/>
  <c r="CS440" i="21"/>
  <c r="F441" i="21"/>
  <c r="J441" i="21"/>
  <c r="L441" i="21"/>
  <c r="S441" i="21"/>
  <c r="Z441" i="21"/>
  <c r="AF441" i="21"/>
  <c r="AH441" i="21"/>
  <c r="AJ441" i="21"/>
  <c r="AL441" i="21"/>
  <c r="AM441" i="21"/>
  <c r="AO441" i="21" s="1"/>
  <c r="AN441" i="21"/>
  <c r="AW441" i="21"/>
  <c r="CB441" i="21"/>
  <c r="CF441" i="21" s="1"/>
  <c r="CD441" i="21"/>
  <c r="CH441" i="21"/>
  <c r="CJ441" i="21"/>
  <c r="CL441" i="21"/>
  <c r="CP441" i="21"/>
  <c r="CR441" i="21"/>
  <c r="CS441" i="21"/>
  <c r="F442" i="21"/>
  <c r="CB442" i="21" s="1"/>
  <c r="J442" i="21"/>
  <c r="L442" i="21"/>
  <c r="S442" i="21"/>
  <c r="Z442" i="21"/>
  <c r="AF442" i="21"/>
  <c r="AH442" i="21"/>
  <c r="AJ442" i="21"/>
  <c r="AL442" i="21"/>
  <c r="AM442" i="21"/>
  <c r="AN442" i="21"/>
  <c r="AO442" i="21"/>
  <c r="AW442" i="21"/>
  <c r="CC442" i="21"/>
  <c r="CE442" i="21"/>
  <c r="CG442" i="21"/>
  <c r="CI442" i="21"/>
  <c r="CK442" i="21"/>
  <c r="CM442" i="21"/>
  <c r="CO442" i="21"/>
  <c r="CQ442" i="21"/>
  <c r="CS442" i="21"/>
  <c r="F443" i="21"/>
  <c r="J443" i="21"/>
  <c r="L443" i="21"/>
  <c r="S443" i="21"/>
  <c r="Z443" i="21"/>
  <c r="AF443" i="21"/>
  <c r="AH443" i="21"/>
  <c r="AJ443" i="21"/>
  <c r="AL443" i="21"/>
  <c r="AM443" i="21"/>
  <c r="AN443" i="21"/>
  <c r="AO443" i="21"/>
  <c r="AW443" i="21"/>
  <c r="CB443" i="21"/>
  <c r="CD443" i="21" s="1"/>
  <c r="CF443" i="21"/>
  <c r="CJ443" i="21"/>
  <c r="CN443" i="21"/>
  <c r="CR443" i="21"/>
  <c r="CS443" i="21"/>
  <c r="F444" i="21"/>
  <c r="CB444" i="21" s="1"/>
  <c r="CG444" i="21" s="1"/>
  <c r="J444" i="21"/>
  <c r="L444" i="21"/>
  <c r="S444" i="21"/>
  <c r="Z444" i="21"/>
  <c r="AF444" i="21"/>
  <c r="AH444" i="21"/>
  <c r="AJ444" i="21"/>
  <c r="AL444" i="21"/>
  <c r="AM444" i="21"/>
  <c r="AO444" i="21" s="1"/>
  <c r="AN444" i="21"/>
  <c r="AW444" i="21"/>
  <c r="CC444" i="21"/>
  <c r="CK444" i="21"/>
  <c r="CS444" i="21"/>
  <c r="F445" i="21"/>
  <c r="J445" i="21"/>
  <c r="L445" i="21"/>
  <c r="S445" i="21"/>
  <c r="Z445" i="21"/>
  <c r="AF445" i="21"/>
  <c r="AH445" i="21"/>
  <c r="AJ445" i="21"/>
  <c r="AL445" i="21"/>
  <c r="AM445" i="21"/>
  <c r="AN445" i="21"/>
  <c r="AO445" i="21"/>
  <c r="AW445" i="21"/>
  <c r="CB445" i="21"/>
  <c r="CD445" i="21" s="1"/>
  <c r="CF445" i="21"/>
  <c r="CJ445" i="21"/>
  <c r="CN445" i="21"/>
  <c r="CR445" i="21"/>
  <c r="CS445" i="21"/>
  <c r="F446" i="21"/>
  <c r="CB446" i="21" s="1"/>
  <c r="CG446" i="21" s="1"/>
  <c r="J446" i="21"/>
  <c r="L446" i="21"/>
  <c r="S446" i="21"/>
  <c r="Z446" i="21"/>
  <c r="AF446" i="21"/>
  <c r="AH446" i="21"/>
  <c r="AJ446" i="21"/>
  <c r="AL446" i="21"/>
  <c r="AM446" i="21"/>
  <c r="AN446" i="21"/>
  <c r="AO446" i="21"/>
  <c r="AW446" i="21"/>
  <c r="CI446" i="21"/>
  <c r="CQ446" i="21"/>
  <c r="CS446" i="21"/>
  <c r="F447" i="21"/>
  <c r="J447" i="21"/>
  <c r="L447" i="21"/>
  <c r="S447" i="21"/>
  <c r="Z447" i="21"/>
  <c r="AF447" i="21"/>
  <c r="AH447" i="21"/>
  <c r="AJ447" i="21"/>
  <c r="AL447" i="21"/>
  <c r="AM447" i="21"/>
  <c r="AN447" i="21"/>
  <c r="AO447" i="21"/>
  <c r="AW447" i="21"/>
  <c r="CB447" i="21"/>
  <c r="CD447" i="21"/>
  <c r="CF447" i="21"/>
  <c r="CH447" i="21"/>
  <c r="CJ447" i="21"/>
  <c r="CL447" i="21"/>
  <c r="CN447" i="21"/>
  <c r="CP447" i="21"/>
  <c r="CR447" i="21"/>
  <c r="CS447" i="21"/>
  <c r="F448" i="21"/>
  <c r="CB448" i="21" s="1"/>
  <c r="CG448" i="21" s="1"/>
  <c r="J448" i="21"/>
  <c r="L448" i="21"/>
  <c r="S448" i="21"/>
  <c r="Z448" i="21"/>
  <c r="AF448" i="21"/>
  <c r="AH448" i="21"/>
  <c r="AJ448" i="21"/>
  <c r="AL448" i="21"/>
  <c r="AM448" i="21"/>
  <c r="AO448" i="21" s="1"/>
  <c r="AN448" i="21"/>
  <c r="AW448" i="21"/>
  <c r="CC448" i="21"/>
  <c r="CE448" i="21"/>
  <c r="CI448" i="21"/>
  <c r="CK448" i="21"/>
  <c r="CM448" i="21"/>
  <c r="CQ448" i="21"/>
  <c r="CS448" i="21"/>
  <c r="F449" i="21"/>
  <c r="J449" i="21"/>
  <c r="L449" i="21"/>
  <c r="S449" i="21"/>
  <c r="Z449" i="21"/>
  <c r="AF449" i="21"/>
  <c r="AH449" i="21"/>
  <c r="AJ449" i="21"/>
  <c r="AL449" i="21"/>
  <c r="AM449" i="21"/>
  <c r="AN449" i="21"/>
  <c r="AO449" i="21"/>
  <c r="AW449" i="21"/>
  <c r="CB449" i="21"/>
  <c r="CD449" i="21"/>
  <c r="CF449" i="21"/>
  <c r="CH449" i="21"/>
  <c r="CJ449" i="21"/>
  <c r="CL449" i="21"/>
  <c r="CN449" i="21"/>
  <c r="CP449" i="21"/>
  <c r="CR449" i="21"/>
  <c r="CS449" i="21"/>
  <c r="F450" i="21"/>
  <c r="CB450" i="21" s="1"/>
  <c r="CE450" i="21" s="1"/>
  <c r="J450" i="21"/>
  <c r="L450" i="21"/>
  <c r="S450" i="21"/>
  <c r="Z450" i="21"/>
  <c r="AF450" i="21"/>
  <c r="AH450" i="21"/>
  <c r="AJ450" i="21"/>
  <c r="AL450" i="21"/>
  <c r="AM450" i="21"/>
  <c r="AN450" i="21"/>
  <c r="AO450" i="21"/>
  <c r="AW450" i="21"/>
  <c r="CC450" i="21"/>
  <c r="CG450" i="21"/>
  <c r="CI450" i="21"/>
  <c r="CK450" i="21"/>
  <c r="CO450" i="21"/>
  <c r="CQ450" i="21"/>
  <c r="CS450" i="21"/>
  <c r="F451" i="21"/>
  <c r="J451" i="21"/>
  <c r="L451" i="21"/>
  <c r="S451" i="21"/>
  <c r="Z451" i="21"/>
  <c r="AF451" i="21"/>
  <c r="AH451" i="21"/>
  <c r="AJ451" i="21"/>
  <c r="AL451" i="21"/>
  <c r="AM451" i="21"/>
  <c r="AO451" i="21" s="1"/>
  <c r="AN451" i="21"/>
  <c r="AW451" i="21"/>
  <c r="CB451" i="21"/>
  <c r="CH451" i="21" s="1"/>
  <c r="CJ451" i="21"/>
  <c r="CR451" i="21"/>
  <c r="CS451" i="21"/>
  <c r="F452" i="21"/>
  <c r="CB452" i="21" s="1"/>
  <c r="CE452" i="21" s="1"/>
  <c r="J452" i="21"/>
  <c r="L452" i="21"/>
  <c r="S452" i="21"/>
  <c r="Z452" i="21"/>
  <c r="AF452" i="21"/>
  <c r="AH452" i="21"/>
  <c r="AJ452" i="21"/>
  <c r="AL452" i="21"/>
  <c r="AM452" i="21"/>
  <c r="AO452" i="21" s="1"/>
  <c r="AN452" i="21"/>
  <c r="AW452" i="21"/>
  <c r="CC452" i="21"/>
  <c r="CG452" i="21"/>
  <c r="CK452" i="21"/>
  <c r="CO452" i="21"/>
  <c r="CS452" i="21"/>
  <c r="F453" i="21"/>
  <c r="J453" i="21"/>
  <c r="L453" i="21"/>
  <c r="S453" i="21"/>
  <c r="Z453" i="21"/>
  <c r="AF453" i="21"/>
  <c r="AH453" i="21"/>
  <c r="AJ453" i="21"/>
  <c r="AL453" i="21"/>
  <c r="AM453" i="21"/>
  <c r="AO453" i="21" s="1"/>
  <c r="AN453" i="21"/>
  <c r="AW453" i="21"/>
  <c r="CB453" i="21"/>
  <c r="CS453" i="21"/>
  <c r="F454" i="21"/>
  <c r="CB454" i="21" s="1"/>
  <c r="CC454" i="21" s="1"/>
  <c r="J454" i="21"/>
  <c r="L454" i="21"/>
  <c r="S454" i="21"/>
  <c r="Z454" i="21"/>
  <c r="AF454" i="21"/>
  <c r="AH454" i="21"/>
  <c r="AJ454" i="21"/>
  <c r="AL454" i="21"/>
  <c r="AM454" i="21"/>
  <c r="AN454" i="21"/>
  <c r="AO454" i="21"/>
  <c r="AW454" i="21"/>
  <c r="CE454" i="21"/>
  <c r="CI454" i="21"/>
  <c r="CM454" i="21"/>
  <c r="CQ454" i="21"/>
  <c r="CS454" i="21"/>
  <c r="F455" i="21"/>
  <c r="J455" i="21"/>
  <c r="L455" i="21"/>
  <c r="S455" i="21"/>
  <c r="Z455" i="21"/>
  <c r="AF455" i="21"/>
  <c r="AH455" i="21"/>
  <c r="AJ455" i="21"/>
  <c r="AL455" i="21"/>
  <c r="AM455" i="21"/>
  <c r="AO455" i="21" s="1"/>
  <c r="AN455" i="21"/>
  <c r="AW455" i="21"/>
  <c r="CB455" i="21"/>
  <c r="CF455" i="21" s="1"/>
  <c r="CD455" i="21"/>
  <c r="CH455" i="21"/>
  <c r="CJ455" i="21"/>
  <c r="CL455" i="21"/>
  <c r="CP455" i="21"/>
  <c r="CR455" i="21"/>
  <c r="CS455" i="21"/>
  <c r="F456" i="21"/>
  <c r="CB456" i="21" s="1"/>
  <c r="J456" i="21"/>
  <c r="L456" i="21"/>
  <c r="S456" i="21"/>
  <c r="Z456" i="21"/>
  <c r="AF456" i="21"/>
  <c r="AH456" i="21"/>
  <c r="AJ456" i="21"/>
  <c r="AL456" i="21"/>
  <c r="AM456" i="21"/>
  <c r="AO456" i="21" s="1"/>
  <c r="AN456" i="21"/>
  <c r="AW456" i="21"/>
  <c r="CC456" i="21"/>
  <c r="CE456" i="21"/>
  <c r="CG456" i="21"/>
  <c r="CI456" i="21"/>
  <c r="CK456" i="21"/>
  <c r="CM456" i="21"/>
  <c r="CO456" i="21"/>
  <c r="CQ456" i="21"/>
  <c r="CS456" i="21"/>
  <c r="F457" i="21"/>
  <c r="J457" i="21"/>
  <c r="L457" i="21"/>
  <c r="S457" i="21"/>
  <c r="Z457" i="21"/>
  <c r="AF457" i="21"/>
  <c r="AH457" i="21"/>
  <c r="AJ457" i="21"/>
  <c r="AL457" i="21"/>
  <c r="AM457" i="21"/>
  <c r="AO457" i="21" s="1"/>
  <c r="AN457" i="21"/>
  <c r="AW457" i="21"/>
  <c r="CB457" i="21"/>
  <c r="CF457" i="21" s="1"/>
  <c r="CD457" i="21"/>
  <c r="CH457" i="21"/>
  <c r="CJ457" i="21"/>
  <c r="CL457" i="21"/>
  <c r="CP457" i="21"/>
  <c r="CR457" i="21"/>
  <c r="CS457" i="21"/>
  <c r="F458" i="21"/>
  <c r="CB458" i="21" s="1"/>
  <c r="J458" i="21"/>
  <c r="L458" i="21"/>
  <c r="S458" i="21"/>
  <c r="Z458" i="21"/>
  <c r="AF458" i="21"/>
  <c r="AH458" i="21"/>
  <c r="AJ458" i="21"/>
  <c r="AL458" i="21"/>
  <c r="AM458" i="21"/>
  <c r="AN458" i="21"/>
  <c r="AO458" i="21"/>
  <c r="AW458" i="21"/>
  <c r="CC458" i="21"/>
  <c r="CE458" i="21"/>
  <c r="CG458" i="21"/>
  <c r="CI458" i="21"/>
  <c r="CK458" i="21"/>
  <c r="CM458" i="21"/>
  <c r="CO458" i="21"/>
  <c r="CQ458" i="21"/>
  <c r="CS458" i="21"/>
  <c r="F459" i="21"/>
  <c r="J459" i="21"/>
  <c r="L459" i="21"/>
  <c r="S459" i="21"/>
  <c r="Z459" i="21"/>
  <c r="AF459" i="21"/>
  <c r="AH459" i="21"/>
  <c r="AJ459" i="21"/>
  <c r="AL459" i="21"/>
  <c r="AM459" i="21"/>
  <c r="AN459" i="21"/>
  <c r="AO459" i="21"/>
  <c r="AW459" i="21"/>
  <c r="CB459" i="21"/>
  <c r="CD459" i="21" s="1"/>
  <c r="CF459" i="21"/>
  <c r="CJ459" i="21"/>
  <c r="CN459" i="21"/>
  <c r="CR459" i="21"/>
  <c r="CS459" i="21"/>
  <c r="F460" i="21"/>
  <c r="CB460" i="21" s="1"/>
  <c r="CG460" i="21" s="1"/>
  <c r="J460" i="21"/>
  <c r="L460" i="21"/>
  <c r="S460" i="21"/>
  <c r="Z460" i="21"/>
  <c r="AF460" i="21"/>
  <c r="AH460" i="21"/>
  <c r="AJ460" i="21"/>
  <c r="AL460" i="21"/>
  <c r="AM460" i="21"/>
  <c r="AO460" i="21" s="1"/>
  <c r="AN460" i="21"/>
  <c r="AW460" i="21"/>
  <c r="CC460" i="21"/>
  <c r="CK460" i="21"/>
  <c r="CS460" i="21"/>
  <c r="F461" i="21"/>
  <c r="J461" i="21"/>
  <c r="L461" i="21"/>
  <c r="S461" i="21"/>
  <c r="Z461" i="21"/>
  <c r="AF461" i="21"/>
  <c r="AH461" i="21"/>
  <c r="AJ461" i="21"/>
  <c r="AL461" i="21"/>
  <c r="AM461" i="21"/>
  <c r="AN461" i="21"/>
  <c r="AO461" i="21"/>
  <c r="AW461" i="21"/>
  <c r="CB461" i="21"/>
  <c r="CD461" i="21" s="1"/>
  <c r="CF461" i="21"/>
  <c r="CJ461" i="21"/>
  <c r="CN461" i="21"/>
  <c r="CR461" i="21"/>
  <c r="CS461" i="21"/>
  <c r="F462" i="21"/>
  <c r="CB462" i="21" s="1"/>
  <c r="J462" i="21"/>
  <c r="L462" i="21"/>
  <c r="S462" i="21"/>
  <c r="Z462" i="21"/>
  <c r="AF462" i="21"/>
  <c r="AH462" i="21"/>
  <c r="AJ462" i="21"/>
  <c r="AL462" i="21"/>
  <c r="AM462" i="21"/>
  <c r="AN462" i="21"/>
  <c r="AO462" i="21"/>
  <c r="AW462" i="21"/>
  <c r="CI462" i="21"/>
  <c r="CQ462" i="21"/>
  <c r="CS462" i="21"/>
  <c r="F463" i="21"/>
  <c r="J463" i="21"/>
  <c r="L463" i="21"/>
  <c r="S463" i="21"/>
  <c r="Z463" i="21"/>
  <c r="AF463" i="21"/>
  <c r="AH463" i="21"/>
  <c r="AJ463" i="21"/>
  <c r="AL463" i="21"/>
  <c r="AM463" i="21"/>
  <c r="AN463" i="21"/>
  <c r="AO463" i="21"/>
  <c r="AW463" i="21"/>
  <c r="CB463" i="21"/>
  <c r="CD463" i="21"/>
  <c r="CF463" i="21"/>
  <c r="CH463" i="21"/>
  <c r="CJ463" i="21"/>
  <c r="CL463" i="21"/>
  <c r="CN463" i="21"/>
  <c r="CP463" i="21"/>
  <c r="CR463" i="21"/>
  <c r="CS463" i="21"/>
  <c r="F464" i="21"/>
  <c r="CB464" i="21" s="1"/>
  <c r="CG464" i="21" s="1"/>
  <c r="J464" i="21"/>
  <c r="L464" i="21"/>
  <c r="S464" i="21"/>
  <c r="Z464" i="21"/>
  <c r="AF464" i="21"/>
  <c r="AH464" i="21"/>
  <c r="AJ464" i="21"/>
  <c r="AL464" i="21"/>
  <c r="AM464" i="21"/>
  <c r="AO464" i="21" s="1"/>
  <c r="AN464" i="21"/>
  <c r="AW464" i="21"/>
  <c r="CC464" i="21"/>
  <c r="CE464" i="21"/>
  <c r="CI464" i="21"/>
  <c r="CK464" i="21"/>
  <c r="CM464" i="21"/>
  <c r="CQ464" i="21"/>
  <c r="CS464" i="21"/>
  <c r="F465" i="21"/>
  <c r="J465" i="21"/>
  <c r="L465" i="21"/>
  <c r="S465" i="21"/>
  <c r="Z465" i="21"/>
  <c r="AF465" i="21"/>
  <c r="AH465" i="21"/>
  <c r="AJ465" i="21"/>
  <c r="AL465" i="21"/>
  <c r="AM465" i="21"/>
  <c r="AN465" i="21"/>
  <c r="AO465" i="21"/>
  <c r="AW465" i="21"/>
  <c r="CB465" i="21"/>
  <c r="CD465" i="21"/>
  <c r="CF465" i="21"/>
  <c r="CH465" i="21"/>
  <c r="CJ465" i="21"/>
  <c r="CL465" i="21"/>
  <c r="CN465" i="21"/>
  <c r="CP465" i="21"/>
  <c r="CR465" i="21"/>
  <c r="CS465" i="21"/>
  <c r="F466" i="21"/>
  <c r="CB466" i="21" s="1"/>
  <c r="CE466" i="21" s="1"/>
  <c r="J466" i="21"/>
  <c r="L466" i="21"/>
  <c r="S466" i="21"/>
  <c r="Z466" i="21"/>
  <c r="AF466" i="21"/>
  <c r="AH466" i="21"/>
  <c r="AJ466" i="21"/>
  <c r="AL466" i="21"/>
  <c r="AM466" i="21"/>
  <c r="AN466" i="21"/>
  <c r="AO466" i="21"/>
  <c r="AW466" i="21"/>
  <c r="CC466" i="21"/>
  <c r="CG466" i="21"/>
  <c r="CI466" i="21"/>
  <c r="CK466" i="21"/>
  <c r="CO466" i="21"/>
  <c r="CQ466" i="21"/>
  <c r="CS466" i="21"/>
  <c r="F467" i="21"/>
  <c r="J467" i="21"/>
  <c r="L467" i="21"/>
  <c r="S467" i="21"/>
  <c r="Z467" i="21"/>
  <c r="AF467" i="21"/>
  <c r="AH467" i="21"/>
  <c r="AJ467" i="21"/>
  <c r="AL467" i="21"/>
  <c r="AM467" i="21"/>
  <c r="AO467" i="21" s="1"/>
  <c r="AN467" i="21"/>
  <c r="AW467" i="21"/>
  <c r="CB467" i="21"/>
  <c r="CF467" i="21" s="1"/>
  <c r="CS467" i="21"/>
  <c r="F468" i="21"/>
  <c r="CB468" i="21" s="1"/>
  <c r="CE468" i="21" s="1"/>
  <c r="J468" i="21"/>
  <c r="L468" i="21"/>
  <c r="S468" i="21"/>
  <c r="Z468" i="21"/>
  <c r="AF468" i="21"/>
  <c r="AH468" i="21"/>
  <c r="AJ468" i="21"/>
  <c r="AL468" i="21"/>
  <c r="AM468" i="21"/>
  <c r="AO468" i="21" s="1"/>
  <c r="AN468" i="21"/>
  <c r="AW468" i="21"/>
  <c r="CC468" i="21"/>
  <c r="CG468" i="21"/>
  <c r="CK468" i="21"/>
  <c r="CO468" i="21"/>
  <c r="CS468" i="21"/>
  <c r="F469" i="21"/>
  <c r="J469" i="21"/>
  <c r="L469" i="21"/>
  <c r="S469" i="21"/>
  <c r="Z469" i="21"/>
  <c r="AF469" i="21"/>
  <c r="AH469" i="21"/>
  <c r="AJ469" i="21"/>
  <c r="AL469" i="21"/>
  <c r="AM469" i="21"/>
  <c r="AO469" i="21" s="1"/>
  <c r="AN469" i="21"/>
  <c r="AW469" i="21"/>
  <c r="CB469" i="21"/>
  <c r="CF469" i="21" s="1"/>
  <c r="CS469" i="21"/>
  <c r="F470" i="21"/>
  <c r="CB470" i="21" s="1"/>
  <c r="CC470" i="21" s="1"/>
  <c r="J470" i="21"/>
  <c r="L470" i="21"/>
  <c r="S470" i="21"/>
  <c r="Z470" i="21"/>
  <c r="AF470" i="21"/>
  <c r="AH470" i="21"/>
  <c r="AJ470" i="21"/>
  <c r="AL470" i="21"/>
  <c r="AM470" i="21"/>
  <c r="AN470" i="21"/>
  <c r="AO470" i="21"/>
  <c r="AW470" i="21"/>
  <c r="CE470" i="21"/>
  <c r="CI470" i="21"/>
  <c r="CM470" i="21"/>
  <c r="CQ470" i="21"/>
  <c r="CS470" i="21"/>
  <c r="F471" i="21"/>
  <c r="J471" i="21"/>
  <c r="L471" i="21"/>
  <c r="S471" i="21"/>
  <c r="Z471" i="21"/>
  <c r="AF471" i="21"/>
  <c r="AH471" i="21"/>
  <c r="AJ471" i="21"/>
  <c r="AL471" i="21"/>
  <c r="AM471" i="21"/>
  <c r="AO471" i="21" s="1"/>
  <c r="AN471" i="21"/>
  <c r="AW471" i="21"/>
  <c r="CB471" i="21"/>
  <c r="CF471" i="21" s="1"/>
  <c r="CD471" i="21"/>
  <c r="CH471" i="21"/>
  <c r="CJ471" i="21"/>
  <c r="CL471" i="21"/>
  <c r="CP471" i="21"/>
  <c r="CR471" i="21"/>
  <c r="CS471" i="21"/>
  <c r="F472" i="21"/>
  <c r="CB472" i="21" s="1"/>
  <c r="J472" i="21"/>
  <c r="L472" i="21"/>
  <c r="S472" i="21"/>
  <c r="Z472" i="21"/>
  <c r="AF472" i="21"/>
  <c r="AH472" i="21"/>
  <c r="AJ472" i="21"/>
  <c r="AL472" i="21"/>
  <c r="AM472" i="21"/>
  <c r="AO472" i="21" s="1"/>
  <c r="AN472" i="21"/>
  <c r="AW472" i="21"/>
  <c r="CC472" i="21"/>
  <c r="CE472" i="21"/>
  <c r="CG472" i="21"/>
  <c r="CI472" i="21"/>
  <c r="CK472" i="21"/>
  <c r="CM472" i="21"/>
  <c r="CO472" i="21"/>
  <c r="CQ472" i="21"/>
  <c r="CS472" i="21"/>
  <c r="F473" i="21"/>
  <c r="J473" i="21"/>
  <c r="L473" i="21"/>
  <c r="S473" i="21"/>
  <c r="Z473" i="21"/>
  <c r="AF473" i="21"/>
  <c r="AH473" i="21"/>
  <c r="AJ473" i="21"/>
  <c r="AL473" i="21"/>
  <c r="AM473" i="21"/>
  <c r="AO473" i="21" s="1"/>
  <c r="AN473" i="21"/>
  <c r="AW473" i="21"/>
  <c r="CB473" i="21"/>
  <c r="CF473" i="21" s="1"/>
  <c r="CD473" i="21"/>
  <c r="CH473" i="21"/>
  <c r="CJ473" i="21"/>
  <c r="CL473" i="21"/>
  <c r="CP473" i="21"/>
  <c r="CR473" i="21"/>
  <c r="CS473" i="21"/>
  <c r="F474" i="21"/>
  <c r="CB474" i="21" s="1"/>
  <c r="J474" i="21"/>
  <c r="L474" i="21"/>
  <c r="S474" i="21"/>
  <c r="Z474" i="21"/>
  <c r="AF474" i="21"/>
  <c r="AH474" i="21"/>
  <c r="AJ474" i="21"/>
  <c r="AL474" i="21"/>
  <c r="AM474" i="21"/>
  <c r="AN474" i="21"/>
  <c r="AO474" i="21"/>
  <c r="AW474" i="21"/>
  <c r="CC474" i="21"/>
  <c r="CE474" i="21"/>
  <c r="CG474" i="21"/>
  <c r="CI474" i="21"/>
  <c r="CK474" i="21"/>
  <c r="CM474" i="21"/>
  <c r="CO474" i="21"/>
  <c r="CQ474" i="21"/>
  <c r="CS474" i="21"/>
  <c r="F475" i="21"/>
  <c r="J475" i="21"/>
  <c r="L475" i="21"/>
  <c r="S475" i="21"/>
  <c r="Z475" i="21"/>
  <c r="AF475" i="21"/>
  <c r="AH475" i="21"/>
  <c r="AJ475" i="21"/>
  <c r="AL475" i="21"/>
  <c r="AM475" i="21"/>
  <c r="AN475" i="21"/>
  <c r="AO475" i="21"/>
  <c r="AW475" i="21"/>
  <c r="CB475" i="21"/>
  <c r="CD475" i="21" s="1"/>
  <c r="CF475" i="21"/>
  <c r="CJ475" i="21"/>
  <c r="CN475" i="21"/>
  <c r="CR475" i="21"/>
  <c r="CS475" i="21"/>
  <c r="F476" i="21"/>
  <c r="CB476" i="21" s="1"/>
  <c r="J476" i="21"/>
  <c r="L476" i="21"/>
  <c r="S476" i="21"/>
  <c r="Z476" i="21"/>
  <c r="AF476" i="21"/>
  <c r="AH476" i="21"/>
  <c r="AJ476" i="21"/>
  <c r="AL476" i="21"/>
  <c r="AM476" i="21"/>
  <c r="AO476" i="21" s="1"/>
  <c r="AN476" i="21"/>
  <c r="AW476" i="21"/>
  <c r="CC476" i="21"/>
  <c r="CJ476" i="21"/>
  <c r="CO476" i="21"/>
  <c r="CS476" i="21"/>
  <c r="F477" i="21"/>
  <c r="J477" i="21"/>
  <c r="L477" i="21"/>
  <c r="S477" i="21"/>
  <c r="Z477" i="21"/>
  <c r="AF477" i="21"/>
  <c r="AH477" i="21"/>
  <c r="AJ477" i="21"/>
  <c r="AL477" i="21"/>
  <c r="AM477" i="21"/>
  <c r="AO477" i="21" s="1"/>
  <c r="AN477" i="21"/>
  <c r="AW477" i="21"/>
  <c r="CB477" i="21"/>
  <c r="CD477" i="21" s="1"/>
  <c r="CC477" i="21"/>
  <c r="CF477" i="21"/>
  <c r="CG477" i="21"/>
  <c r="CH477" i="21"/>
  <c r="CK477" i="21"/>
  <c r="CL477" i="21"/>
  <c r="CN477" i="21"/>
  <c r="CP477" i="21"/>
  <c r="CR477" i="21"/>
  <c r="CS477" i="21"/>
  <c r="F478" i="21"/>
  <c r="CB478" i="21" s="1"/>
  <c r="J478" i="21"/>
  <c r="L478" i="21"/>
  <c r="S478" i="21"/>
  <c r="Z478" i="21"/>
  <c r="AF478" i="21"/>
  <c r="AH478" i="21"/>
  <c r="AJ478" i="21"/>
  <c r="AL478" i="21"/>
  <c r="AM478" i="21"/>
  <c r="AN478" i="21"/>
  <c r="AO478" i="21"/>
  <c r="AW478" i="21"/>
  <c r="CC478" i="21"/>
  <c r="CD478" i="21"/>
  <c r="CE478" i="21"/>
  <c r="CG478" i="21"/>
  <c r="CH478" i="21"/>
  <c r="CI478" i="21"/>
  <c r="CK478" i="21"/>
  <c r="CL478" i="21"/>
  <c r="CM478" i="21"/>
  <c r="CO478" i="21"/>
  <c r="CP478" i="21"/>
  <c r="CQ478" i="21"/>
  <c r="CS478" i="21"/>
  <c r="F479" i="21"/>
  <c r="J479" i="21"/>
  <c r="L479" i="21"/>
  <c r="S479" i="21"/>
  <c r="Z479" i="21"/>
  <c r="AF479" i="21"/>
  <c r="AH479" i="21"/>
  <c r="AJ479" i="21"/>
  <c r="AL479" i="21"/>
  <c r="AM479" i="21"/>
  <c r="AN479" i="21"/>
  <c r="AO479" i="21"/>
  <c r="AW479" i="21"/>
  <c r="CB479" i="21"/>
  <c r="CD479" i="21" s="1"/>
  <c r="CE479" i="21"/>
  <c r="CH479" i="21"/>
  <c r="CJ479" i="21"/>
  <c r="CM479" i="21"/>
  <c r="CP479" i="21"/>
  <c r="CR479" i="21"/>
  <c r="CS479" i="21"/>
  <c r="F480" i="21"/>
  <c r="J480" i="21"/>
  <c r="L480" i="21"/>
  <c r="S480" i="21"/>
  <c r="Z480" i="21"/>
  <c r="AF480" i="21"/>
  <c r="AH480" i="21"/>
  <c r="AJ480" i="21"/>
  <c r="AL480" i="21"/>
  <c r="AM480" i="21"/>
  <c r="AO480" i="21" s="1"/>
  <c r="AN480" i="21"/>
  <c r="AW480" i="21"/>
  <c r="CB480" i="21"/>
  <c r="CE480" i="21" s="1"/>
  <c r="CR480" i="21"/>
  <c r="CS480" i="21"/>
  <c r="F481" i="21"/>
  <c r="J481" i="21"/>
  <c r="L481" i="21"/>
  <c r="S481" i="21"/>
  <c r="Z481" i="21"/>
  <c r="AF481" i="21"/>
  <c r="AH481" i="21"/>
  <c r="AJ481" i="21"/>
  <c r="AL481" i="21"/>
  <c r="AM481" i="21"/>
  <c r="AN481" i="21"/>
  <c r="AO481" i="21"/>
  <c r="AW481" i="21"/>
  <c r="CB481" i="21"/>
  <c r="CC481" i="21"/>
  <c r="CD481" i="21"/>
  <c r="CF481" i="21"/>
  <c r="CG481" i="21"/>
  <c r="CH481" i="21"/>
  <c r="CJ481" i="21"/>
  <c r="CK481" i="21"/>
  <c r="CL481" i="21"/>
  <c r="CN481" i="21"/>
  <c r="CO481" i="21"/>
  <c r="CP481" i="21"/>
  <c r="CR481" i="21"/>
  <c r="CS481" i="21"/>
  <c r="F482" i="21"/>
  <c r="CB482" i="21" s="1"/>
  <c r="CD482" i="21" s="1"/>
  <c r="J482" i="21"/>
  <c r="L482" i="21"/>
  <c r="S482" i="21"/>
  <c r="Z482" i="21"/>
  <c r="AF482" i="21"/>
  <c r="AH482" i="21"/>
  <c r="AJ482" i="21"/>
  <c r="AL482" i="21"/>
  <c r="AM482" i="21"/>
  <c r="AN482" i="21"/>
  <c r="AO482" i="21"/>
  <c r="AW482" i="21"/>
  <c r="CC482" i="21"/>
  <c r="CE482" i="21"/>
  <c r="CG482" i="21"/>
  <c r="CH482" i="21"/>
  <c r="CK482" i="21"/>
  <c r="CL482" i="21"/>
  <c r="CM482" i="21"/>
  <c r="CP482" i="21"/>
  <c r="CQ482" i="21"/>
  <c r="CS482" i="21"/>
  <c r="F483" i="21"/>
  <c r="J483" i="21"/>
  <c r="L483" i="21"/>
  <c r="S483" i="21"/>
  <c r="Z483" i="21"/>
  <c r="AF483" i="21"/>
  <c r="AH483" i="21"/>
  <c r="AJ483" i="21"/>
  <c r="AL483" i="21"/>
  <c r="AM483" i="21"/>
  <c r="AO483" i="21" s="1"/>
  <c r="AN483" i="21"/>
  <c r="AW483" i="21"/>
  <c r="CB483" i="21"/>
  <c r="CM483" i="21"/>
  <c r="CR483" i="21"/>
  <c r="CS483" i="21"/>
  <c r="F484" i="21"/>
  <c r="J484" i="21"/>
  <c r="L484" i="21"/>
  <c r="S484" i="21"/>
  <c r="Z484" i="21"/>
  <c r="AF484" i="21"/>
  <c r="AH484" i="21"/>
  <c r="AJ484" i="21"/>
  <c r="AL484" i="21"/>
  <c r="AM484" i="21"/>
  <c r="AO484" i="21" s="1"/>
  <c r="AN484" i="21"/>
  <c r="AW484" i="21"/>
  <c r="CB484" i="21"/>
  <c r="CC484" i="21" s="1"/>
  <c r="CE484" i="21"/>
  <c r="CG484" i="21"/>
  <c r="CJ484" i="21"/>
  <c r="CM484" i="21"/>
  <c r="CO484" i="21"/>
  <c r="CR484" i="21"/>
  <c r="CS484" i="21"/>
  <c r="F485" i="21"/>
  <c r="J485" i="21"/>
  <c r="L485" i="21"/>
  <c r="S485" i="21"/>
  <c r="Z485" i="21"/>
  <c r="AF485" i="21"/>
  <c r="AH485" i="21"/>
  <c r="AJ485" i="21"/>
  <c r="AL485" i="21"/>
  <c r="AM485" i="21"/>
  <c r="AO485" i="21" s="1"/>
  <c r="AN485" i="21"/>
  <c r="AW485" i="21"/>
  <c r="CB485" i="21"/>
  <c r="CD485" i="21" s="1"/>
  <c r="CC485" i="21"/>
  <c r="CF485" i="21"/>
  <c r="CG485" i="21"/>
  <c r="CH485" i="21"/>
  <c r="CK485" i="21"/>
  <c r="CL485" i="21"/>
  <c r="CN485" i="21"/>
  <c r="CP485" i="21"/>
  <c r="CR485" i="21"/>
  <c r="CS485" i="21"/>
  <c r="F486" i="21"/>
  <c r="J486" i="21"/>
  <c r="L486" i="21"/>
  <c r="S486" i="21"/>
  <c r="Z486" i="21"/>
  <c r="AF486" i="21"/>
  <c r="AH486" i="21"/>
  <c r="AJ486" i="21"/>
  <c r="AL486" i="21"/>
  <c r="AM486" i="21"/>
  <c r="AO486" i="21" s="1"/>
  <c r="AN486" i="21"/>
  <c r="AW486" i="21"/>
  <c r="CB486" i="21"/>
  <c r="CC486" i="21" s="1"/>
  <c r="CN486" i="21"/>
  <c r="CR486" i="21"/>
  <c r="CS486" i="21"/>
  <c r="F487" i="21"/>
  <c r="CB487" i="21" s="1"/>
  <c r="J487" i="21"/>
  <c r="L487" i="21"/>
  <c r="S487" i="21"/>
  <c r="Z487" i="21"/>
  <c r="AF487" i="21"/>
  <c r="AH487" i="21"/>
  <c r="AJ487" i="21"/>
  <c r="AL487" i="21"/>
  <c r="AM487" i="21"/>
  <c r="AN487" i="21"/>
  <c r="AO487" i="21"/>
  <c r="AW487" i="21"/>
  <c r="CS487" i="21"/>
  <c r="F488" i="21"/>
  <c r="J488" i="21"/>
  <c r="L488" i="21"/>
  <c r="S488" i="21"/>
  <c r="Z488" i="21"/>
  <c r="AF488" i="21"/>
  <c r="AH488" i="21"/>
  <c r="AJ488" i="21"/>
  <c r="AL488" i="21"/>
  <c r="AM488" i="21"/>
  <c r="AN488" i="21"/>
  <c r="AO488" i="21"/>
  <c r="AW488" i="21"/>
  <c r="CB488" i="21"/>
  <c r="CE488" i="21" s="1"/>
  <c r="CD488" i="21"/>
  <c r="CF488" i="21"/>
  <c r="CH488" i="21"/>
  <c r="CJ488" i="21"/>
  <c r="CL488" i="21"/>
  <c r="CN488" i="21"/>
  <c r="CP488" i="21"/>
  <c r="CR488" i="21"/>
  <c r="CS488" i="21"/>
  <c r="F489" i="21"/>
  <c r="CB489" i="21" s="1"/>
  <c r="J489" i="21"/>
  <c r="L489" i="21"/>
  <c r="S489" i="21"/>
  <c r="Z489" i="21"/>
  <c r="AF489" i="21"/>
  <c r="AH489" i="21"/>
  <c r="AJ489" i="21"/>
  <c r="AL489" i="21"/>
  <c r="AM489" i="21"/>
  <c r="AO489" i="21" s="1"/>
  <c r="AN489" i="21"/>
  <c r="AW489" i="21"/>
  <c r="CS489" i="21"/>
  <c r="F490" i="21"/>
  <c r="J490" i="21"/>
  <c r="L490" i="21"/>
  <c r="S490" i="21"/>
  <c r="Z490" i="21"/>
  <c r="AF490" i="21"/>
  <c r="AH490" i="21"/>
  <c r="AJ490" i="21"/>
  <c r="AL490" i="21"/>
  <c r="AM490" i="21"/>
  <c r="AO490" i="21" s="1"/>
  <c r="AN490" i="21"/>
  <c r="AW490" i="21"/>
  <c r="CB490" i="21"/>
  <c r="CC490" i="21" s="1"/>
  <c r="CS490" i="21"/>
  <c r="F491" i="21"/>
  <c r="CB491" i="21" s="1"/>
  <c r="J491" i="21"/>
  <c r="L491" i="21"/>
  <c r="S491" i="21"/>
  <c r="Z491" i="21"/>
  <c r="AF491" i="21"/>
  <c r="AH491" i="21"/>
  <c r="AJ491" i="21"/>
  <c r="AL491" i="21"/>
  <c r="AM491" i="21"/>
  <c r="AN491" i="21"/>
  <c r="AO491" i="21"/>
  <c r="AW491" i="21"/>
  <c r="CS491" i="21"/>
  <c r="F492" i="21"/>
  <c r="J492" i="21"/>
  <c r="L492" i="21"/>
  <c r="S492" i="21"/>
  <c r="Z492" i="21"/>
  <c r="AF492" i="21"/>
  <c r="AH492" i="21"/>
  <c r="AJ492" i="21"/>
  <c r="AL492" i="21"/>
  <c r="AM492" i="21"/>
  <c r="AN492" i="21"/>
  <c r="AO492" i="21"/>
  <c r="AW492" i="21"/>
  <c r="CB492" i="21"/>
  <c r="CE492" i="21" s="1"/>
  <c r="CD492" i="21"/>
  <c r="CF492" i="21"/>
  <c r="CH492" i="21"/>
  <c r="CJ492" i="21"/>
  <c r="CL492" i="21"/>
  <c r="CN492" i="21"/>
  <c r="CP492" i="21"/>
  <c r="CR492" i="21"/>
  <c r="CS492" i="21"/>
  <c r="F493" i="21"/>
  <c r="CB493" i="21" s="1"/>
  <c r="J493" i="21"/>
  <c r="L493" i="21"/>
  <c r="S493" i="21"/>
  <c r="Z493" i="21"/>
  <c r="AF493" i="21"/>
  <c r="AH493" i="21"/>
  <c r="AJ493" i="21"/>
  <c r="AL493" i="21"/>
  <c r="AM493" i="21"/>
  <c r="AO493" i="21" s="1"/>
  <c r="AN493" i="21"/>
  <c r="AW493" i="21"/>
  <c r="CS493" i="21"/>
  <c r="F494" i="21"/>
  <c r="J494" i="21"/>
  <c r="L494" i="21"/>
  <c r="S494" i="21"/>
  <c r="Z494" i="21"/>
  <c r="AF494" i="21"/>
  <c r="AH494" i="21"/>
  <c r="AJ494" i="21"/>
  <c r="AL494" i="21"/>
  <c r="AM494" i="21"/>
  <c r="AO494" i="21" s="1"/>
  <c r="AN494" i="21"/>
  <c r="AW494" i="21"/>
  <c r="CB494" i="21"/>
  <c r="CC494" i="21" s="1"/>
  <c r="CS494" i="21"/>
  <c r="F495" i="21"/>
  <c r="CB495" i="21" s="1"/>
  <c r="J495" i="21"/>
  <c r="L495" i="21"/>
  <c r="S495" i="21"/>
  <c r="Z495" i="21"/>
  <c r="AF495" i="21"/>
  <c r="AH495" i="21"/>
  <c r="AJ495" i="21"/>
  <c r="AL495" i="21"/>
  <c r="AM495" i="21"/>
  <c r="AN495" i="21"/>
  <c r="AO495" i="21"/>
  <c r="AW495" i="21"/>
  <c r="CS495" i="21"/>
  <c r="F496" i="21"/>
  <c r="J496" i="21"/>
  <c r="L496" i="21"/>
  <c r="S496" i="21"/>
  <c r="Z496" i="21"/>
  <c r="AF496" i="21"/>
  <c r="AH496" i="21"/>
  <c r="AJ496" i="21"/>
  <c r="AL496" i="21"/>
  <c r="AM496" i="21"/>
  <c r="AN496" i="21"/>
  <c r="AO496" i="21"/>
  <c r="AW496" i="21"/>
  <c r="CB496" i="21"/>
  <c r="CE496" i="21" s="1"/>
  <c r="CD496" i="21"/>
  <c r="CF496" i="21"/>
  <c r="CH496" i="21"/>
  <c r="CJ496" i="21"/>
  <c r="CL496" i="21"/>
  <c r="CN496" i="21"/>
  <c r="CP496" i="21"/>
  <c r="CR496" i="21"/>
  <c r="CS496" i="21"/>
  <c r="F497" i="21"/>
  <c r="CB497" i="21" s="1"/>
  <c r="J497" i="21"/>
  <c r="L497" i="21"/>
  <c r="S497" i="21"/>
  <c r="Z497" i="21"/>
  <c r="AF497" i="21"/>
  <c r="AH497" i="21"/>
  <c r="AJ497" i="21"/>
  <c r="AL497" i="21"/>
  <c r="AM497" i="21"/>
  <c r="AO497" i="21" s="1"/>
  <c r="AN497" i="21"/>
  <c r="AW497" i="21"/>
  <c r="CS497" i="21"/>
  <c r="F498" i="21"/>
  <c r="J498" i="21"/>
  <c r="L498" i="21"/>
  <c r="S498" i="21"/>
  <c r="Z498" i="21"/>
  <c r="AF498" i="21"/>
  <c r="AH498" i="21"/>
  <c r="AJ498" i="21"/>
  <c r="AL498" i="21"/>
  <c r="AM498" i="21"/>
  <c r="AO498" i="21" s="1"/>
  <c r="AN498" i="21"/>
  <c r="AW498" i="21"/>
  <c r="CB498" i="21"/>
  <c r="CC498" i="21" s="1"/>
  <c r="CS498" i="21"/>
  <c r="F499" i="21"/>
  <c r="CB499" i="21" s="1"/>
  <c r="J499" i="21"/>
  <c r="L499" i="21"/>
  <c r="S499" i="21"/>
  <c r="Z499" i="21"/>
  <c r="AF499" i="21"/>
  <c r="AH499" i="21"/>
  <c r="AJ499" i="21"/>
  <c r="AL499" i="21"/>
  <c r="AM499" i="21"/>
  <c r="AN499" i="21"/>
  <c r="AO499" i="21"/>
  <c r="AW499" i="21"/>
  <c r="CS499" i="21"/>
  <c r="F500" i="21"/>
  <c r="J500" i="21"/>
  <c r="L500" i="21"/>
  <c r="S500" i="21"/>
  <c r="Z500" i="21"/>
  <c r="AF500" i="21"/>
  <c r="AH500" i="21"/>
  <c r="AJ500" i="21"/>
  <c r="AL500" i="21"/>
  <c r="AM500" i="21"/>
  <c r="AN500" i="21"/>
  <c r="AO500" i="21"/>
  <c r="AW500" i="21"/>
  <c r="CB500" i="21"/>
  <c r="CE500" i="21" s="1"/>
  <c r="CD500" i="21"/>
  <c r="CF500" i="21"/>
  <c r="CH500" i="21"/>
  <c r="CJ500" i="21"/>
  <c r="CL500" i="21"/>
  <c r="CN500" i="21"/>
  <c r="CP500" i="21"/>
  <c r="CR500" i="21"/>
  <c r="CS500" i="21"/>
  <c r="F501" i="21"/>
  <c r="CB501" i="21" s="1"/>
  <c r="J501" i="21"/>
  <c r="L501" i="21"/>
  <c r="S501" i="21"/>
  <c r="Z501" i="21"/>
  <c r="AF501" i="21"/>
  <c r="AH501" i="21"/>
  <c r="AJ501" i="21"/>
  <c r="AL501" i="21"/>
  <c r="AM501" i="21"/>
  <c r="AO501" i="21" s="1"/>
  <c r="AN501" i="21"/>
  <c r="AW501" i="21"/>
  <c r="CS501" i="21"/>
  <c r="F502" i="21"/>
  <c r="J502" i="21"/>
  <c r="L502" i="21"/>
  <c r="S502" i="21"/>
  <c r="Z502" i="21"/>
  <c r="AF502" i="21"/>
  <c r="AH502" i="21"/>
  <c r="AJ502" i="21"/>
  <c r="AL502" i="21"/>
  <c r="AM502" i="21"/>
  <c r="AO502" i="21" s="1"/>
  <c r="AN502" i="21"/>
  <c r="AW502" i="21"/>
  <c r="CB502" i="21"/>
  <c r="CC502" i="21" s="1"/>
  <c r="CS502" i="21"/>
  <c r="F503" i="21"/>
  <c r="CB503" i="21" s="1"/>
  <c r="J503" i="21"/>
  <c r="L503" i="21"/>
  <c r="S503" i="21"/>
  <c r="Z503" i="21"/>
  <c r="AF503" i="21"/>
  <c r="AH503" i="21"/>
  <c r="AJ503" i="21"/>
  <c r="AL503" i="21"/>
  <c r="AM503" i="21"/>
  <c r="AN503" i="21"/>
  <c r="AO503" i="21"/>
  <c r="AW503" i="21"/>
  <c r="CS503" i="21"/>
  <c r="F504" i="21"/>
  <c r="J504" i="21"/>
  <c r="L504" i="21"/>
  <c r="S504" i="21"/>
  <c r="Z504" i="21"/>
  <c r="AF504" i="21"/>
  <c r="AH504" i="21"/>
  <c r="AJ504" i="21"/>
  <c r="AL504" i="21"/>
  <c r="AM504" i="21"/>
  <c r="AN504" i="21"/>
  <c r="AO504" i="21"/>
  <c r="AW504" i="21"/>
  <c r="CB504" i="21"/>
  <c r="CE504" i="21" s="1"/>
  <c r="CD504" i="21"/>
  <c r="CF504" i="21"/>
  <c r="CH504" i="21"/>
  <c r="CJ504" i="21"/>
  <c r="CL504" i="21"/>
  <c r="CN504" i="21"/>
  <c r="CP504" i="21"/>
  <c r="CR504" i="21"/>
  <c r="CS504" i="21"/>
  <c r="F505" i="21"/>
  <c r="CB505" i="21" s="1"/>
  <c r="J505" i="21"/>
  <c r="L505" i="21"/>
  <c r="S505" i="21"/>
  <c r="Z505" i="21"/>
  <c r="AF505" i="21"/>
  <c r="AH505" i="21"/>
  <c r="AJ505" i="21"/>
  <c r="AL505" i="21"/>
  <c r="AM505" i="21"/>
  <c r="AO505" i="21" s="1"/>
  <c r="AN505" i="21"/>
  <c r="AW505" i="21"/>
  <c r="CS505" i="21"/>
  <c r="F506" i="21"/>
  <c r="J506" i="21"/>
  <c r="L506" i="21"/>
  <c r="S506" i="21"/>
  <c r="Z506" i="21"/>
  <c r="AF506" i="21"/>
  <c r="AH506" i="21"/>
  <c r="AJ506" i="21"/>
  <c r="AL506" i="21"/>
  <c r="AM506" i="21"/>
  <c r="AO506" i="21" s="1"/>
  <c r="AN506" i="21"/>
  <c r="AW506" i="21"/>
  <c r="CB506" i="21"/>
  <c r="CC506" i="21" s="1"/>
  <c r="CS506" i="21"/>
  <c r="F507" i="21"/>
  <c r="CB507" i="21" s="1"/>
  <c r="J507" i="21"/>
  <c r="L507" i="21"/>
  <c r="S507" i="21"/>
  <c r="Z507" i="21"/>
  <c r="AF507" i="21"/>
  <c r="AH507" i="21"/>
  <c r="AJ507" i="21"/>
  <c r="AL507" i="21"/>
  <c r="AM507" i="21"/>
  <c r="AN507" i="21"/>
  <c r="AO507" i="21"/>
  <c r="AW507" i="21"/>
  <c r="CS507" i="21"/>
  <c r="F508" i="21"/>
  <c r="J508" i="21"/>
  <c r="L508" i="21"/>
  <c r="S508" i="21"/>
  <c r="Z508" i="21"/>
  <c r="AF508" i="21"/>
  <c r="AH508" i="21"/>
  <c r="AJ508" i="21"/>
  <c r="AL508" i="21"/>
  <c r="AM508" i="21"/>
  <c r="AN508" i="21"/>
  <c r="AO508" i="21"/>
  <c r="AW508" i="21"/>
  <c r="CB508" i="21"/>
  <c r="CE508" i="21" s="1"/>
  <c r="CD508" i="21"/>
  <c r="CF508" i="21"/>
  <c r="CH508" i="21"/>
  <c r="CJ508" i="21"/>
  <c r="CL508" i="21"/>
  <c r="CN508" i="21"/>
  <c r="CP508" i="21"/>
  <c r="CR508" i="21"/>
  <c r="CS508" i="21"/>
  <c r="F509" i="21"/>
  <c r="CB509" i="21" s="1"/>
  <c r="J509" i="21"/>
  <c r="L509" i="21"/>
  <c r="S509" i="21"/>
  <c r="Z509" i="21"/>
  <c r="AF509" i="21"/>
  <c r="AH509" i="21"/>
  <c r="AJ509" i="21"/>
  <c r="AL509" i="21"/>
  <c r="AM509" i="21"/>
  <c r="AO509" i="21" s="1"/>
  <c r="AN509" i="21"/>
  <c r="AW509" i="21"/>
  <c r="CS509" i="21"/>
  <c r="F510" i="21"/>
  <c r="J510" i="21"/>
  <c r="L510" i="21"/>
  <c r="S510" i="21"/>
  <c r="Z510" i="21"/>
  <c r="AF510" i="21"/>
  <c r="AH510" i="21"/>
  <c r="AJ510" i="21"/>
  <c r="AL510" i="21"/>
  <c r="AM510" i="21"/>
  <c r="AO510" i="21" s="1"/>
  <c r="AN510" i="21"/>
  <c r="AW510" i="21"/>
  <c r="CB510" i="21"/>
  <c r="CC510" i="21" s="1"/>
  <c r="CS510" i="21"/>
  <c r="F511" i="21"/>
  <c r="CB511" i="21" s="1"/>
  <c r="J511" i="21"/>
  <c r="L511" i="21"/>
  <c r="S511" i="21"/>
  <c r="Z511" i="21"/>
  <c r="AF511" i="21"/>
  <c r="AH511" i="21"/>
  <c r="AJ511" i="21"/>
  <c r="AL511" i="21"/>
  <c r="AM511" i="21"/>
  <c r="AN511" i="21"/>
  <c r="AO511" i="21"/>
  <c r="AW511" i="21"/>
  <c r="CS511" i="21"/>
  <c r="F512" i="21"/>
  <c r="J512" i="21"/>
  <c r="L512" i="21"/>
  <c r="S512" i="21"/>
  <c r="Z512" i="21"/>
  <c r="AF512" i="21"/>
  <c r="AH512" i="21"/>
  <c r="AJ512" i="21"/>
  <c r="AL512" i="21"/>
  <c r="AM512" i="21"/>
  <c r="AN512" i="21"/>
  <c r="AO512" i="21"/>
  <c r="AW512" i="21"/>
  <c r="CB512" i="21"/>
  <c r="CE512" i="21" s="1"/>
  <c r="CD512" i="21"/>
  <c r="CF512" i="21"/>
  <c r="CH512" i="21"/>
  <c r="CJ512" i="21"/>
  <c r="CL512" i="21"/>
  <c r="CN512" i="21"/>
  <c r="CP512" i="21"/>
  <c r="CR512" i="21"/>
  <c r="CS512" i="21"/>
  <c r="F513" i="21"/>
  <c r="CB513" i="21" s="1"/>
  <c r="J513" i="21"/>
  <c r="L513" i="21"/>
  <c r="S513" i="21"/>
  <c r="Z513" i="21"/>
  <c r="AF513" i="21"/>
  <c r="AH513" i="21"/>
  <c r="AJ513" i="21"/>
  <c r="AL513" i="21"/>
  <c r="AM513" i="21"/>
  <c r="AO513" i="21" s="1"/>
  <c r="AN513" i="21"/>
  <c r="AW513" i="21"/>
  <c r="CS513" i="21"/>
  <c r="F514" i="21"/>
  <c r="J514" i="21"/>
  <c r="L514" i="21"/>
  <c r="S514" i="21"/>
  <c r="Z514" i="21"/>
  <c r="AF514" i="21"/>
  <c r="AH514" i="21"/>
  <c r="AJ514" i="21"/>
  <c r="AL514" i="21"/>
  <c r="AM514" i="21"/>
  <c r="AO514" i="21" s="1"/>
  <c r="AN514" i="21"/>
  <c r="AW514" i="21"/>
  <c r="CB514" i="21"/>
  <c r="CC514" i="21" s="1"/>
  <c r="CR514" i="21"/>
  <c r="CS514" i="21"/>
  <c r="F515" i="21"/>
  <c r="CB515" i="21" s="1"/>
  <c r="J515" i="21"/>
  <c r="L515" i="21"/>
  <c r="S515" i="21"/>
  <c r="Z515" i="21"/>
  <c r="AF515" i="21"/>
  <c r="AH515" i="21"/>
  <c r="AJ515" i="21"/>
  <c r="AL515" i="21"/>
  <c r="AM515" i="21"/>
  <c r="AN515" i="21"/>
  <c r="AO515" i="21"/>
  <c r="AW515" i="21"/>
  <c r="CS515" i="21"/>
  <c r="F516" i="21"/>
  <c r="J516" i="21"/>
  <c r="L516" i="21"/>
  <c r="S516" i="21"/>
  <c r="Z516" i="21"/>
  <c r="AF516" i="21"/>
  <c r="AH516" i="21"/>
  <c r="AJ516" i="21"/>
  <c r="AL516" i="21"/>
  <c r="AM516" i="21"/>
  <c r="AN516" i="21"/>
  <c r="AO516" i="21"/>
  <c r="AW516" i="21"/>
  <c r="CB516" i="21"/>
  <c r="CE516" i="21" s="1"/>
  <c r="CD516" i="21"/>
  <c r="CF516" i="21"/>
  <c r="CH516" i="21"/>
  <c r="CJ516" i="21"/>
  <c r="CL516" i="21"/>
  <c r="CN516" i="21"/>
  <c r="CP516" i="21"/>
  <c r="CR516" i="21"/>
  <c r="CS516" i="21"/>
  <c r="F517" i="21"/>
  <c r="CB517" i="21" s="1"/>
  <c r="J517" i="21"/>
  <c r="L517" i="21"/>
  <c r="S517" i="21"/>
  <c r="Z517" i="21"/>
  <c r="AF517" i="21"/>
  <c r="AH517" i="21"/>
  <c r="AJ517" i="21"/>
  <c r="AL517" i="21"/>
  <c r="AM517" i="21"/>
  <c r="AO517" i="21" s="1"/>
  <c r="AN517" i="21"/>
  <c r="AW517" i="21"/>
  <c r="CS517" i="21"/>
  <c r="F518" i="21"/>
  <c r="J518" i="21"/>
  <c r="L518" i="21"/>
  <c r="S518" i="21"/>
  <c r="Z518" i="21"/>
  <c r="AF518" i="21"/>
  <c r="AH518" i="21"/>
  <c r="AJ518" i="21"/>
  <c r="AL518" i="21"/>
  <c r="AM518" i="21"/>
  <c r="AO518" i="21" s="1"/>
  <c r="AN518" i="21"/>
  <c r="AW518" i="21"/>
  <c r="CB518" i="21"/>
  <c r="CC518" i="21" s="1"/>
  <c r="CS518" i="21"/>
  <c r="F519" i="21"/>
  <c r="CB519" i="21" s="1"/>
  <c r="J519" i="21"/>
  <c r="L519" i="21"/>
  <c r="S519" i="21"/>
  <c r="Z519" i="21"/>
  <c r="AF519" i="21"/>
  <c r="AH519" i="21"/>
  <c r="AJ519" i="21"/>
  <c r="AL519" i="21"/>
  <c r="AM519" i="21"/>
  <c r="AN519" i="21"/>
  <c r="AO519" i="21"/>
  <c r="AW519" i="21"/>
  <c r="CS519" i="21"/>
  <c r="F520" i="21"/>
  <c r="J520" i="21"/>
  <c r="L520" i="21"/>
  <c r="S520" i="21"/>
  <c r="Z520" i="21"/>
  <c r="AF520" i="21"/>
  <c r="AH520" i="21"/>
  <c r="AJ520" i="21"/>
  <c r="AL520" i="21"/>
  <c r="AM520" i="21"/>
  <c r="AN520" i="21"/>
  <c r="AO520" i="21"/>
  <c r="AW520" i="21"/>
  <c r="CB520" i="21"/>
  <c r="CE520" i="21" s="1"/>
  <c r="CD520" i="21"/>
  <c r="CF520" i="21"/>
  <c r="CH520" i="21"/>
  <c r="CJ520" i="21"/>
  <c r="CL520" i="21"/>
  <c r="CN520" i="21"/>
  <c r="CP520" i="21"/>
  <c r="CR520" i="21"/>
  <c r="CS520" i="21"/>
  <c r="F521" i="21"/>
  <c r="CB521" i="21" s="1"/>
  <c r="CQ521" i="21" s="1"/>
  <c r="J521" i="21"/>
  <c r="L521" i="21"/>
  <c r="S521" i="21"/>
  <c r="Z521" i="21"/>
  <c r="AF521" i="21"/>
  <c r="AH521" i="21"/>
  <c r="AJ521" i="21"/>
  <c r="AL521" i="21"/>
  <c r="AM521" i="21"/>
  <c r="AO521" i="21" s="1"/>
  <c r="AN521" i="21"/>
  <c r="AW521" i="21"/>
  <c r="CE521" i="21"/>
  <c r="CS521" i="21"/>
  <c r="F522" i="21"/>
  <c r="J522" i="21"/>
  <c r="L522" i="21"/>
  <c r="S522" i="21"/>
  <c r="Z522" i="21"/>
  <c r="AF522" i="21"/>
  <c r="AH522" i="21"/>
  <c r="AJ522" i="21"/>
  <c r="AL522" i="21"/>
  <c r="AM522" i="21"/>
  <c r="AO522" i="21" s="1"/>
  <c r="AN522" i="21"/>
  <c r="AW522" i="21"/>
  <c r="CB522" i="21"/>
  <c r="CF522" i="21" s="1"/>
  <c r="CN522" i="21"/>
  <c r="CR522" i="21"/>
  <c r="CS522" i="21"/>
  <c r="F523" i="21"/>
  <c r="CB523" i="21" s="1"/>
  <c r="J523" i="21"/>
  <c r="L523" i="21"/>
  <c r="S523" i="21"/>
  <c r="Z523" i="21"/>
  <c r="AF523" i="21"/>
  <c r="AH523" i="21"/>
  <c r="AJ523" i="21"/>
  <c r="AL523" i="21"/>
  <c r="AM523" i="21"/>
  <c r="AN523" i="21"/>
  <c r="AO523" i="21"/>
  <c r="AW523" i="21"/>
  <c r="CC523" i="21"/>
  <c r="CG523" i="21"/>
  <c r="CK523" i="21"/>
  <c r="CO523" i="21"/>
  <c r="CS523" i="21"/>
  <c r="F524" i="21"/>
  <c r="J524" i="21"/>
  <c r="L524" i="21"/>
  <c r="S524" i="21"/>
  <c r="Z524" i="21"/>
  <c r="AF524" i="21"/>
  <c r="AH524" i="21"/>
  <c r="AJ524" i="21"/>
  <c r="AL524" i="21"/>
  <c r="AM524" i="21"/>
  <c r="AN524" i="21"/>
  <c r="AO524" i="21"/>
  <c r="AW524" i="21"/>
  <c r="CB524" i="21"/>
  <c r="CE524" i="21" s="1"/>
  <c r="CD524" i="21"/>
  <c r="CF524" i="21"/>
  <c r="CH524" i="21"/>
  <c r="CJ524" i="21"/>
  <c r="CL524" i="21"/>
  <c r="CN524" i="21"/>
  <c r="CP524" i="21"/>
  <c r="CR524" i="21"/>
  <c r="CS524" i="21"/>
  <c r="F525" i="21"/>
  <c r="CB525" i="21" s="1"/>
  <c r="CQ525" i="21" s="1"/>
  <c r="J525" i="21"/>
  <c r="L525" i="21"/>
  <c r="S525" i="21"/>
  <c r="Z525" i="21"/>
  <c r="AF525" i="21"/>
  <c r="AH525" i="21"/>
  <c r="AJ525" i="21"/>
  <c r="AL525" i="21"/>
  <c r="AM525" i="21"/>
  <c r="AO525" i="21" s="1"/>
  <c r="AN525" i="21"/>
  <c r="AW525" i="21"/>
  <c r="CE525" i="21"/>
  <c r="CS525" i="21"/>
  <c r="F526" i="21"/>
  <c r="J526" i="21"/>
  <c r="L526" i="21"/>
  <c r="S526" i="21"/>
  <c r="Z526" i="21"/>
  <c r="AF526" i="21"/>
  <c r="AH526" i="21"/>
  <c r="AJ526" i="21"/>
  <c r="AL526" i="21"/>
  <c r="AM526" i="21"/>
  <c r="AO526" i="21" s="1"/>
  <c r="AN526" i="21"/>
  <c r="AW526" i="21"/>
  <c r="CB526" i="21"/>
  <c r="CF526" i="21" s="1"/>
  <c r="CN526" i="21"/>
  <c r="CR526" i="21"/>
  <c r="CS526" i="21"/>
  <c r="F527" i="21"/>
  <c r="CB527" i="21" s="1"/>
  <c r="J527" i="21"/>
  <c r="L527" i="21"/>
  <c r="S527" i="21"/>
  <c r="Z527" i="21"/>
  <c r="AF527" i="21"/>
  <c r="AH527" i="21"/>
  <c r="AJ527" i="21"/>
  <c r="AL527" i="21"/>
  <c r="AM527" i="21"/>
  <c r="AN527" i="21"/>
  <c r="AO527" i="21"/>
  <c r="AW527" i="21"/>
  <c r="CC527" i="21"/>
  <c r="CG527" i="21"/>
  <c r="CK527" i="21"/>
  <c r="CO527" i="21"/>
  <c r="CS527" i="21"/>
  <c r="F528" i="21"/>
  <c r="J528" i="21"/>
  <c r="L528" i="21"/>
  <c r="S528" i="21"/>
  <c r="Z528" i="21"/>
  <c r="AF528" i="21"/>
  <c r="AH528" i="21"/>
  <c r="AJ528" i="21"/>
  <c r="AL528" i="21"/>
  <c r="AM528" i="21"/>
  <c r="AN528" i="21"/>
  <c r="AO528" i="21"/>
  <c r="AW528" i="21"/>
  <c r="CB528" i="21"/>
  <c r="CE528" i="21" s="1"/>
  <c r="CD528" i="21"/>
  <c r="CF528" i="21"/>
  <c r="CH528" i="21"/>
  <c r="CJ528" i="21"/>
  <c r="CL528" i="21"/>
  <c r="CN528" i="21"/>
  <c r="CP528" i="21"/>
  <c r="CR528" i="21"/>
  <c r="CS528" i="21"/>
  <c r="F529" i="21"/>
  <c r="CB529" i="21" s="1"/>
  <c r="J529" i="21"/>
  <c r="L529" i="21"/>
  <c r="S529" i="21"/>
  <c r="Z529" i="21"/>
  <c r="AF529" i="21"/>
  <c r="AH529" i="21"/>
  <c r="AJ529" i="21"/>
  <c r="AL529" i="21"/>
  <c r="AM529" i="21"/>
  <c r="AO529" i="21" s="1"/>
  <c r="AN529" i="21"/>
  <c r="AW529" i="21"/>
  <c r="CS529" i="21"/>
  <c r="F530" i="21"/>
  <c r="J530" i="21"/>
  <c r="L530" i="21"/>
  <c r="S530" i="21"/>
  <c r="Z530" i="21"/>
  <c r="AF530" i="21"/>
  <c r="AH530" i="21"/>
  <c r="AJ530" i="21"/>
  <c r="AL530" i="21"/>
  <c r="AM530" i="21"/>
  <c r="AO530" i="21" s="1"/>
  <c r="AN530" i="21"/>
  <c r="AW530" i="21"/>
  <c r="CB530" i="21"/>
  <c r="CF530" i="21" s="1"/>
  <c r="CN530" i="21"/>
  <c r="CR530" i="21"/>
  <c r="CS530" i="21"/>
  <c r="F531" i="21"/>
  <c r="CB531" i="21" s="1"/>
  <c r="J531" i="21"/>
  <c r="L531" i="21"/>
  <c r="S531" i="21"/>
  <c r="Z531" i="21"/>
  <c r="AF531" i="21"/>
  <c r="AH531" i="21"/>
  <c r="AJ531" i="21"/>
  <c r="AL531" i="21"/>
  <c r="AM531" i="21"/>
  <c r="AN531" i="21"/>
  <c r="AO531" i="21"/>
  <c r="AW531" i="21"/>
  <c r="CC531" i="21"/>
  <c r="CG531" i="21"/>
  <c r="CK531" i="21"/>
  <c r="CO531" i="21"/>
  <c r="CS531" i="21"/>
  <c r="F532" i="21"/>
  <c r="J532" i="21"/>
  <c r="L532" i="21"/>
  <c r="S532" i="21"/>
  <c r="Z532" i="21"/>
  <c r="AF532" i="21"/>
  <c r="AH532" i="21"/>
  <c r="AJ532" i="21"/>
  <c r="AL532" i="21"/>
  <c r="AM532" i="21"/>
  <c r="AN532" i="21"/>
  <c r="AO532" i="21"/>
  <c r="AW532" i="21"/>
  <c r="CB532" i="21"/>
  <c r="CE532" i="21" s="1"/>
  <c r="CD532" i="21"/>
  <c r="CF532" i="21"/>
  <c r="CH532" i="21"/>
  <c r="CJ532" i="21"/>
  <c r="CL532" i="21"/>
  <c r="CN532" i="21"/>
  <c r="CP532" i="21"/>
  <c r="CR532" i="21"/>
  <c r="CS532" i="21"/>
  <c r="F533" i="21"/>
  <c r="CB533" i="21" s="1"/>
  <c r="CM533" i="21" s="1"/>
  <c r="J533" i="21"/>
  <c r="L533" i="21"/>
  <c r="S533" i="21"/>
  <c r="Z533" i="21"/>
  <c r="AF533" i="21"/>
  <c r="AH533" i="21"/>
  <c r="AJ533" i="21"/>
  <c r="AL533" i="21"/>
  <c r="AM533" i="21"/>
  <c r="AO533" i="21" s="1"/>
  <c r="AN533" i="21"/>
  <c r="AW533" i="21"/>
  <c r="CS533" i="21"/>
  <c r="F534" i="21"/>
  <c r="J534" i="21"/>
  <c r="L534" i="21"/>
  <c r="S534" i="21"/>
  <c r="Z534" i="21"/>
  <c r="AF534" i="21"/>
  <c r="AH534" i="21"/>
  <c r="AJ534" i="21"/>
  <c r="AL534" i="21"/>
  <c r="AM534" i="21"/>
  <c r="AO534" i="21" s="1"/>
  <c r="AN534" i="21"/>
  <c r="AW534" i="21"/>
  <c r="CB534" i="21"/>
  <c r="CF534" i="21" s="1"/>
  <c r="CN534" i="21"/>
  <c r="CR534" i="21"/>
  <c r="CS534" i="21"/>
  <c r="F535" i="21"/>
  <c r="CB535" i="21" s="1"/>
  <c r="J535" i="21"/>
  <c r="L535" i="21"/>
  <c r="S535" i="21"/>
  <c r="Z535" i="21"/>
  <c r="AF535" i="21"/>
  <c r="AH535" i="21"/>
  <c r="AJ535" i="21"/>
  <c r="AL535" i="21"/>
  <c r="AM535" i="21"/>
  <c r="AN535" i="21"/>
  <c r="AO535" i="21"/>
  <c r="AW535" i="21"/>
  <c r="CC535" i="21"/>
  <c r="CG535" i="21"/>
  <c r="CK535" i="21"/>
  <c r="CO535" i="21"/>
  <c r="CS535" i="21"/>
  <c r="F536" i="21"/>
  <c r="J536" i="21"/>
  <c r="L536" i="21"/>
  <c r="S536" i="21"/>
  <c r="Z536" i="21"/>
  <c r="AF536" i="21"/>
  <c r="AH536" i="21"/>
  <c r="AJ536" i="21"/>
  <c r="AL536" i="21"/>
  <c r="AM536" i="21"/>
  <c r="AN536" i="21"/>
  <c r="AO536" i="21"/>
  <c r="AW536" i="21"/>
  <c r="CB536" i="21"/>
  <c r="CE536" i="21" s="1"/>
  <c r="CD536" i="21"/>
  <c r="CF536" i="21"/>
  <c r="CH536" i="21"/>
  <c r="CJ536" i="21"/>
  <c r="CL536" i="21"/>
  <c r="CN536" i="21"/>
  <c r="CP536" i="21"/>
  <c r="CR536" i="21"/>
  <c r="CS536" i="21"/>
  <c r="F537" i="21"/>
  <c r="CB537" i="21" s="1"/>
  <c r="CQ537" i="21" s="1"/>
  <c r="J537" i="21"/>
  <c r="L537" i="21"/>
  <c r="S537" i="21"/>
  <c r="Z537" i="21"/>
  <c r="AF537" i="21"/>
  <c r="AH537" i="21"/>
  <c r="AJ537" i="21"/>
  <c r="AL537" i="21"/>
  <c r="AM537" i="21"/>
  <c r="AO537" i="21" s="1"/>
  <c r="AN537" i="21"/>
  <c r="AW537" i="21"/>
  <c r="CE537" i="21"/>
  <c r="CS537" i="21"/>
  <c r="F538" i="21"/>
  <c r="J538" i="21"/>
  <c r="L538" i="21"/>
  <c r="S538" i="21"/>
  <c r="Z538" i="21"/>
  <c r="AF538" i="21"/>
  <c r="AH538" i="21"/>
  <c r="AJ538" i="21"/>
  <c r="AL538" i="21"/>
  <c r="AM538" i="21"/>
  <c r="AO538" i="21" s="1"/>
  <c r="AN538" i="21"/>
  <c r="AW538" i="21"/>
  <c r="CB538" i="21"/>
  <c r="CF538" i="21" s="1"/>
  <c r="CN538" i="21"/>
  <c r="CR538" i="21"/>
  <c r="CS538" i="21"/>
  <c r="F539" i="21"/>
  <c r="CB539" i="21" s="1"/>
  <c r="J539" i="21"/>
  <c r="L539" i="21"/>
  <c r="S539" i="21"/>
  <c r="Z539" i="21"/>
  <c r="AF539" i="21"/>
  <c r="AH539" i="21"/>
  <c r="AJ539" i="21"/>
  <c r="AL539" i="21"/>
  <c r="AM539" i="21"/>
  <c r="AN539" i="21"/>
  <c r="AO539" i="21"/>
  <c r="AW539" i="21"/>
  <c r="CC539" i="21"/>
  <c r="CG539" i="21"/>
  <c r="CK539" i="21"/>
  <c r="CO539" i="21"/>
  <c r="CS539" i="21"/>
  <c r="F540" i="21"/>
  <c r="J540" i="21"/>
  <c r="L540" i="21"/>
  <c r="S540" i="21"/>
  <c r="Z540" i="21"/>
  <c r="AF540" i="21"/>
  <c r="AH540" i="21"/>
  <c r="AJ540" i="21"/>
  <c r="AL540" i="21"/>
  <c r="AM540" i="21"/>
  <c r="AN540" i="21"/>
  <c r="AO540" i="21"/>
  <c r="AW540" i="21"/>
  <c r="CB540" i="21"/>
  <c r="CE540" i="21" s="1"/>
  <c r="CD540" i="21"/>
  <c r="CF540" i="21"/>
  <c r="CH540" i="21"/>
  <c r="CJ540" i="21"/>
  <c r="CL540" i="21"/>
  <c r="CN540" i="21"/>
  <c r="CP540" i="21"/>
  <c r="CR540" i="21"/>
  <c r="CS540" i="21"/>
  <c r="F541" i="21"/>
  <c r="CB541" i="21" s="1"/>
  <c r="J541" i="21"/>
  <c r="L541" i="21"/>
  <c r="S541" i="21"/>
  <c r="Z541" i="21"/>
  <c r="AF541" i="21"/>
  <c r="AH541" i="21"/>
  <c r="AJ541" i="21"/>
  <c r="AL541" i="21"/>
  <c r="AM541" i="21"/>
  <c r="AO541" i="21" s="1"/>
  <c r="AN541" i="21"/>
  <c r="AW541" i="21"/>
  <c r="CE541" i="21"/>
  <c r="CS541" i="21"/>
  <c r="F542" i="21"/>
  <c r="J542" i="21"/>
  <c r="L542" i="21"/>
  <c r="S542" i="21"/>
  <c r="Z542" i="21"/>
  <c r="AF542" i="21"/>
  <c r="AH542" i="21"/>
  <c r="AJ542" i="21"/>
  <c r="AL542" i="21"/>
  <c r="AM542" i="21"/>
  <c r="AO542" i="21" s="1"/>
  <c r="AN542" i="21"/>
  <c r="AW542" i="21"/>
  <c r="CB542" i="21"/>
  <c r="CF542" i="21" s="1"/>
  <c r="CN542" i="21"/>
  <c r="CR542" i="21"/>
  <c r="CS542" i="21"/>
  <c r="F543" i="21"/>
  <c r="CB543" i="21" s="1"/>
  <c r="J543" i="21"/>
  <c r="L543" i="21"/>
  <c r="S543" i="21"/>
  <c r="Z543" i="21"/>
  <c r="AF543" i="21"/>
  <c r="AH543" i="21"/>
  <c r="AJ543" i="21"/>
  <c r="AL543" i="21"/>
  <c r="AM543" i="21"/>
  <c r="AN543" i="21"/>
  <c r="AO543" i="21"/>
  <c r="AW543" i="21"/>
  <c r="CC543" i="21"/>
  <c r="CG543" i="21"/>
  <c r="CK543" i="21"/>
  <c r="CO543" i="21"/>
  <c r="CS543" i="21"/>
  <c r="F544" i="21"/>
  <c r="J544" i="21"/>
  <c r="L544" i="21"/>
  <c r="S544" i="21"/>
  <c r="Z544" i="21"/>
  <c r="AF544" i="21"/>
  <c r="AH544" i="21"/>
  <c r="AJ544" i="21"/>
  <c r="AL544" i="21"/>
  <c r="AM544" i="21"/>
  <c r="AN544" i="21"/>
  <c r="AO544" i="21"/>
  <c r="AW544" i="21"/>
  <c r="CB544" i="21"/>
  <c r="CE544" i="21" s="1"/>
  <c r="CD544" i="21"/>
  <c r="CF544" i="21"/>
  <c r="CH544" i="21"/>
  <c r="CJ544" i="21"/>
  <c r="CL544" i="21"/>
  <c r="CN544" i="21"/>
  <c r="CP544" i="21"/>
  <c r="CR544" i="21"/>
  <c r="CS544" i="21"/>
  <c r="F545" i="21"/>
  <c r="CB545" i="21" s="1"/>
  <c r="CQ545" i="21" s="1"/>
  <c r="J545" i="21"/>
  <c r="L545" i="21"/>
  <c r="S545" i="21"/>
  <c r="Z545" i="21"/>
  <c r="AF545" i="21"/>
  <c r="AH545" i="21"/>
  <c r="AJ545" i="21"/>
  <c r="AL545" i="21"/>
  <c r="AM545" i="21"/>
  <c r="AO545" i="21" s="1"/>
  <c r="AN545" i="21"/>
  <c r="AW545" i="21"/>
  <c r="CS545" i="21"/>
  <c r="F546" i="21"/>
  <c r="J546" i="21"/>
  <c r="L546" i="21"/>
  <c r="S546" i="21"/>
  <c r="Z546" i="21"/>
  <c r="AF546" i="21"/>
  <c r="AH546" i="21"/>
  <c r="AJ546" i="21"/>
  <c r="AL546" i="21"/>
  <c r="AM546" i="21"/>
  <c r="AO546" i="21" s="1"/>
  <c r="AN546" i="21"/>
  <c r="AW546" i="21"/>
  <c r="CB546" i="21"/>
  <c r="CF546" i="21" s="1"/>
  <c r="CN546" i="21"/>
  <c r="CR546" i="21"/>
  <c r="CS546" i="21"/>
  <c r="F547" i="21"/>
  <c r="CB547" i="21" s="1"/>
  <c r="J547" i="21"/>
  <c r="L547" i="21"/>
  <c r="S547" i="21"/>
  <c r="Z547" i="21"/>
  <c r="AF547" i="21"/>
  <c r="AH547" i="21"/>
  <c r="AJ547" i="21"/>
  <c r="AL547" i="21"/>
  <c r="AM547" i="21"/>
  <c r="AN547" i="21"/>
  <c r="AO547" i="21"/>
  <c r="AW547" i="21"/>
  <c r="CC547" i="21"/>
  <c r="CG547" i="21"/>
  <c r="CK547" i="21"/>
  <c r="CO547" i="21"/>
  <c r="CS547" i="21"/>
  <c r="F548" i="21"/>
  <c r="J548" i="21"/>
  <c r="L548" i="21"/>
  <c r="S548" i="21"/>
  <c r="Z548" i="21"/>
  <c r="AF548" i="21"/>
  <c r="AH548" i="21"/>
  <c r="AJ548" i="21"/>
  <c r="AL548" i="21"/>
  <c r="AM548" i="21"/>
  <c r="AN548" i="21"/>
  <c r="AO548" i="21"/>
  <c r="AW548" i="21"/>
  <c r="CB548" i="21"/>
  <c r="CE548" i="21" s="1"/>
  <c r="CD548" i="21"/>
  <c r="CH548" i="21"/>
  <c r="CL548" i="21"/>
  <c r="CN548" i="21"/>
  <c r="CP548" i="21"/>
  <c r="CR548" i="21"/>
  <c r="CS548" i="21"/>
  <c r="F549" i="21"/>
  <c r="CB549" i="21" s="1"/>
  <c r="J549" i="21"/>
  <c r="L549" i="21"/>
  <c r="S549" i="21"/>
  <c r="Z549" i="21"/>
  <c r="AF549" i="21"/>
  <c r="AH549" i="21"/>
  <c r="AJ549" i="21"/>
  <c r="AL549" i="21"/>
  <c r="AM549" i="21"/>
  <c r="AO549" i="21" s="1"/>
  <c r="AN549" i="21"/>
  <c r="AW549" i="21"/>
  <c r="CE549" i="21"/>
  <c r="CI549" i="21"/>
  <c r="CM549" i="21"/>
  <c r="CQ549" i="21"/>
  <c r="CS549" i="21"/>
  <c r="F550" i="21"/>
  <c r="J550" i="21"/>
  <c r="L550" i="21"/>
  <c r="S550" i="21"/>
  <c r="Z550" i="21"/>
  <c r="AF550" i="21"/>
  <c r="AH550" i="21"/>
  <c r="AJ550" i="21"/>
  <c r="AL550" i="21"/>
  <c r="AM550" i="21"/>
  <c r="AO550" i="21" s="1"/>
  <c r="AN550" i="21"/>
  <c r="AW550" i="21"/>
  <c r="CB550" i="21"/>
  <c r="CF550" i="21"/>
  <c r="CJ550" i="21"/>
  <c r="CN550" i="21"/>
  <c r="CR550" i="21"/>
  <c r="CS550" i="21"/>
  <c r="F551" i="21"/>
  <c r="CB551" i="21" s="1"/>
  <c r="CC551" i="21" s="1"/>
  <c r="J551" i="21"/>
  <c r="L551" i="21"/>
  <c r="S551" i="21"/>
  <c r="Z551" i="21"/>
  <c r="AF551" i="21"/>
  <c r="AH551" i="21"/>
  <c r="AJ551" i="21"/>
  <c r="AL551" i="21"/>
  <c r="AM551" i="21"/>
  <c r="AN551" i="21"/>
  <c r="AO551" i="21"/>
  <c r="AW551" i="21"/>
  <c r="CK551" i="21"/>
  <c r="CO551" i="21"/>
  <c r="CS551" i="21"/>
  <c r="F552" i="21"/>
  <c r="J552" i="21"/>
  <c r="L552" i="21"/>
  <c r="S552" i="21"/>
  <c r="Z552" i="21"/>
  <c r="AF552" i="21"/>
  <c r="AH552" i="21"/>
  <c r="AJ552" i="21"/>
  <c r="AL552" i="21"/>
  <c r="AM552" i="21"/>
  <c r="AN552" i="21"/>
  <c r="AO552" i="21"/>
  <c r="AW552" i="21"/>
  <c r="CB552" i="21"/>
  <c r="CE552" i="21" s="1"/>
  <c r="CD552" i="21"/>
  <c r="CH552" i="21"/>
  <c r="CL552" i="21"/>
  <c r="CN552" i="21"/>
  <c r="CP552" i="21"/>
  <c r="CR552" i="21"/>
  <c r="CS552" i="21"/>
  <c r="F553" i="21"/>
  <c r="CB553" i="21" s="1"/>
  <c r="CQ553" i="21" s="1"/>
  <c r="J553" i="21"/>
  <c r="L553" i="21"/>
  <c r="S553" i="21"/>
  <c r="Z553" i="21"/>
  <c r="AF553" i="21"/>
  <c r="AH553" i="21"/>
  <c r="AJ553" i="21"/>
  <c r="AL553" i="21"/>
  <c r="AM553" i="21"/>
  <c r="AO553" i="21" s="1"/>
  <c r="AN553" i="21"/>
  <c r="AW553" i="21"/>
  <c r="CE553" i="21"/>
  <c r="CS553" i="21"/>
  <c r="F554" i="21"/>
  <c r="J554" i="21"/>
  <c r="L554" i="21"/>
  <c r="S554" i="21"/>
  <c r="Z554" i="21"/>
  <c r="AF554" i="21"/>
  <c r="AH554" i="21"/>
  <c r="AJ554" i="21"/>
  <c r="AL554" i="21"/>
  <c r="AM554" i="21"/>
  <c r="AO554" i="21" s="1"/>
  <c r="AN554" i="21"/>
  <c r="AW554" i="21"/>
  <c r="CB554" i="21"/>
  <c r="CF554" i="21" s="1"/>
  <c r="CN554" i="21"/>
  <c r="CR554" i="21"/>
  <c r="CS554" i="21"/>
  <c r="F555" i="21"/>
  <c r="CB555" i="21" s="1"/>
  <c r="J555" i="21"/>
  <c r="L555" i="21"/>
  <c r="S555" i="21"/>
  <c r="Z555" i="21"/>
  <c r="AF555" i="21"/>
  <c r="AH555" i="21"/>
  <c r="AJ555" i="21"/>
  <c r="AL555" i="21"/>
  <c r="AM555" i="21"/>
  <c r="AN555" i="21"/>
  <c r="AO555" i="21"/>
  <c r="AW555" i="21"/>
  <c r="CC555" i="21"/>
  <c r="CG555" i="21"/>
  <c r="CK555" i="21"/>
  <c r="CO555" i="21"/>
  <c r="CS555" i="21"/>
  <c r="F556" i="21"/>
  <c r="J556" i="21"/>
  <c r="L556" i="21"/>
  <c r="S556" i="21"/>
  <c r="Z556" i="21"/>
  <c r="AF556" i="21"/>
  <c r="AH556" i="21"/>
  <c r="AJ556" i="21"/>
  <c r="AL556" i="21"/>
  <c r="AM556" i="21"/>
  <c r="AN556" i="21"/>
  <c r="AO556" i="21"/>
  <c r="AW556" i="21"/>
  <c r="CB556" i="21"/>
  <c r="CE556" i="21" s="1"/>
  <c r="CD556" i="21"/>
  <c r="CH556" i="21"/>
  <c r="CL556" i="21"/>
  <c r="CN556" i="21"/>
  <c r="CP556" i="21"/>
  <c r="CR556" i="21"/>
  <c r="CS556" i="21"/>
  <c r="F557" i="21"/>
  <c r="CB557" i="21" s="1"/>
  <c r="CI557" i="21" s="1"/>
  <c r="J557" i="21"/>
  <c r="L557" i="21"/>
  <c r="S557" i="21"/>
  <c r="Z557" i="21"/>
  <c r="AF557" i="21"/>
  <c r="AH557" i="21"/>
  <c r="AJ557" i="21"/>
  <c r="AL557" i="21"/>
  <c r="AM557" i="21"/>
  <c r="AO557" i="21" s="1"/>
  <c r="AN557" i="21"/>
  <c r="AW557" i="21"/>
  <c r="CE557" i="21"/>
  <c r="CM557" i="21"/>
  <c r="CQ557" i="21"/>
  <c r="CS557" i="21"/>
  <c r="F558" i="21"/>
  <c r="J558" i="21"/>
  <c r="L558" i="21"/>
  <c r="S558" i="21"/>
  <c r="Z558" i="21"/>
  <c r="AF558" i="21"/>
  <c r="AH558" i="21"/>
  <c r="AJ558" i="21"/>
  <c r="AL558" i="21"/>
  <c r="AM558" i="21"/>
  <c r="AO558" i="21" s="1"/>
  <c r="AN558" i="21"/>
  <c r="AW558" i="21"/>
  <c r="CB558" i="21"/>
  <c r="CF558" i="21"/>
  <c r="CJ558" i="21"/>
  <c r="CN558" i="21"/>
  <c r="CR558" i="21"/>
  <c r="CS558" i="21"/>
  <c r="F559" i="21"/>
  <c r="CB559" i="21" s="1"/>
  <c r="CC559" i="21" s="1"/>
  <c r="J559" i="21"/>
  <c r="L559" i="21"/>
  <c r="S559" i="21"/>
  <c r="Z559" i="21"/>
  <c r="AF559" i="21"/>
  <c r="AH559" i="21"/>
  <c r="AJ559" i="21"/>
  <c r="AL559" i="21"/>
  <c r="AM559" i="21"/>
  <c r="AN559" i="21"/>
  <c r="AO559" i="21"/>
  <c r="AW559" i="21"/>
  <c r="CK559" i="21"/>
  <c r="CO559" i="21"/>
  <c r="CS559" i="21"/>
  <c r="F111" i="21"/>
  <c r="F560" i="21"/>
  <c r="F561" i="21"/>
  <c r="F562" i="21"/>
  <c r="F563" i="21"/>
  <c r="F564" i="21"/>
  <c r="F565" i="21"/>
  <c r="F566" i="21"/>
  <c r="F567" i="21"/>
  <c r="F568" i="21"/>
  <c r="F569" i="21"/>
  <c r="F570" i="21"/>
  <c r="F571" i="21"/>
  <c r="F572" i="21"/>
  <c r="F573" i="21"/>
  <c r="F574" i="21"/>
  <c r="F575" i="21"/>
  <c r="F576" i="21"/>
  <c r="F577" i="21"/>
  <c r="F578" i="21"/>
  <c r="F579" i="21"/>
  <c r="F580" i="21"/>
  <c r="F581" i="21"/>
  <c r="F582" i="21"/>
  <c r="F583" i="21"/>
  <c r="AL444" i="52" l="1"/>
  <c r="AP445" i="52"/>
  <c r="AM444" i="52"/>
  <c r="AQ444" i="52"/>
  <c r="AK444" i="52"/>
  <c r="AO444" i="52"/>
  <c r="AN444" i="52"/>
  <c r="AR444" i="52"/>
  <c r="AL436" i="52"/>
  <c r="AP437" i="52"/>
  <c r="AK436" i="52"/>
  <c r="AO436" i="52"/>
  <c r="AM436" i="52"/>
  <c r="AQ436" i="52"/>
  <c r="AN436" i="52"/>
  <c r="AR436" i="52"/>
  <c r="AL420" i="52"/>
  <c r="AP421" i="52"/>
  <c r="AK420" i="52"/>
  <c r="AO420" i="52"/>
  <c r="AM420" i="52"/>
  <c r="AQ420" i="52"/>
  <c r="AN420" i="52"/>
  <c r="AR420" i="52"/>
  <c r="AM369" i="52"/>
  <c r="AQ369" i="52"/>
  <c r="AO369" i="52"/>
  <c r="AN369" i="52"/>
  <c r="AK369" i="52"/>
  <c r="AL369" i="52"/>
  <c r="AR369" i="52"/>
  <c r="AP370" i="52"/>
  <c r="AK359" i="52"/>
  <c r="AO359" i="52"/>
  <c r="AM359" i="52"/>
  <c r="AQ359" i="52"/>
  <c r="AR359" i="52"/>
  <c r="AP359" i="52"/>
  <c r="AL359" i="52"/>
  <c r="AN359" i="52"/>
  <c r="AP360" i="52"/>
  <c r="AL449" i="52"/>
  <c r="AP450" i="52"/>
  <c r="AK449" i="52"/>
  <c r="AO449" i="52"/>
  <c r="AM449" i="52"/>
  <c r="AQ449" i="52"/>
  <c r="AN449" i="52"/>
  <c r="AR449" i="52"/>
  <c r="AL445" i="52"/>
  <c r="AP446" i="52"/>
  <c r="AO445" i="52"/>
  <c r="AM445" i="52"/>
  <c r="AQ445" i="52"/>
  <c r="AK445" i="52"/>
  <c r="AN445" i="52"/>
  <c r="AR445" i="52"/>
  <c r="AL441" i="52"/>
  <c r="AP442" i="52"/>
  <c r="AM441" i="52"/>
  <c r="AQ441" i="52"/>
  <c r="AK441" i="52"/>
  <c r="AO441" i="52"/>
  <c r="AN441" i="52"/>
  <c r="AR441" i="52"/>
  <c r="AL437" i="52"/>
  <c r="AP438" i="52"/>
  <c r="AM437" i="52"/>
  <c r="AQ437" i="52"/>
  <c r="AK437" i="52"/>
  <c r="AO437" i="52"/>
  <c r="AN437" i="52"/>
  <c r="AR437" i="52"/>
  <c r="AL433" i="52"/>
  <c r="AP434" i="52"/>
  <c r="AK433" i="52"/>
  <c r="AO433" i="52"/>
  <c r="AM433" i="52"/>
  <c r="AQ433" i="52"/>
  <c r="AN433" i="52"/>
  <c r="AR433" i="52"/>
  <c r="AL429" i="52"/>
  <c r="AP430" i="52"/>
  <c r="AK429" i="52"/>
  <c r="AO429" i="52"/>
  <c r="AM429" i="52"/>
  <c r="AQ429" i="52"/>
  <c r="AN429" i="52"/>
  <c r="AR429" i="52"/>
  <c r="AL425" i="52"/>
  <c r="AP426" i="52"/>
  <c r="AM425" i="52"/>
  <c r="AQ425" i="52"/>
  <c r="AK425" i="52"/>
  <c r="AO425" i="52"/>
  <c r="AN425" i="52"/>
  <c r="AR425" i="52"/>
  <c r="AL421" i="52"/>
  <c r="AP422" i="52"/>
  <c r="AM421" i="52"/>
  <c r="AQ421" i="52"/>
  <c r="AK421" i="52"/>
  <c r="AO421" i="52"/>
  <c r="AN421" i="52"/>
  <c r="AR421" i="52"/>
  <c r="AM407" i="52"/>
  <c r="AQ407" i="52"/>
  <c r="AL407" i="52"/>
  <c r="AR407" i="52"/>
  <c r="AP408" i="52"/>
  <c r="AN407" i="52"/>
  <c r="AK407" i="52"/>
  <c r="AP407" i="52"/>
  <c r="AO407" i="52"/>
  <c r="AM405" i="52"/>
  <c r="AQ405" i="52"/>
  <c r="AO405" i="52"/>
  <c r="AK405" i="52"/>
  <c r="AN405" i="52"/>
  <c r="AL405" i="52"/>
  <c r="AR405" i="52"/>
  <c r="AP406" i="52"/>
  <c r="AM395" i="52"/>
  <c r="AQ395" i="52"/>
  <c r="AL395" i="52"/>
  <c r="AR395" i="52"/>
  <c r="AP396" i="52"/>
  <c r="AK395" i="52"/>
  <c r="AP395" i="52"/>
  <c r="AN395" i="52"/>
  <c r="AO395" i="52"/>
  <c r="AM393" i="52"/>
  <c r="AQ393" i="52"/>
  <c r="AO393" i="52"/>
  <c r="AK393" i="52"/>
  <c r="AN393" i="52"/>
  <c r="AL393" i="52"/>
  <c r="AR393" i="52"/>
  <c r="AP394" i="52"/>
  <c r="AM383" i="52"/>
  <c r="AQ383" i="52"/>
  <c r="AL383" i="52"/>
  <c r="AR383" i="52"/>
  <c r="AP384" i="52"/>
  <c r="AK383" i="52"/>
  <c r="AN383" i="52"/>
  <c r="AP383" i="52"/>
  <c r="AO383" i="52"/>
  <c r="AM381" i="52"/>
  <c r="AQ381" i="52"/>
  <c r="AO381" i="52"/>
  <c r="AK381" i="52"/>
  <c r="AN381" i="52"/>
  <c r="AL381" i="52"/>
  <c r="AR381" i="52"/>
  <c r="AP382" i="52"/>
  <c r="AK365" i="52"/>
  <c r="AO365" i="52"/>
  <c r="AM365" i="52"/>
  <c r="AQ365" i="52"/>
  <c r="AN365" i="52"/>
  <c r="AP366" i="52"/>
  <c r="AL365" i="52"/>
  <c r="AR365" i="52"/>
  <c r="AK355" i="52"/>
  <c r="AO355" i="52"/>
  <c r="AM355" i="52"/>
  <c r="AQ355" i="52"/>
  <c r="AR355" i="52"/>
  <c r="AP355" i="52"/>
  <c r="AL355" i="52"/>
  <c r="AN355" i="52"/>
  <c r="AP356" i="52"/>
  <c r="AK349" i="52"/>
  <c r="AO349" i="52"/>
  <c r="AM349" i="52"/>
  <c r="AQ349" i="52"/>
  <c r="AN349" i="52"/>
  <c r="AP350" i="52"/>
  <c r="AL349" i="52"/>
  <c r="AR349" i="52"/>
  <c r="AK339" i="52"/>
  <c r="AO339" i="52"/>
  <c r="AM339" i="52"/>
  <c r="AQ339" i="52"/>
  <c r="AR339" i="52"/>
  <c r="AP339" i="52"/>
  <c r="AL339" i="52"/>
  <c r="AN339" i="52"/>
  <c r="AP340" i="52"/>
  <c r="AK333" i="52"/>
  <c r="AO333" i="52"/>
  <c r="AM333" i="52"/>
  <c r="AQ333" i="52"/>
  <c r="AN333" i="52"/>
  <c r="AP334" i="52"/>
  <c r="AL333" i="52"/>
  <c r="AR333" i="52"/>
  <c r="AL440" i="52"/>
  <c r="AP441" i="52"/>
  <c r="AK440" i="52"/>
  <c r="AO440" i="52"/>
  <c r="AM440" i="52"/>
  <c r="AQ440" i="52"/>
  <c r="AN440" i="52"/>
  <c r="AR440" i="52"/>
  <c r="AL428" i="52"/>
  <c r="AP429" i="52"/>
  <c r="AM428" i="52"/>
  <c r="AQ428" i="52"/>
  <c r="AK428" i="52"/>
  <c r="AO428" i="52"/>
  <c r="AN428" i="52"/>
  <c r="AR428" i="52"/>
  <c r="AM409" i="52"/>
  <c r="AQ409" i="52"/>
  <c r="AO409" i="52"/>
  <c r="AK409" i="52"/>
  <c r="AN409" i="52"/>
  <c r="AL409" i="52"/>
  <c r="AR409" i="52"/>
  <c r="AP410" i="52"/>
  <c r="AM387" i="52"/>
  <c r="AQ387" i="52"/>
  <c r="AL387" i="52"/>
  <c r="AR387" i="52"/>
  <c r="AP388" i="52"/>
  <c r="AP387" i="52"/>
  <c r="AN387" i="52"/>
  <c r="AK387" i="52"/>
  <c r="AO387" i="52"/>
  <c r="AK353" i="52"/>
  <c r="AO353" i="52"/>
  <c r="AM353" i="52"/>
  <c r="AQ353" i="52"/>
  <c r="AN353" i="52"/>
  <c r="AP354" i="52"/>
  <c r="AL353" i="52"/>
  <c r="AR353" i="52"/>
  <c r="AK343" i="52"/>
  <c r="AO343" i="52"/>
  <c r="AM343" i="52"/>
  <c r="AQ343" i="52"/>
  <c r="AR343" i="52"/>
  <c r="AP343" i="52"/>
  <c r="AL343" i="52"/>
  <c r="AN343" i="52"/>
  <c r="AP344" i="52"/>
  <c r="AK337" i="52"/>
  <c r="AO337" i="52"/>
  <c r="AM337" i="52"/>
  <c r="AQ337" i="52"/>
  <c r="AN337" i="52"/>
  <c r="AP338" i="52"/>
  <c r="AL337" i="52"/>
  <c r="AR337" i="52"/>
  <c r="AL450" i="52"/>
  <c r="AK450" i="52"/>
  <c r="AO450" i="52"/>
  <c r="AM450" i="52"/>
  <c r="AQ450" i="52"/>
  <c r="AN450" i="52"/>
  <c r="AR450" i="52"/>
  <c r="AL446" i="52"/>
  <c r="AP447" i="52"/>
  <c r="AM446" i="52"/>
  <c r="AQ446" i="52"/>
  <c r="AK446" i="52"/>
  <c r="AO446" i="52"/>
  <c r="AN446" i="52"/>
  <c r="AR446" i="52"/>
  <c r="AL442" i="52"/>
  <c r="AP443" i="52"/>
  <c r="AK442" i="52"/>
  <c r="AM442" i="52"/>
  <c r="AQ442" i="52"/>
  <c r="AO442" i="52"/>
  <c r="AN442" i="52"/>
  <c r="AR442" i="52"/>
  <c r="AL438" i="52"/>
  <c r="AP439" i="52"/>
  <c r="AK438" i="52"/>
  <c r="AO438" i="52"/>
  <c r="AM438" i="52"/>
  <c r="AQ438" i="52"/>
  <c r="AN438" i="52"/>
  <c r="AR438" i="52"/>
  <c r="AL434" i="52"/>
  <c r="AP435" i="52"/>
  <c r="AK434" i="52"/>
  <c r="AO434" i="52"/>
  <c r="AM434" i="52"/>
  <c r="AQ434" i="52"/>
  <c r="AN434" i="52"/>
  <c r="AR434" i="52"/>
  <c r="AL430" i="52"/>
  <c r="AP431" i="52"/>
  <c r="AM430" i="52"/>
  <c r="AQ430" i="52"/>
  <c r="AK430" i="52"/>
  <c r="AO430" i="52"/>
  <c r="AN430" i="52"/>
  <c r="AR430" i="52"/>
  <c r="AL426" i="52"/>
  <c r="AP427" i="52"/>
  <c r="AM426" i="52"/>
  <c r="AQ426" i="52"/>
  <c r="AK426" i="52"/>
  <c r="AO426" i="52"/>
  <c r="AN426" i="52"/>
  <c r="AR426" i="52"/>
  <c r="AL422" i="52"/>
  <c r="AP423" i="52"/>
  <c r="AK422" i="52"/>
  <c r="AO422" i="52"/>
  <c r="AM422" i="52"/>
  <c r="AQ422" i="52"/>
  <c r="AN422" i="52"/>
  <c r="AR422" i="52"/>
  <c r="AL419" i="52"/>
  <c r="AP420" i="52"/>
  <c r="AK419" i="52"/>
  <c r="AM419" i="52"/>
  <c r="AQ419" i="52"/>
  <c r="AO419" i="52"/>
  <c r="AN419" i="52"/>
  <c r="AR419" i="52"/>
  <c r="AM417" i="52"/>
  <c r="AQ417" i="52"/>
  <c r="AO417" i="52"/>
  <c r="AN417" i="52"/>
  <c r="AK417" i="52"/>
  <c r="AL417" i="52"/>
  <c r="AR417" i="52"/>
  <c r="AP418" i="52"/>
  <c r="AM403" i="52"/>
  <c r="AQ403" i="52"/>
  <c r="AL403" i="52"/>
  <c r="AR403" i="52"/>
  <c r="AP404" i="52"/>
  <c r="AP403" i="52"/>
  <c r="AN403" i="52"/>
  <c r="AK403" i="52"/>
  <c r="AO403" i="52"/>
  <c r="AM401" i="52"/>
  <c r="AQ401" i="52"/>
  <c r="AO401" i="52"/>
  <c r="AN401" i="52"/>
  <c r="AK401" i="52"/>
  <c r="AL401" i="52"/>
  <c r="AR401" i="52"/>
  <c r="AP402" i="52"/>
  <c r="AM379" i="52"/>
  <c r="AQ379" i="52"/>
  <c r="AL379" i="52"/>
  <c r="AR379" i="52"/>
  <c r="AP380" i="52"/>
  <c r="AP379" i="52"/>
  <c r="AN379" i="52"/>
  <c r="AK379" i="52"/>
  <c r="AO379" i="52"/>
  <c r="AM377" i="52"/>
  <c r="AQ377" i="52"/>
  <c r="AO377" i="52"/>
  <c r="AN377" i="52"/>
  <c r="AK377" i="52"/>
  <c r="AL377" i="52"/>
  <c r="AR377" i="52"/>
  <c r="AP378" i="52"/>
  <c r="AK367" i="52"/>
  <c r="AO367" i="52"/>
  <c r="AM367" i="52"/>
  <c r="AQ367" i="52"/>
  <c r="AR367" i="52"/>
  <c r="AP368" i="52"/>
  <c r="AP367" i="52"/>
  <c r="AL367" i="52"/>
  <c r="AN367" i="52"/>
  <c r="AK361" i="52"/>
  <c r="AO361" i="52"/>
  <c r="AM361" i="52"/>
  <c r="AQ361" i="52"/>
  <c r="AN361" i="52"/>
  <c r="AP362" i="52"/>
  <c r="AL361" i="52"/>
  <c r="AR361" i="52"/>
  <c r="AK351" i="52"/>
  <c r="AO351" i="52"/>
  <c r="AM351" i="52"/>
  <c r="AQ351" i="52"/>
  <c r="AR351" i="52"/>
  <c r="AP351" i="52"/>
  <c r="AL351" i="52"/>
  <c r="AN351" i="52"/>
  <c r="AP352" i="52"/>
  <c r="AK345" i="52"/>
  <c r="AO345" i="52"/>
  <c r="AM345" i="52"/>
  <c r="AQ345" i="52"/>
  <c r="AN345" i="52"/>
  <c r="AP346" i="52"/>
  <c r="AL345" i="52"/>
  <c r="AR345" i="52"/>
  <c r="AK335" i="52"/>
  <c r="AO335" i="52"/>
  <c r="AM335" i="52"/>
  <c r="AQ335" i="52"/>
  <c r="AR335" i="52"/>
  <c r="AP335" i="52"/>
  <c r="AL335" i="52"/>
  <c r="AN335" i="52"/>
  <c r="AP336" i="52"/>
  <c r="AL448" i="52"/>
  <c r="AP449" i="52"/>
  <c r="AM448" i="52"/>
  <c r="AQ448" i="52"/>
  <c r="AK448" i="52"/>
  <c r="AO448" i="52"/>
  <c r="AN448" i="52"/>
  <c r="AR448" i="52"/>
  <c r="AL432" i="52"/>
  <c r="AP433" i="52"/>
  <c r="AK432" i="52"/>
  <c r="AM432" i="52"/>
  <c r="AQ432" i="52"/>
  <c r="AO432" i="52"/>
  <c r="AN432" i="52"/>
  <c r="AR432" i="52"/>
  <c r="AL424" i="52"/>
  <c r="AP425" i="52"/>
  <c r="AM424" i="52"/>
  <c r="AQ424" i="52"/>
  <c r="AK424" i="52"/>
  <c r="AO424" i="52"/>
  <c r="AN424" i="52"/>
  <c r="AR424" i="52"/>
  <c r="AM411" i="52"/>
  <c r="AQ411" i="52"/>
  <c r="AL411" i="52"/>
  <c r="AR411" i="52"/>
  <c r="AP412" i="52"/>
  <c r="AN411" i="52"/>
  <c r="AK411" i="52"/>
  <c r="AP411" i="52"/>
  <c r="AO411" i="52"/>
  <c r="AM385" i="52"/>
  <c r="AQ385" i="52"/>
  <c r="AO385" i="52"/>
  <c r="AN385" i="52"/>
  <c r="AK385" i="52"/>
  <c r="AL385" i="52"/>
  <c r="AR385" i="52"/>
  <c r="AP386" i="52"/>
  <c r="AM371" i="52"/>
  <c r="AQ371" i="52"/>
  <c r="AL371" i="52"/>
  <c r="AR371" i="52"/>
  <c r="AP372" i="52"/>
  <c r="AK371" i="52"/>
  <c r="AP371" i="52"/>
  <c r="AN371" i="52"/>
  <c r="AO371" i="52"/>
  <c r="AL447" i="52"/>
  <c r="AP448" i="52"/>
  <c r="AM447" i="52"/>
  <c r="AQ447" i="52"/>
  <c r="AK447" i="52"/>
  <c r="AO447" i="52"/>
  <c r="AN447" i="52"/>
  <c r="AR447" i="52"/>
  <c r="AL443" i="52"/>
  <c r="AP444" i="52"/>
  <c r="AK443" i="52"/>
  <c r="AO443" i="52"/>
  <c r="AM443" i="52"/>
  <c r="AQ443" i="52"/>
  <c r="AN443" i="52"/>
  <c r="AR443" i="52"/>
  <c r="AL439" i="52"/>
  <c r="AP440" i="52"/>
  <c r="AM439" i="52"/>
  <c r="AQ439" i="52"/>
  <c r="AK439" i="52"/>
  <c r="AO439" i="52"/>
  <c r="AN439" i="52"/>
  <c r="AR439" i="52"/>
  <c r="AL435" i="52"/>
  <c r="AP436" i="52"/>
  <c r="AK435" i="52"/>
  <c r="AO435" i="52"/>
  <c r="AM435" i="52"/>
  <c r="AQ435" i="52"/>
  <c r="AN435" i="52"/>
  <c r="AR435" i="52"/>
  <c r="AL431" i="52"/>
  <c r="AP432" i="52"/>
  <c r="AM431" i="52"/>
  <c r="AQ431" i="52"/>
  <c r="AK431" i="52"/>
  <c r="AO431" i="52"/>
  <c r="AN431" i="52"/>
  <c r="AR431" i="52"/>
  <c r="AL427" i="52"/>
  <c r="AP428" i="52"/>
  <c r="AM427" i="52"/>
  <c r="AQ427" i="52"/>
  <c r="AK427" i="52"/>
  <c r="AO427" i="52"/>
  <c r="AN427" i="52"/>
  <c r="AR427" i="52"/>
  <c r="AL423" i="52"/>
  <c r="AP424" i="52"/>
  <c r="AM423" i="52"/>
  <c r="AQ423" i="52"/>
  <c r="AK423" i="52"/>
  <c r="AO423" i="52"/>
  <c r="AN423" i="52"/>
  <c r="AR423" i="52"/>
  <c r="AM415" i="52"/>
  <c r="AQ415" i="52"/>
  <c r="AL415" i="52"/>
  <c r="AR415" i="52"/>
  <c r="AP416" i="52"/>
  <c r="AP415" i="52"/>
  <c r="AN415" i="52"/>
  <c r="AK415" i="52"/>
  <c r="AO415" i="52"/>
  <c r="AM413" i="52"/>
  <c r="AQ413" i="52"/>
  <c r="AO413" i="52"/>
  <c r="AK413" i="52"/>
  <c r="AN413" i="52"/>
  <c r="AL413" i="52"/>
  <c r="AR413" i="52"/>
  <c r="AP414" i="52"/>
  <c r="AM399" i="52"/>
  <c r="AQ399" i="52"/>
  <c r="AL399" i="52"/>
  <c r="AR399" i="52"/>
  <c r="AP400" i="52"/>
  <c r="AK399" i="52"/>
  <c r="AN399" i="52"/>
  <c r="AP399" i="52"/>
  <c r="AO399" i="52"/>
  <c r="AM397" i="52"/>
  <c r="AQ397" i="52"/>
  <c r="AO397" i="52"/>
  <c r="AK397" i="52"/>
  <c r="AN397" i="52"/>
  <c r="AL397" i="52"/>
  <c r="AR397" i="52"/>
  <c r="AP398" i="52"/>
  <c r="AM391" i="52"/>
  <c r="AQ391" i="52"/>
  <c r="AL391" i="52"/>
  <c r="AR391" i="52"/>
  <c r="AP392" i="52"/>
  <c r="AN391" i="52"/>
  <c r="AK391" i="52"/>
  <c r="AP391" i="52"/>
  <c r="AO391" i="52"/>
  <c r="AM389" i="52"/>
  <c r="AQ389" i="52"/>
  <c r="AO389" i="52"/>
  <c r="AN389" i="52"/>
  <c r="AK389" i="52"/>
  <c r="AL389" i="52"/>
  <c r="AR389" i="52"/>
  <c r="AP390" i="52"/>
  <c r="AM375" i="52"/>
  <c r="AQ375" i="52"/>
  <c r="AL375" i="52"/>
  <c r="AR375" i="52"/>
  <c r="AP376" i="52"/>
  <c r="AN375" i="52"/>
  <c r="AK375" i="52"/>
  <c r="AP375" i="52"/>
  <c r="AO375" i="52"/>
  <c r="AM373" i="52"/>
  <c r="AQ373" i="52"/>
  <c r="AO373" i="52"/>
  <c r="AN373" i="52"/>
  <c r="AK373" i="52"/>
  <c r="AL373" i="52"/>
  <c r="AR373" i="52"/>
  <c r="AP374" i="52"/>
  <c r="AK363" i="52"/>
  <c r="AO363" i="52"/>
  <c r="AM363" i="52"/>
  <c r="AQ363" i="52"/>
  <c r="AR363" i="52"/>
  <c r="AP363" i="52"/>
  <c r="AL363" i="52"/>
  <c r="AN363" i="52"/>
  <c r="AP364" i="52"/>
  <c r="AK357" i="52"/>
  <c r="AO357" i="52"/>
  <c r="AM357" i="52"/>
  <c r="AQ357" i="52"/>
  <c r="AN357" i="52"/>
  <c r="AP358" i="52"/>
  <c r="AL357" i="52"/>
  <c r="AR357" i="52"/>
  <c r="AK347" i="52"/>
  <c r="AO347" i="52"/>
  <c r="AM347" i="52"/>
  <c r="AQ347" i="52"/>
  <c r="AR347" i="52"/>
  <c r="AP347" i="52"/>
  <c r="AL347" i="52"/>
  <c r="AN347" i="52"/>
  <c r="AP348" i="52"/>
  <c r="AK341" i="52"/>
  <c r="AO341" i="52"/>
  <c r="AM341" i="52"/>
  <c r="AQ341" i="52"/>
  <c r="AN341" i="52"/>
  <c r="AP342" i="52"/>
  <c r="AL341" i="52"/>
  <c r="AR341" i="52"/>
  <c r="AL282" i="52"/>
  <c r="AP283" i="52"/>
  <c r="AM282" i="52"/>
  <c r="AQ282" i="52"/>
  <c r="AN282" i="52"/>
  <c r="AR282" i="52"/>
  <c r="AK282" i="52"/>
  <c r="AO282" i="52"/>
  <c r="AM248" i="52"/>
  <c r="AQ248" i="52"/>
  <c r="AN248" i="52"/>
  <c r="AR248" i="52"/>
  <c r="AK248" i="52"/>
  <c r="AO248" i="52"/>
  <c r="AL248" i="52"/>
  <c r="AP249" i="52"/>
  <c r="AM246" i="52"/>
  <c r="AQ246" i="52"/>
  <c r="AN246" i="52"/>
  <c r="AR246" i="52"/>
  <c r="AK246" i="52"/>
  <c r="AO246" i="52"/>
  <c r="AL246" i="52"/>
  <c r="AP247" i="52"/>
  <c r="AM244" i="52"/>
  <c r="AQ244" i="52"/>
  <c r="AN244" i="52"/>
  <c r="AR244" i="52"/>
  <c r="AK244" i="52"/>
  <c r="AO244" i="52"/>
  <c r="AL244" i="52"/>
  <c r="AP245" i="52"/>
  <c r="AM242" i="52"/>
  <c r="AQ242" i="52"/>
  <c r="AN242" i="52"/>
  <c r="AR242" i="52"/>
  <c r="AK242" i="52"/>
  <c r="AO242" i="52"/>
  <c r="AL242" i="52"/>
  <c r="AP243" i="52"/>
  <c r="AM240" i="52"/>
  <c r="AQ240" i="52"/>
  <c r="AN240" i="52"/>
  <c r="AR240" i="52"/>
  <c r="AK240" i="52"/>
  <c r="AO240" i="52"/>
  <c r="AL240" i="52"/>
  <c r="AP241" i="52"/>
  <c r="AM238" i="52"/>
  <c r="AQ238" i="52"/>
  <c r="AN238" i="52"/>
  <c r="AR238" i="52"/>
  <c r="AK238" i="52"/>
  <c r="AO238" i="52"/>
  <c r="AL238" i="52"/>
  <c r="AP239" i="52"/>
  <c r="AN416" i="52"/>
  <c r="AN408" i="52"/>
  <c r="AN400" i="52"/>
  <c r="AN396" i="52"/>
  <c r="AN384" i="52"/>
  <c r="AN376" i="52"/>
  <c r="AN368" i="52"/>
  <c r="AK331" i="52"/>
  <c r="AO331" i="52"/>
  <c r="AL331" i="52"/>
  <c r="AM331" i="52"/>
  <c r="AQ331" i="52"/>
  <c r="AK327" i="52"/>
  <c r="AO327" i="52"/>
  <c r="AL327" i="52"/>
  <c r="AP328" i="52"/>
  <c r="AM327" i="52"/>
  <c r="AQ327" i="52"/>
  <c r="AM271" i="52"/>
  <c r="AQ271" i="52"/>
  <c r="AN271" i="52"/>
  <c r="AR271" i="52"/>
  <c r="AK271" i="52"/>
  <c r="AL271" i="52"/>
  <c r="AP272" i="52"/>
  <c r="AO271" i="52"/>
  <c r="AP271" i="52"/>
  <c r="AM263" i="52"/>
  <c r="AQ263" i="52"/>
  <c r="AN263" i="52"/>
  <c r="AR263" i="52"/>
  <c r="AK263" i="52"/>
  <c r="AL263" i="52"/>
  <c r="AP264" i="52"/>
  <c r="AO263" i="52"/>
  <c r="AP263" i="52"/>
  <c r="AM255" i="52"/>
  <c r="AQ255" i="52"/>
  <c r="AN255" i="52"/>
  <c r="AR255" i="52"/>
  <c r="AK255" i="52"/>
  <c r="AL255" i="52"/>
  <c r="AP256" i="52"/>
  <c r="AO255" i="52"/>
  <c r="AP255" i="52"/>
  <c r="AO416" i="52"/>
  <c r="AM412" i="52"/>
  <c r="AQ412" i="52"/>
  <c r="AO408" i="52"/>
  <c r="AM404" i="52"/>
  <c r="AQ404" i="52"/>
  <c r="AO400" i="52"/>
  <c r="AM392" i="52"/>
  <c r="AQ392" i="52"/>
  <c r="AM388" i="52"/>
  <c r="AQ388" i="52"/>
  <c r="AO384" i="52"/>
  <c r="AM380" i="52"/>
  <c r="AQ380" i="52"/>
  <c r="AO376" i="52"/>
  <c r="AM372" i="52"/>
  <c r="AQ372" i="52"/>
  <c r="AK332" i="52"/>
  <c r="AO332" i="52"/>
  <c r="AM332" i="52"/>
  <c r="AQ332" i="52"/>
  <c r="AK328" i="52"/>
  <c r="AO328" i="52"/>
  <c r="AL328" i="52"/>
  <c r="AP329" i="52"/>
  <c r="AM328" i="52"/>
  <c r="AQ328" i="52"/>
  <c r="AM252" i="52"/>
  <c r="AQ252" i="52"/>
  <c r="AN252" i="52"/>
  <c r="AR252" i="52"/>
  <c r="AK252" i="52"/>
  <c r="AO252" i="52"/>
  <c r="AL252" i="52"/>
  <c r="AP253" i="52"/>
  <c r="AM234" i="52"/>
  <c r="AQ234" i="52"/>
  <c r="AN234" i="52"/>
  <c r="AR234" i="52"/>
  <c r="AK234" i="52"/>
  <c r="AO234" i="52"/>
  <c r="AL234" i="52"/>
  <c r="AP235" i="52"/>
  <c r="AM232" i="52"/>
  <c r="AQ232" i="52"/>
  <c r="AN232" i="52"/>
  <c r="AR232" i="52"/>
  <c r="AK232" i="52"/>
  <c r="AO232" i="52"/>
  <c r="AL232" i="52"/>
  <c r="AP233" i="52"/>
  <c r="AM226" i="52"/>
  <c r="AQ226" i="52"/>
  <c r="AN226" i="52"/>
  <c r="AR226" i="52"/>
  <c r="AK226" i="52"/>
  <c r="AO226" i="52"/>
  <c r="AL226" i="52"/>
  <c r="AP227" i="52"/>
  <c r="AM224" i="52"/>
  <c r="AQ224" i="52"/>
  <c r="AN224" i="52"/>
  <c r="AR224" i="52"/>
  <c r="AK224" i="52"/>
  <c r="AO224" i="52"/>
  <c r="AL224" i="52"/>
  <c r="AP224" i="52"/>
  <c r="AP225" i="52"/>
  <c r="AM418" i="52"/>
  <c r="AQ418" i="52"/>
  <c r="AP417" i="52"/>
  <c r="AR416" i="52"/>
  <c r="AM414" i="52"/>
  <c r="AQ414" i="52"/>
  <c r="AP413" i="52"/>
  <c r="AR412" i="52"/>
  <c r="AL412" i="52"/>
  <c r="AM410" i="52"/>
  <c r="AQ410" i="52"/>
  <c r="AP409" i="52"/>
  <c r="AR408" i="52"/>
  <c r="AM406" i="52"/>
  <c r="AQ406" i="52"/>
  <c r="AP405" i="52"/>
  <c r="AR404" i="52"/>
  <c r="AL404" i="52"/>
  <c r="AM402" i="52"/>
  <c r="AQ402" i="52"/>
  <c r="AP401" i="52"/>
  <c r="AR400" i="52"/>
  <c r="AM398" i="52"/>
  <c r="AQ398" i="52"/>
  <c r="AP397" i="52"/>
  <c r="AR396" i="52"/>
  <c r="AM394" i="52"/>
  <c r="AQ394" i="52"/>
  <c r="AP393" i="52"/>
  <c r="AR392" i="52"/>
  <c r="AL392" i="52"/>
  <c r="AM390" i="52"/>
  <c r="AQ390" i="52"/>
  <c r="AP389" i="52"/>
  <c r="AR388" i="52"/>
  <c r="AL388" i="52"/>
  <c r="AM386" i="52"/>
  <c r="AQ386" i="52"/>
  <c r="AP385" i="52"/>
  <c r="AR384" i="52"/>
  <c r="AM382" i="52"/>
  <c r="AQ382" i="52"/>
  <c r="AP381" i="52"/>
  <c r="AR380" i="52"/>
  <c r="AL380" i="52"/>
  <c r="AM378" i="52"/>
  <c r="AQ378" i="52"/>
  <c r="AP377" i="52"/>
  <c r="AR376" i="52"/>
  <c r="AM374" i="52"/>
  <c r="AQ374" i="52"/>
  <c r="AP373" i="52"/>
  <c r="AR372" i="52"/>
  <c r="AL372" i="52"/>
  <c r="AM370" i="52"/>
  <c r="AQ370" i="52"/>
  <c r="AP369" i="52"/>
  <c r="AR368" i="52"/>
  <c r="AK366" i="52"/>
  <c r="AO366" i="52"/>
  <c r="AM366" i="52"/>
  <c r="AQ366" i="52"/>
  <c r="AP365" i="52"/>
  <c r="AK362" i="52"/>
  <c r="AO362" i="52"/>
  <c r="AM362" i="52"/>
  <c r="AQ362" i="52"/>
  <c r="AP361" i="52"/>
  <c r="AK358" i="52"/>
  <c r="AO358" i="52"/>
  <c r="AM358" i="52"/>
  <c r="AQ358" i="52"/>
  <c r="AP357" i="52"/>
  <c r="AK354" i="52"/>
  <c r="AO354" i="52"/>
  <c r="AM354" i="52"/>
  <c r="AQ354" i="52"/>
  <c r="AP353" i="52"/>
  <c r="AK350" i="52"/>
  <c r="AO350" i="52"/>
  <c r="AM350" i="52"/>
  <c r="AQ350" i="52"/>
  <c r="AP349" i="52"/>
  <c r="AK346" i="52"/>
  <c r="AO346" i="52"/>
  <c r="AM346" i="52"/>
  <c r="AQ346" i="52"/>
  <c r="AP345" i="52"/>
  <c r="AK342" i="52"/>
  <c r="AO342" i="52"/>
  <c r="AM342" i="52"/>
  <c r="AQ342" i="52"/>
  <c r="AP341" i="52"/>
  <c r="AK338" i="52"/>
  <c r="AO338" i="52"/>
  <c r="AM338" i="52"/>
  <c r="AQ338" i="52"/>
  <c r="AP337" i="52"/>
  <c r="AK334" i="52"/>
  <c r="AO334" i="52"/>
  <c r="AM334" i="52"/>
  <c r="AQ334" i="52"/>
  <c r="AP333" i="52"/>
  <c r="AN332" i="52"/>
  <c r="AK330" i="52"/>
  <c r="AO330" i="52"/>
  <c r="AL330" i="52"/>
  <c r="AP331" i="52"/>
  <c r="AM330" i="52"/>
  <c r="AQ330" i="52"/>
  <c r="AR328" i="52"/>
  <c r="AK326" i="52"/>
  <c r="AO326" i="52"/>
  <c r="AL326" i="52"/>
  <c r="AP327" i="52"/>
  <c r="AM326" i="52"/>
  <c r="AQ326" i="52"/>
  <c r="AM416" i="52"/>
  <c r="AQ416" i="52"/>
  <c r="AO412" i="52"/>
  <c r="AM408" i="52"/>
  <c r="AQ408" i="52"/>
  <c r="AO404" i="52"/>
  <c r="AM400" i="52"/>
  <c r="AQ400" i="52"/>
  <c r="AM396" i="52"/>
  <c r="AQ396" i="52"/>
  <c r="AO388" i="52"/>
  <c r="AM384" i="52"/>
  <c r="AQ384" i="52"/>
  <c r="AO380" i="52"/>
  <c r="AM376" i="52"/>
  <c r="AQ376" i="52"/>
  <c r="AO372" i="52"/>
  <c r="AM368" i="52"/>
  <c r="AQ368" i="52"/>
  <c r="AK364" i="52"/>
  <c r="AO364" i="52"/>
  <c r="AM364" i="52"/>
  <c r="AQ364" i="52"/>
  <c r="AK360" i="52"/>
  <c r="AO360" i="52"/>
  <c r="AM360" i="52"/>
  <c r="AQ360" i="52"/>
  <c r="AK356" i="52"/>
  <c r="AO356" i="52"/>
  <c r="AM356" i="52"/>
  <c r="AQ356" i="52"/>
  <c r="AK352" i="52"/>
  <c r="AO352" i="52"/>
  <c r="AM352" i="52"/>
  <c r="AQ352" i="52"/>
  <c r="AK348" i="52"/>
  <c r="AO348" i="52"/>
  <c r="AM348" i="52"/>
  <c r="AQ348" i="52"/>
  <c r="AK344" i="52"/>
  <c r="AO344" i="52"/>
  <c r="AM344" i="52"/>
  <c r="AQ344" i="52"/>
  <c r="AK340" i="52"/>
  <c r="AO340" i="52"/>
  <c r="AM340" i="52"/>
  <c r="AQ340" i="52"/>
  <c r="AK336" i="52"/>
  <c r="AO336" i="52"/>
  <c r="AM336" i="52"/>
  <c r="AQ336" i="52"/>
  <c r="AN321" i="52"/>
  <c r="AR321" i="52"/>
  <c r="AO321" i="52"/>
  <c r="AK321" i="52"/>
  <c r="AP321" i="52"/>
  <c r="AL321" i="52"/>
  <c r="AQ321" i="52"/>
  <c r="AP322" i="52"/>
  <c r="AL278" i="52"/>
  <c r="AP279" i="52"/>
  <c r="AM278" i="52"/>
  <c r="AQ278" i="52"/>
  <c r="AN278" i="52"/>
  <c r="AR278" i="52"/>
  <c r="AK278" i="52"/>
  <c r="AO278" i="52"/>
  <c r="AM250" i="52"/>
  <c r="AQ250" i="52"/>
  <c r="AN250" i="52"/>
  <c r="AR250" i="52"/>
  <c r="AK250" i="52"/>
  <c r="AO250" i="52"/>
  <c r="AL250" i="52"/>
  <c r="AP251" i="52"/>
  <c r="AM236" i="52"/>
  <c r="AQ236" i="52"/>
  <c r="AN236" i="52"/>
  <c r="AR236" i="52"/>
  <c r="AK236" i="52"/>
  <c r="AO236" i="52"/>
  <c r="AL236" i="52"/>
  <c r="AP237" i="52"/>
  <c r="AM230" i="52"/>
  <c r="AQ230" i="52"/>
  <c r="AN230" i="52"/>
  <c r="AR230" i="52"/>
  <c r="AK230" i="52"/>
  <c r="AO230" i="52"/>
  <c r="AL230" i="52"/>
  <c r="AP231" i="52"/>
  <c r="AM228" i="52"/>
  <c r="AQ228" i="52"/>
  <c r="AN228" i="52"/>
  <c r="AR228" i="52"/>
  <c r="AK228" i="52"/>
  <c r="AO228" i="52"/>
  <c r="AL228" i="52"/>
  <c r="AP229" i="52"/>
  <c r="AK184" i="52"/>
  <c r="AO184" i="52"/>
  <c r="AL184" i="52"/>
  <c r="AQ184" i="52"/>
  <c r="AP185" i="52"/>
  <c r="AN184" i="52"/>
  <c r="AM184" i="52"/>
  <c r="AP184" i="52"/>
  <c r="AR184" i="52"/>
  <c r="AK168" i="52"/>
  <c r="AO168" i="52"/>
  <c r="AL168" i="52"/>
  <c r="AQ168" i="52"/>
  <c r="AP169" i="52"/>
  <c r="AN168" i="52"/>
  <c r="AM168" i="52"/>
  <c r="AP168" i="52"/>
  <c r="AR168" i="52"/>
  <c r="AP419" i="52"/>
  <c r="AN418" i="52"/>
  <c r="AK416" i="52"/>
  <c r="AN414" i="52"/>
  <c r="AK412" i="52"/>
  <c r="AN410" i="52"/>
  <c r="AK408" i="52"/>
  <c r="AN406" i="52"/>
  <c r="AK404" i="52"/>
  <c r="AN402" i="52"/>
  <c r="AK400" i="52"/>
  <c r="AN398" i="52"/>
  <c r="AK396" i="52"/>
  <c r="AN394" i="52"/>
  <c r="AK392" i="52"/>
  <c r="AN390" i="52"/>
  <c r="AK388" i="52"/>
  <c r="AN386" i="52"/>
  <c r="AK384" i="52"/>
  <c r="AN382" i="52"/>
  <c r="AK380" i="52"/>
  <c r="AN378" i="52"/>
  <c r="AK376" i="52"/>
  <c r="AN374" i="52"/>
  <c r="AK372" i="52"/>
  <c r="AN370" i="52"/>
  <c r="AK368" i="52"/>
  <c r="AL364" i="52"/>
  <c r="AL360" i="52"/>
  <c r="AL356" i="52"/>
  <c r="AL352" i="52"/>
  <c r="AL348" i="52"/>
  <c r="AL344" i="52"/>
  <c r="AL340" i="52"/>
  <c r="AL336" i="52"/>
  <c r="AL332" i="52"/>
  <c r="AK329" i="52"/>
  <c r="AO329" i="52"/>
  <c r="AL329" i="52"/>
  <c r="AP330" i="52"/>
  <c r="AM329" i="52"/>
  <c r="AQ329" i="52"/>
  <c r="AN328" i="52"/>
  <c r="AK325" i="52"/>
  <c r="AO325" i="52"/>
  <c r="AL325" i="52"/>
  <c r="AP325" i="52"/>
  <c r="AP326" i="52"/>
  <c r="AM325" i="52"/>
  <c r="AQ325" i="52"/>
  <c r="AL316" i="52"/>
  <c r="AP317" i="52"/>
  <c r="AN316" i="52"/>
  <c r="AR316" i="52"/>
  <c r="AQ316" i="52"/>
  <c r="AK316" i="52"/>
  <c r="AM316" i="52"/>
  <c r="AL312" i="52"/>
  <c r="AP313" i="52"/>
  <c r="AN312" i="52"/>
  <c r="AR312" i="52"/>
  <c r="AQ312" i="52"/>
  <c r="AK312" i="52"/>
  <c r="AM312" i="52"/>
  <c r="AL308" i="52"/>
  <c r="AP309" i="52"/>
  <c r="AN308" i="52"/>
  <c r="AR308" i="52"/>
  <c r="AQ308" i="52"/>
  <c r="AK308" i="52"/>
  <c r="AM308" i="52"/>
  <c r="AL304" i="52"/>
  <c r="AP305" i="52"/>
  <c r="AN304" i="52"/>
  <c r="AR304" i="52"/>
  <c r="AQ304" i="52"/>
  <c r="AK304" i="52"/>
  <c r="AM304" i="52"/>
  <c r="AL300" i="52"/>
  <c r="AP301" i="52"/>
  <c r="AN300" i="52"/>
  <c r="AR300" i="52"/>
  <c r="AQ300" i="52"/>
  <c r="AK300" i="52"/>
  <c r="AM300" i="52"/>
  <c r="AL296" i="52"/>
  <c r="AP297" i="52"/>
  <c r="AN296" i="52"/>
  <c r="AR296" i="52"/>
  <c r="AQ296" i="52"/>
  <c r="AK296" i="52"/>
  <c r="AM296" i="52"/>
  <c r="AL292" i="52"/>
  <c r="AP293" i="52"/>
  <c r="AN292" i="52"/>
  <c r="AR292" i="52"/>
  <c r="AQ292" i="52"/>
  <c r="AK292" i="52"/>
  <c r="AM292" i="52"/>
  <c r="AL288" i="52"/>
  <c r="AP289" i="52"/>
  <c r="AN288" i="52"/>
  <c r="AR288" i="52"/>
  <c r="AQ288" i="52"/>
  <c r="AK288" i="52"/>
  <c r="AM288" i="52"/>
  <c r="AL284" i="52"/>
  <c r="AP285" i="52"/>
  <c r="AN284" i="52"/>
  <c r="AR284" i="52"/>
  <c r="AQ284" i="52"/>
  <c r="AK284" i="52"/>
  <c r="AM284" i="52"/>
  <c r="AN275" i="52"/>
  <c r="AR275" i="52"/>
  <c r="AO275" i="52"/>
  <c r="AP276" i="52"/>
  <c r="AK275" i="52"/>
  <c r="AP275" i="52"/>
  <c r="AL275" i="52"/>
  <c r="AQ275" i="52"/>
  <c r="AM267" i="52"/>
  <c r="AQ267" i="52"/>
  <c r="AN267" i="52"/>
  <c r="AR267" i="52"/>
  <c r="AK267" i="52"/>
  <c r="AL267" i="52"/>
  <c r="AP268" i="52"/>
  <c r="AO267" i="52"/>
  <c r="AP267" i="52"/>
  <c r="AM259" i="52"/>
  <c r="AQ259" i="52"/>
  <c r="AN259" i="52"/>
  <c r="AR259" i="52"/>
  <c r="AK259" i="52"/>
  <c r="AL259" i="52"/>
  <c r="AP260" i="52"/>
  <c r="AO259" i="52"/>
  <c r="AP259" i="52"/>
  <c r="AN320" i="52"/>
  <c r="AR320" i="52"/>
  <c r="AL317" i="52"/>
  <c r="AN317" i="52"/>
  <c r="AR317" i="52"/>
  <c r="AL313" i="52"/>
  <c r="AP314" i="52"/>
  <c r="AN313" i="52"/>
  <c r="AR313" i="52"/>
  <c r="AL309" i="52"/>
  <c r="AP310" i="52"/>
  <c r="AN309" i="52"/>
  <c r="AR309" i="52"/>
  <c r="AL305" i="52"/>
  <c r="AP306" i="52"/>
  <c r="AN305" i="52"/>
  <c r="AR305" i="52"/>
  <c r="AL301" i="52"/>
  <c r="AP302" i="52"/>
  <c r="AN301" i="52"/>
  <c r="AR301" i="52"/>
  <c r="AL297" i="52"/>
  <c r="AP298" i="52"/>
  <c r="AN297" i="52"/>
  <c r="AR297" i="52"/>
  <c r="AL293" i="52"/>
  <c r="AP294" i="52"/>
  <c r="AN293" i="52"/>
  <c r="AR293" i="52"/>
  <c r="AL289" i="52"/>
  <c r="AP290" i="52"/>
  <c r="AN289" i="52"/>
  <c r="AR289" i="52"/>
  <c r="AL285" i="52"/>
  <c r="AP286" i="52"/>
  <c r="AN285" i="52"/>
  <c r="AR285" i="52"/>
  <c r="AL281" i="52"/>
  <c r="AP282" i="52"/>
  <c r="AM281" i="52"/>
  <c r="AQ281" i="52"/>
  <c r="AN281" i="52"/>
  <c r="AR281" i="52"/>
  <c r="AL277" i="52"/>
  <c r="AP278" i="52"/>
  <c r="AM277" i="52"/>
  <c r="AQ277" i="52"/>
  <c r="AN277" i="52"/>
  <c r="AR277" i="52"/>
  <c r="AN323" i="52"/>
  <c r="AR323" i="52"/>
  <c r="AN319" i="52"/>
  <c r="AR319" i="52"/>
  <c r="AL318" i="52"/>
  <c r="AN318" i="52"/>
  <c r="AR318" i="52"/>
  <c r="AL314" i="52"/>
  <c r="AP315" i="52"/>
  <c r="AN314" i="52"/>
  <c r="AR314" i="52"/>
  <c r="AL310" i="52"/>
  <c r="AP311" i="52"/>
  <c r="AN310" i="52"/>
  <c r="AR310" i="52"/>
  <c r="AL306" i="52"/>
  <c r="AP307" i="52"/>
  <c r="AN306" i="52"/>
  <c r="AR306" i="52"/>
  <c r="AL302" i="52"/>
  <c r="AP303" i="52"/>
  <c r="AN302" i="52"/>
  <c r="AR302" i="52"/>
  <c r="AL298" i="52"/>
  <c r="AP299" i="52"/>
  <c r="AN298" i="52"/>
  <c r="AR298" i="52"/>
  <c r="AL294" i="52"/>
  <c r="AP295" i="52"/>
  <c r="AN294" i="52"/>
  <c r="AR294" i="52"/>
  <c r="AL290" i="52"/>
  <c r="AP291" i="52"/>
  <c r="AN290" i="52"/>
  <c r="AR290" i="52"/>
  <c r="AL286" i="52"/>
  <c r="AP287" i="52"/>
  <c r="AN286" i="52"/>
  <c r="AR286" i="52"/>
  <c r="AL280" i="52"/>
  <c r="AP281" i="52"/>
  <c r="AM280" i="52"/>
  <c r="AQ280" i="52"/>
  <c r="AN280" i="52"/>
  <c r="AR280" i="52"/>
  <c r="AL276" i="52"/>
  <c r="AP277" i="52"/>
  <c r="AM276" i="52"/>
  <c r="AQ276" i="52"/>
  <c r="AN276" i="52"/>
  <c r="AR276" i="52"/>
  <c r="AM273" i="52"/>
  <c r="AQ273" i="52"/>
  <c r="AN273" i="52"/>
  <c r="AR273" i="52"/>
  <c r="AK273" i="52"/>
  <c r="AL273" i="52"/>
  <c r="AP274" i="52"/>
  <c r="AO273" i="52"/>
  <c r="AM269" i="52"/>
  <c r="AQ269" i="52"/>
  <c r="AN269" i="52"/>
  <c r="AR269" i="52"/>
  <c r="AK269" i="52"/>
  <c r="AL269" i="52"/>
  <c r="AP270" i="52"/>
  <c r="AO269" i="52"/>
  <c r="AM265" i="52"/>
  <c r="AQ265" i="52"/>
  <c r="AN265" i="52"/>
  <c r="AR265" i="52"/>
  <c r="AK265" i="52"/>
  <c r="AL265" i="52"/>
  <c r="AP266" i="52"/>
  <c r="AO265" i="52"/>
  <c r="AM261" i="52"/>
  <c r="AQ261" i="52"/>
  <c r="AN261" i="52"/>
  <c r="AR261" i="52"/>
  <c r="AK261" i="52"/>
  <c r="AL261" i="52"/>
  <c r="AP262" i="52"/>
  <c r="AO261" i="52"/>
  <c r="AM257" i="52"/>
  <c r="AQ257" i="52"/>
  <c r="AN257" i="52"/>
  <c r="AR257" i="52"/>
  <c r="AK257" i="52"/>
  <c r="AL257" i="52"/>
  <c r="AP258" i="52"/>
  <c r="AO257" i="52"/>
  <c r="AM253" i="52"/>
  <c r="AQ253" i="52"/>
  <c r="AN253" i="52"/>
  <c r="AR253" i="52"/>
  <c r="AK253" i="52"/>
  <c r="AL253" i="52"/>
  <c r="AP254" i="52"/>
  <c r="AO253" i="52"/>
  <c r="AM251" i="52"/>
  <c r="AQ251" i="52"/>
  <c r="AN251" i="52"/>
  <c r="AR251" i="52"/>
  <c r="AK251" i="52"/>
  <c r="AO251" i="52"/>
  <c r="AL251" i="52"/>
  <c r="AP252" i="52"/>
  <c r="AM249" i="52"/>
  <c r="AQ249" i="52"/>
  <c r="AN249" i="52"/>
  <c r="AR249" i="52"/>
  <c r="AK249" i="52"/>
  <c r="AO249" i="52"/>
  <c r="AL249" i="52"/>
  <c r="AP250" i="52"/>
  <c r="AM247" i="52"/>
  <c r="AQ247" i="52"/>
  <c r="AN247" i="52"/>
  <c r="AR247" i="52"/>
  <c r="AK247" i="52"/>
  <c r="AO247" i="52"/>
  <c r="AL247" i="52"/>
  <c r="AP248" i="52"/>
  <c r="AM245" i="52"/>
  <c r="AQ245" i="52"/>
  <c r="AN245" i="52"/>
  <c r="AR245" i="52"/>
  <c r="AK245" i="52"/>
  <c r="AO245" i="52"/>
  <c r="AL245" i="52"/>
  <c r="AP246" i="52"/>
  <c r="AM243" i="52"/>
  <c r="AQ243" i="52"/>
  <c r="AN243" i="52"/>
  <c r="AR243" i="52"/>
  <c r="AK243" i="52"/>
  <c r="AO243" i="52"/>
  <c r="AL243" i="52"/>
  <c r="AP244" i="52"/>
  <c r="AM241" i="52"/>
  <c r="AQ241" i="52"/>
  <c r="AN241" i="52"/>
  <c r="AR241" i="52"/>
  <c r="AK241" i="52"/>
  <c r="AO241" i="52"/>
  <c r="AL241" i="52"/>
  <c r="AP242" i="52"/>
  <c r="AM239" i="52"/>
  <c r="AQ239" i="52"/>
  <c r="AN239" i="52"/>
  <c r="AR239" i="52"/>
  <c r="AK239" i="52"/>
  <c r="AO239" i="52"/>
  <c r="AL239" i="52"/>
  <c r="AP240" i="52"/>
  <c r="AM237" i="52"/>
  <c r="AQ237" i="52"/>
  <c r="AN237" i="52"/>
  <c r="AR237" i="52"/>
  <c r="AK237" i="52"/>
  <c r="AO237" i="52"/>
  <c r="AL237" i="52"/>
  <c r="AP238" i="52"/>
  <c r="AM235" i="52"/>
  <c r="AQ235" i="52"/>
  <c r="AN235" i="52"/>
  <c r="AR235" i="52"/>
  <c r="AK235" i="52"/>
  <c r="AO235" i="52"/>
  <c r="AL235" i="52"/>
  <c r="AP236" i="52"/>
  <c r="AM233" i="52"/>
  <c r="AQ233" i="52"/>
  <c r="AN233" i="52"/>
  <c r="AR233" i="52"/>
  <c r="AK233" i="52"/>
  <c r="AO233" i="52"/>
  <c r="AL233" i="52"/>
  <c r="AP234" i="52"/>
  <c r="AM231" i="52"/>
  <c r="AQ231" i="52"/>
  <c r="AN231" i="52"/>
  <c r="AR231" i="52"/>
  <c r="AK231" i="52"/>
  <c r="AO231" i="52"/>
  <c r="AL231" i="52"/>
  <c r="AP232" i="52"/>
  <c r="AM229" i="52"/>
  <c r="AQ229" i="52"/>
  <c r="AN229" i="52"/>
  <c r="AR229" i="52"/>
  <c r="AK229" i="52"/>
  <c r="AO229" i="52"/>
  <c r="AL229" i="52"/>
  <c r="AP230" i="52"/>
  <c r="AM227" i="52"/>
  <c r="AQ227" i="52"/>
  <c r="AN227" i="52"/>
  <c r="AR227" i="52"/>
  <c r="AK227" i="52"/>
  <c r="AO227" i="52"/>
  <c r="AL227" i="52"/>
  <c r="AP228" i="52"/>
  <c r="AM225" i="52"/>
  <c r="AQ225" i="52"/>
  <c r="AN225" i="52"/>
  <c r="AR225" i="52"/>
  <c r="AK225" i="52"/>
  <c r="AO225" i="52"/>
  <c r="AL225" i="52"/>
  <c r="AP226" i="52"/>
  <c r="AQ323" i="52"/>
  <c r="AL323" i="52"/>
  <c r="AN322" i="52"/>
  <c r="AR322" i="52"/>
  <c r="AP320" i="52"/>
  <c r="AQ319" i="52"/>
  <c r="AL319" i="52"/>
  <c r="AM318" i="52"/>
  <c r="AL315" i="52"/>
  <c r="AP316" i="52"/>
  <c r="AN315" i="52"/>
  <c r="AR315" i="52"/>
  <c r="AM314" i="52"/>
  <c r="AL311" i="52"/>
  <c r="AP312" i="52"/>
  <c r="AN311" i="52"/>
  <c r="AR311" i="52"/>
  <c r="AM310" i="52"/>
  <c r="AL307" i="52"/>
  <c r="AP308" i="52"/>
  <c r="AN307" i="52"/>
  <c r="AR307" i="52"/>
  <c r="AM306" i="52"/>
  <c r="AL303" i="52"/>
  <c r="AP304" i="52"/>
  <c r="AN303" i="52"/>
  <c r="AR303" i="52"/>
  <c r="AM302" i="52"/>
  <c r="AL299" i="52"/>
  <c r="AP300" i="52"/>
  <c r="AN299" i="52"/>
  <c r="AR299" i="52"/>
  <c r="AM298" i="52"/>
  <c r="AL295" i="52"/>
  <c r="AP296" i="52"/>
  <c r="AN295" i="52"/>
  <c r="AR295" i="52"/>
  <c r="AM294" i="52"/>
  <c r="AL291" i="52"/>
  <c r="AP292" i="52"/>
  <c r="AN291" i="52"/>
  <c r="AR291" i="52"/>
  <c r="AM290" i="52"/>
  <c r="AL287" i="52"/>
  <c r="AP288" i="52"/>
  <c r="AN287" i="52"/>
  <c r="AR287" i="52"/>
  <c r="AM286" i="52"/>
  <c r="AL283" i="52"/>
  <c r="AP284" i="52"/>
  <c r="AN283" i="52"/>
  <c r="AR283" i="52"/>
  <c r="AO280" i="52"/>
  <c r="AL279" i="52"/>
  <c r="AP280" i="52"/>
  <c r="AM279" i="52"/>
  <c r="AQ279" i="52"/>
  <c r="AN279" i="52"/>
  <c r="AR279" i="52"/>
  <c r="AO276" i="52"/>
  <c r="AM274" i="52"/>
  <c r="AQ274" i="52"/>
  <c r="AN274" i="52"/>
  <c r="AR274" i="52"/>
  <c r="AM272" i="52"/>
  <c r="AQ272" i="52"/>
  <c r="AN272" i="52"/>
  <c r="AR272" i="52"/>
  <c r="AM270" i="52"/>
  <c r="AQ270" i="52"/>
  <c r="AN270" i="52"/>
  <c r="AR270" i="52"/>
  <c r="AM268" i="52"/>
  <c r="AQ268" i="52"/>
  <c r="AN268" i="52"/>
  <c r="AR268" i="52"/>
  <c r="AM266" i="52"/>
  <c r="AQ266" i="52"/>
  <c r="AN266" i="52"/>
  <c r="AR266" i="52"/>
  <c r="AM264" i="52"/>
  <c r="AQ264" i="52"/>
  <c r="AN264" i="52"/>
  <c r="AR264" i="52"/>
  <c r="AM262" i="52"/>
  <c r="AQ262" i="52"/>
  <c r="AN262" i="52"/>
  <c r="AR262" i="52"/>
  <c r="AM260" i="52"/>
  <c r="AQ260" i="52"/>
  <c r="AN260" i="52"/>
  <c r="AR260" i="52"/>
  <c r="AM258" i="52"/>
  <c r="AQ258" i="52"/>
  <c r="AN258" i="52"/>
  <c r="AR258" i="52"/>
  <c r="AM256" i="52"/>
  <c r="AQ256" i="52"/>
  <c r="AN256" i="52"/>
  <c r="AR256" i="52"/>
  <c r="AM254" i="52"/>
  <c r="AQ254" i="52"/>
  <c r="AN254" i="52"/>
  <c r="AR254" i="52"/>
  <c r="AO274" i="52"/>
  <c r="AO272" i="52"/>
  <c r="AO270" i="52"/>
  <c r="AO268" i="52"/>
  <c r="AO266" i="52"/>
  <c r="AO264" i="52"/>
  <c r="AO262" i="52"/>
  <c r="AO260" i="52"/>
  <c r="AO258" i="52"/>
  <c r="AO256" i="52"/>
  <c r="AO254" i="52"/>
  <c r="AN222" i="52"/>
  <c r="AR222" i="52"/>
  <c r="AO222" i="52"/>
  <c r="AK222" i="52"/>
  <c r="AL222" i="52"/>
  <c r="AQ222" i="52"/>
  <c r="AN221" i="52"/>
  <c r="AR221" i="52"/>
  <c r="AM217" i="52"/>
  <c r="AQ217" i="52"/>
  <c r="AN217" i="52"/>
  <c r="AR217" i="52"/>
  <c r="AM215" i="52"/>
  <c r="AQ215" i="52"/>
  <c r="AN215" i="52"/>
  <c r="AR215" i="52"/>
  <c r="AM213" i="52"/>
  <c r="AQ213" i="52"/>
  <c r="AN213" i="52"/>
  <c r="AR213" i="52"/>
  <c r="AM211" i="52"/>
  <c r="AQ211" i="52"/>
  <c r="AN211" i="52"/>
  <c r="AR211" i="52"/>
  <c r="AM210" i="52"/>
  <c r="AQ210" i="52"/>
  <c r="AN210" i="52"/>
  <c r="AR210" i="52"/>
  <c r="AK210" i="52"/>
  <c r="AO210" i="52"/>
  <c r="AM209" i="52"/>
  <c r="AQ209" i="52"/>
  <c r="AN209" i="52"/>
  <c r="AR209" i="52"/>
  <c r="AK209" i="52"/>
  <c r="AO209" i="52"/>
  <c r="AM208" i="52"/>
  <c r="AQ208" i="52"/>
  <c r="AN208" i="52"/>
  <c r="AR208" i="52"/>
  <c r="AK208" i="52"/>
  <c r="AO208" i="52"/>
  <c r="AM207" i="52"/>
  <c r="AQ207" i="52"/>
  <c r="AN207" i="52"/>
  <c r="AR207" i="52"/>
  <c r="AK207" i="52"/>
  <c r="AO207" i="52"/>
  <c r="AM206" i="52"/>
  <c r="AQ206" i="52"/>
  <c r="AN206" i="52"/>
  <c r="AR206" i="52"/>
  <c r="AK206" i="52"/>
  <c r="AO206" i="52"/>
  <c r="AM205" i="52"/>
  <c r="AQ205" i="52"/>
  <c r="AN205" i="52"/>
  <c r="AR205" i="52"/>
  <c r="AK205" i="52"/>
  <c r="AO205" i="52"/>
  <c r="AM204" i="52"/>
  <c r="AQ204" i="52"/>
  <c r="AN204" i="52"/>
  <c r="AR204" i="52"/>
  <c r="AK204" i="52"/>
  <c r="AO204" i="52"/>
  <c r="AM203" i="52"/>
  <c r="AQ203" i="52"/>
  <c r="AN203" i="52"/>
  <c r="AR203" i="52"/>
  <c r="AK203" i="52"/>
  <c r="AO203" i="52"/>
  <c r="AM202" i="52"/>
  <c r="AQ202" i="52"/>
  <c r="AN202" i="52"/>
  <c r="AR202" i="52"/>
  <c r="AK202" i="52"/>
  <c r="AO202" i="52"/>
  <c r="AM198" i="52"/>
  <c r="AQ198" i="52"/>
  <c r="AK198" i="52"/>
  <c r="AL198" i="52"/>
  <c r="AR198" i="52"/>
  <c r="AP199" i="52"/>
  <c r="AN198" i="52"/>
  <c r="AK188" i="52"/>
  <c r="AO188" i="52"/>
  <c r="AL188" i="52"/>
  <c r="AQ188" i="52"/>
  <c r="AP189" i="52"/>
  <c r="AN188" i="52"/>
  <c r="AM188" i="52"/>
  <c r="AP188" i="52"/>
  <c r="AR188" i="52"/>
  <c r="AK172" i="52"/>
  <c r="AO172" i="52"/>
  <c r="AL172" i="52"/>
  <c r="AQ172" i="52"/>
  <c r="AP173" i="52"/>
  <c r="AN172" i="52"/>
  <c r="AM172" i="52"/>
  <c r="AP172" i="52"/>
  <c r="AR172" i="52"/>
  <c r="AR223" i="52"/>
  <c r="AP222" i="52"/>
  <c r="AQ221" i="52"/>
  <c r="AL221" i="52"/>
  <c r="AN220" i="52"/>
  <c r="AR220" i="52"/>
  <c r="AP218" i="52"/>
  <c r="AO217" i="52"/>
  <c r="AO215" i="52"/>
  <c r="AM199" i="52"/>
  <c r="AQ199" i="52"/>
  <c r="AO199" i="52"/>
  <c r="AK199" i="52"/>
  <c r="AL199" i="52"/>
  <c r="AR199" i="52"/>
  <c r="AP200" i="52"/>
  <c r="AK192" i="52"/>
  <c r="AO192" i="52"/>
  <c r="AL192" i="52"/>
  <c r="AQ192" i="52"/>
  <c r="AP193" i="52"/>
  <c r="AN192" i="52"/>
  <c r="AM192" i="52"/>
  <c r="AP192" i="52"/>
  <c r="AR192" i="52"/>
  <c r="AK176" i="52"/>
  <c r="AO176" i="52"/>
  <c r="AL176" i="52"/>
  <c r="AQ176" i="52"/>
  <c r="AP177" i="52"/>
  <c r="AN176" i="52"/>
  <c r="AM176" i="52"/>
  <c r="AP176" i="52"/>
  <c r="AR176" i="52"/>
  <c r="AP221" i="52"/>
  <c r="AK221" i="52"/>
  <c r="AN219" i="52"/>
  <c r="AR219" i="52"/>
  <c r="AN218" i="52"/>
  <c r="AR218" i="52"/>
  <c r="AL217" i="52"/>
  <c r="AP216" i="52"/>
  <c r="AM216" i="52"/>
  <c r="AQ216" i="52"/>
  <c r="AN216" i="52"/>
  <c r="AR216" i="52"/>
  <c r="AL215" i="52"/>
  <c r="AM214" i="52"/>
  <c r="AQ214" i="52"/>
  <c r="AN214" i="52"/>
  <c r="AR214" i="52"/>
  <c r="AL213" i="52"/>
  <c r="AM212" i="52"/>
  <c r="AQ212" i="52"/>
  <c r="AN212" i="52"/>
  <c r="AR212" i="52"/>
  <c r="AL211" i="52"/>
  <c r="AP210" i="52"/>
  <c r="AM200" i="52"/>
  <c r="AQ200" i="52"/>
  <c r="AN200" i="52"/>
  <c r="AO200" i="52"/>
  <c r="AK200" i="52"/>
  <c r="AK196" i="52"/>
  <c r="AO196" i="52"/>
  <c r="AM196" i="52"/>
  <c r="AQ196" i="52"/>
  <c r="AL196" i="52"/>
  <c r="AN196" i="52"/>
  <c r="AP196" i="52"/>
  <c r="AK180" i="52"/>
  <c r="AO180" i="52"/>
  <c r="AL180" i="52"/>
  <c r="AQ180" i="52"/>
  <c r="AP181" i="52"/>
  <c r="AN180" i="52"/>
  <c r="AM180" i="52"/>
  <c r="AP180" i="52"/>
  <c r="AR180" i="52"/>
  <c r="AM197" i="52"/>
  <c r="AQ197" i="52"/>
  <c r="AK195" i="52"/>
  <c r="AO195" i="52"/>
  <c r="AM195" i="52"/>
  <c r="AR195" i="52"/>
  <c r="AK191" i="52"/>
  <c r="AO191" i="52"/>
  <c r="AM191" i="52"/>
  <c r="AR191" i="52"/>
  <c r="AK187" i="52"/>
  <c r="AO187" i="52"/>
  <c r="AM187" i="52"/>
  <c r="AR187" i="52"/>
  <c r="AK183" i="52"/>
  <c r="AO183" i="52"/>
  <c r="AM183" i="52"/>
  <c r="AR183" i="52"/>
  <c r="AK179" i="52"/>
  <c r="AO179" i="52"/>
  <c r="AM179" i="52"/>
  <c r="AR179" i="52"/>
  <c r="AK175" i="52"/>
  <c r="AO175" i="52"/>
  <c r="AM175" i="52"/>
  <c r="AR175" i="52"/>
  <c r="AK171" i="52"/>
  <c r="AO171" i="52"/>
  <c r="AM171" i="52"/>
  <c r="AR171" i="52"/>
  <c r="AR201" i="52"/>
  <c r="AN201" i="52"/>
  <c r="AN197" i="52"/>
  <c r="AQ195" i="52"/>
  <c r="AK194" i="52"/>
  <c r="AO194" i="52"/>
  <c r="AN194" i="52"/>
  <c r="AL194" i="52"/>
  <c r="AQ194" i="52"/>
  <c r="AP195" i="52"/>
  <c r="AK190" i="52"/>
  <c r="AO190" i="52"/>
  <c r="AN190" i="52"/>
  <c r="AL190" i="52"/>
  <c r="AQ190" i="52"/>
  <c r="AP191" i="52"/>
  <c r="AK186" i="52"/>
  <c r="AO186" i="52"/>
  <c r="AN186" i="52"/>
  <c r="AL186" i="52"/>
  <c r="AQ186" i="52"/>
  <c r="AP187" i="52"/>
  <c r="AK182" i="52"/>
  <c r="AO182" i="52"/>
  <c r="AN182" i="52"/>
  <c r="AL182" i="52"/>
  <c r="AQ182" i="52"/>
  <c r="AP183" i="52"/>
  <c r="AK178" i="52"/>
  <c r="AO178" i="52"/>
  <c r="AN178" i="52"/>
  <c r="AL178" i="52"/>
  <c r="AQ178" i="52"/>
  <c r="AP179" i="52"/>
  <c r="AK174" i="52"/>
  <c r="AO174" i="52"/>
  <c r="AN174" i="52"/>
  <c r="AL174" i="52"/>
  <c r="AQ174" i="52"/>
  <c r="AP175" i="52"/>
  <c r="AK170" i="52"/>
  <c r="AO170" i="52"/>
  <c r="AN170" i="52"/>
  <c r="AL170" i="52"/>
  <c r="AQ170" i="52"/>
  <c r="AP171" i="52"/>
  <c r="AQ201" i="52"/>
  <c r="AL201" i="52"/>
  <c r="AP198" i="52"/>
  <c r="AR197" i="52"/>
  <c r="AL197" i="52"/>
  <c r="AK193" i="52"/>
  <c r="AO193" i="52"/>
  <c r="AM193" i="52"/>
  <c r="AR193" i="52"/>
  <c r="AR190" i="52"/>
  <c r="AK189" i="52"/>
  <c r="AO189" i="52"/>
  <c r="AM189" i="52"/>
  <c r="AR189" i="52"/>
  <c r="AR186" i="52"/>
  <c r="AK185" i="52"/>
  <c r="AO185" i="52"/>
  <c r="AM185" i="52"/>
  <c r="AR185" i="52"/>
  <c r="AR182" i="52"/>
  <c r="AK181" i="52"/>
  <c r="AO181" i="52"/>
  <c r="AM181" i="52"/>
  <c r="AR181" i="52"/>
  <c r="AR178" i="52"/>
  <c r="AK177" i="52"/>
  <c r="AO177" i="52"/>
  <c r="AM177" i="52"/>
  <c r="AR177" i="52"/>
  <c r="AR174" i="52"/>
  <c r="AK173" i="52"/>
  <c r="AO173" i="52"/>
  <c r="AM173" i="52"/>
  <c r="AR173" i="52"/>
  <c r="AR170" i="52"/>
  <c r="AK169" i="52"/>
  <c r="AO169" i="52"/>
  <c r="AM169" i="52"/>
  <c r="AR169" i="52"/>
  <c r="AK166" i="52"/>
  <c r="AO166" i="52"/>
  <c r="AM166" i="52"/>
  <c r="AQ166" i="52"/>
  <c r="AK164" i="52"/>
  <c r="AO164" i="52"/>
  <c r="AM164" i="52"/>
  <c r="AQ164" i="52"/>
  <c r="AK167" i="52"/>
  <c r="AO167" i="52"/>
  <c r="AM167" i="52"/>
  <c r="AQ167" i="52"/>
  <c r="AK165" i="52"/>
  <c r="AO165" i="52"/>
  <c r="AM165" i="52"/>
  <c r="AQ165" i="52"/>
  <c r="AK163" i="52"/>
  <c r="AO163" i="52"/>
  <c r="AM163" i="52"/>
  <c r="AQ163" i="52"/>
  <c r="AK162" i="52"/>
  <c r="AO162" i="52"/>
  <c r="AL162" i="52"/>
  <c r="AM162" i="52"/>
  <c r="AQ162" i="52"/>
  <c r="AK161" i="52"/>
  <c r="AO161" i="52"/>
  <c r="AL161" i="52"/>
  <c r="AP162" i="52"/>
  <c r="AM161" i="52"/>
  <c r="AQ161" i="52"/>
  <c r="AK160" i="52"/>
  <c r="AO160" i="52"/>
  <c r="AL160" i="52"/>
  <c r="AP161" i="52"/>
  <c r="AM160" i="52"/>
  <c r="AQ160" i="52"/>
  <c r="AK159" i="52"/>
  <c r="AO159" i="52"/>
  <c r="AL159" i="52"/>
  <c r="AP160" i="52"/>
  <c r="AM159" i="52"/>
  <c r="AQ159" i="52"/>
  <c r="AK158" i="52"/>
  <c r="AO158" i="52"/>
  <c r="AL158" i="52"/>
  <c r="AP159" i="52"/>
  <c r="AM158" i="52"/>
  <c r="AQ158" i="52"/>
  <c r="AK157" i="52"/>
  <c r="AO157" i="52"/>
  <c r="AL157" i="52"/>
  <c r="AP158" i="52"/>
  <c r="AM157" i="52"/>
  <c r="AQ157" i="52"/>
  <c r="AK156" i="52"/>
  <c r="AO156" i="52"/>
  <c r="AL156" i="52"/>
  <c r="AP157" i="52"/>
  <c r="AM156" i="52"/>
  <c r="AQ156" i="52"/>
  <c r="AK155" i="52"/>
  <c r="AO155" i="52"/>
  <c r="AL155" i="52"/>
  <c r="AP155" i="52"/>
  <c r="AP156" i="52"/>
  <c r="AM155" i="52"/>
  <c r="AQ155" i="52"/>
  <c r="AL151" i="52"/>
  <c r="AP152" i="52"/>
  <c r="AL149" i="52"/>
  <c r="AP150" i="52"/>
  <c r="AL147" i="52"/>
  <c r="AP148" i="52"/>
  <c r="AL145" i="52"/>
  <c r="AP146" i="52"/>
  <c r="AL143" i="52"/>
  <c r="AP144" i="52"/>
  <c r="AL141" i="52"/>
  <c r="AP142" i="52"/>
  <c r="AL139" i="52"/>
  <c r="AP140" i="52"/>
  <c r="AL137" i="52"/>
  <c r="AP138" i="52"/>
  <c r="AL135" i="52"/>
  <c r="AP136" i="52"/>
  <c r="AL133" i="52"/>
  <c r="AP134" i="52"/>
  <c r="AL131" i="52"/>
  <c r="AP132" i="52"/>
  <c r="AL130" i="52"/>
  <c r="AP131" i="52"/>
  <c r="AM130" i="52"/>
  <c r="AQ130" i="52"/>
  <c r="AL129" i="52"/>
  <c r="AP130" i="52"/>
  <c r="AM129" i="52"/>
  <c r="AQ129" i="52"/>
  <c r="AL128" i="52"/>
  <c r="AP129" i="52"/>
  <c r="AM128" i="52"/>
  <c r="AQ128" i="52"/>
  <c r="AL127" i="52"/>
  <c r="AP128" i="52"/>
  <c r="AM127" i="52"/>
  <c r="AQ127" i="52"/>
  <c r="AL126" i="52"/>
  <c r="AP127" i="52"/>
  <c r="AM126" i="52"/>
  <c r="AQ126" i="52"/>
  <c r="AL125" i="52"/>
  <c r="AP126" i="52"/>
  <c r="AM125" i="52"/>
  <c r="AQ125" i="52"/>
  <c r="AL124" i="52"/>
  <c r="AP125" i="52"/>
  <c r="AM124" i="52"/>
  <c r="AQ124" i="52"/>
  <c r="AL123" i="52"/>
  <c r="AP124" i="52"/>
  <c r="AM123" i="52"/>
  <c r="AQ123" i="52"/>
  <c r="AL122" i="52"/>
  <c r="AP123" i="52"/>
  <c r="AM122" i="52"/>
  <c r="AQ122" i="52"/>
  <c r="AL121" i="52"/>
  <c r="AP122" i="52"/>
  <c r="AM121" i="52"/>
  <c r="AQ121" i="52"/>
  <c r="AL120" i="52"/>
  <c r="AP121" i="52"/>
  <c r="AM120" i="52"/>
  <c r="AQ120" i="52"/>
  <c r="AL119" i="52"/>
  <c r="AP120" i="52"/>
  <c r="AM119" i="52"/>
  <c r="AQ119" i="52"/>
  <c r="AL118" i="52"/>
  <c r="AP119" i="52"/>
  <c r="AM118" i="52"/>
  <c r="AQ118" i="52"/>
  <c r="AL117" i="52"/>
  <c r="AP118" i="52"/>
  <c r="AM117" i="52"/>
  <c r="AQ117" i="52"/>
  <c r="AL116" i="52"/>
  <c r="AP117" i="52"/>
  <c r="AM116" i="52"/>
  <c r="AQ116" i="52"/>
  <c r="AL115" i="52"/>
  <c r="AP116" i="52"/>
  <c r="AM115" i="52"/>
  <c r="AQ115" i="52"/>
  <c r="AL114" i="52"/>
  <c r="AP115" i="52"/>
  <c r="AM114" i="52"/>
  <c r="AQ114" i="52"/>
  <c r="AL113" i="52"/>
  <c r="AP114" i="52"/>
  <c r="AM113" i="52"/>
  <c r="AQ113" i="52"/>
  <c r="AL112" i="52"/>
  <c r="AP112" i="52"/>
  <c r="AP113" i="52"/>
  <c r="AM112" i="52"/>
  <c r="AQ112" i="52"/>
  <c r="AN151" i="52"/>
  <c r="AN149" i="52"/>
  <c r="AN147" i="52"/>
  <c r="AN145" i="52"/>
  <c r="AN143" i="52"/>
  <c r="AN141" i="52"/>
  <c r="AN139" i="52"/>
  <c r="AN137" i="52"/>
  <c r="AN135" i="52"/>
  <c r="AN133" i="52"/>
  <c r="AN131" i="52"/>
  <c r="AO130" i="52"/>
  <c r="AO129" i="52"/>
  <c r="AO128" i="52"/>
  <c r="AO127" i="52"/>
  <c r="AO126" i="52"/>
  <c r="AO125" i="52"/>
  <c r="AO124" i="52"/>
  <c r="AO123" i="52"/>
  <c r="AO122" i="52"/>
  <c r="AO121" i="52"/>
  <c r="AO120" i="52"/>
  <c r="AO119" i="52"/>
  <c r="AO118" i="52"/>
  <c r="AO117" i="52"/>
  <c r="AO116" i="52"/>
  <c r="AO115" i="52"/>
  <c r="AO114" i="52"/>
  <c r="AO113" i="52"/>
  <c r="AO112" i="52"/>
  <c r="AR153" i="52"/>
  <c r="AM153" i="52"/>
  <c r="AL152" i="52"/>
  <c r="AP153" i="52"/>
  <c r="AR151" i="52"/>
  <c r="AM151" i="52"/>
  <c r="AL150" i="52"/>
  <c r="AP151" i="52"/>
  <c r="AR149" i="52"/>
  <c r="AM149" i="52"/>
  <c r="AL148" i="52"/>
  <c r="AP149" i="52"/>
  <c r="AR147" i="52"/>
  <c r="AM147" i="52"/>
  <c r="AL146" i="52"/>
  <c r="AP147" i="52"/>
  <c r="AR145" i="52"/>
  <c r="AM145" i="52"/>
  <c r="AL144" i="52"/>
  <c r="AP145" i="52"/>
  <c r="AR143" i="52"/>
  <c r="AM143" i="52"/>
  <c r="AL142" i="52"/>
  <c r="AP143" i="52"/>
  <c r="AR141" i="52"/>
  <c r="AM141" i="52"/>
  <c r="AL140" i="52"/>
  <c r="AP141" i="52"/>
  <c r="AR139" i="52"/>
  <c r="AM139" i="52"/>
  <c r="AL138" i="52"/>
  <c r="AP139" i="52"/>
  <c r="AR137" i="52"/>
  <c r="AM137" i="52"/>
  <c r="AL136" i="52"/>
  <c r="AP137" i="52"/>
  <c r="AR135" i="52"/>
  <c r="AM135" i="52"/>
  <c r="AL134" i="52"/>
  <c r="AP135" i="52"/>
  <c r="AR133" i="52"/>
  <c r="AM133" i="52"/>
  <c r="AL132" i="52"/>
  <c r="AP133" i="52"/>
  <c r="AR131" i="52"/>
  <c r="AM131" i="52"/>
  <c r="AN130" i="52"/>
  <c r="AN129" i="52"/>
  <c r="AN128" i="52"/>
  <c r="AN127" i="52"/>
  <c r="AN126" i="52"/>
  <c r="AN125" i="52"/>
  <c r="AN124" i="52"/>
  <c r="AN123" i="52"/>
  <c r="AN122" i="52"/>
  <c r="AN121" i="52"/>
  <c r="AN120" i="52"/>
  <c r="AN119" i="52"/>
  <c r="AN118" i="52"/>
  <c r="AN117" i="52"/>
  <c r="AN116" i="52"/>
  <c r="AN115" i="52"/>
  <c r="AN114" i="52"/>
  <c r="AN113" i="52"/>
  <c r="AN112" i="52"/>
  <c r="CE545" i="21"/>
  <c r="CF541" i="21"/>
  <c r="CJ541" i="21"/>
  <c r="CN541" i="21"/>
  <c r="CR541" i="21"/>
  <c r="CC541" i="21"/>
  <c r="CG541" i="21"/>
  <c r="CK541" i="21"/>
  <c r="CO541" i="21"/>
  <c r="CD541" i="21"/>
  <c r="CH541" i="21"/>
  <c r="CL541" i="21"/>
  <c r="CP541" i="21"/>
  <c r="CE533" i="21"/>
  <c r="CF529" i="21"/>
  <c r="CJ529" i="21"/>
  <c r="CN529" i="21"/>
  <c r="CR529" i="21"/>
  <c r="CC529" i="21"/>
  <c r="CG529" i="21"/>
  <c r="CK529" i="21"/>
  <c r="CO529" i="21"/>
  <c r="CD529" i="21"/>
  <c r="CH529" i="21"/>
  <c r="CL529" i="21"/>
  <c r="CP529" i="21"/>
  <c r="CF517" i="21"/>
  <c r="CJ517" i="21"/>
  <c r="CN517" i="21"/>
  <c r="CR517" i="21"/>
  <c r="CC517" i="21"/>
  <c r="CG517" i="21"/>
  <c r="CK517" i="21"/>
  <c r="CO517" i="21"/>
  <c r="CM517" i="21"/>
  <c r="CD517" i="21"/>
  <c r="CH517" i="21"/>
  <c r="CL517" i="21"/>
  <c r="CP517" i="21"/>
  <c r="CE517" i="21"/>
  <c r="CI517" i="21"/>
  <c r="CQ517" i="21"/>
  <c r="CG559" i="21"/>
  <c r="CC558" i="21"/>
  <c r="CG558" i="21"/>
  <c r="CK558" i="21"/>
  <c r="CO558" i="21"/>
  <c r="CH558" i="21"/>
  <c r="CP558" i="21"/>
  <c r="CD558" i="21"/>
  <c r="CL558" i="21"/>
  <c r="CE558" i="21"/>
  <c r="CI558" i="21"/>
  <c r="CM558" i="21"/>
  <c r="CQ558" i="21"/>
  <c r="CD555" i="21"/>
  <c r="CH555" i="21"/>
  <c r="CL555" i="21"/>
  <c r="CP555" i="21"/>
  <c r="CM555" i="21"/>
  <c r="CE555" i="21"/>
  <c r="CI555" i="21"/>
  <c r="CQ555" i="21"/>
  <c r="CF555" i="21"/>
  <c r="CJ555" i="21"/>
  <c r="CN555" i="21"/>
  <c r="CR555" i="21"/>
  <c r="CJ554" i="21"/>
  <c r="CG551" i="21"/>
  <c r="CC550" i="21"/>
  <c r="CG550" i="21"/>
  <c r="CK550" i="21"/>
  <c r="CO550" i="21"/>
  <c r="CD550" i="21"/>
  <c r="CL550" i="21"/>
  <c r="CH550" i="21"/>
  <c r="CP550" i="21"/>
  <c r="CE550" i="21"/>
  <c r="CI550" i="21"/>
  <c r="CM550" i="21"/>
  <c r="CQ550" i="21"/>
  <c r="CD547" i="21"/>
  <c r="CH547" i="21"/>
  <c r="CL547" i="21"/>
  <c r="CP547" i="21"/>
  <c r="CI547" i="21"/>
  <c r="CE547" i="21"/>
  <c r="CM547" i="21"/>
  <c r="CQ547" i="21"/>
  <c r="CF547" i="21"/>
  <c r="CJ547" i="21"/>
  <c r="CN547" i="21"/>
  <c r="CR547" i="21"/>
  <c r="CJ546" i="21"/>
  <c r="CD543" i="21"/>
  <c r="CH543" i="21"/>
  <c r="CL543" i="21"/>
  <c r="CP543" i="21"/>
  <c r="CE543" i="21"/>
  <c r="CI543" i="21"/>
  <c r="CM543" i="21"/>
  <c r="CQ543" i="21"/>
  <c r="CF543" i="21"/>
  <c r="CJ543" i="21"/>
  <c r="CN543" i="21"/>
  <c r="CR543" i="21"/>
  <c r="CJ542" i="21"/>
  <c r="CQ541" i="21"/>
  <c r="CD539" i="21"/>
  <c r="CH539" i="21"/>
  <c r="CL539" i="21"/>
  <c r="CP539" i="21"/>
  <c r="CE539" i="21"/>
  <c r="CI539" i="21"/>
  <c r="CM539" i="21"/>
  <c r="CQ539" i="21"/>
  <c r="CF539" i="21"/>
  <c r="CJ539" i="21"/>
  <c r="CN539" i="21"/>
  <c r="CR539" i="21"/>
  <c r="CJ538" i="21"/>
  <c r="CD535" i="21"/>
  <c r="CH535" i="21"/>
  <c r="CL535" i="21"/>
  <c r="CP535" i="21"/>
  <c r="CE535" i="21"/>
  <c r="CI535" i="21"/>
  <c r="CM535" i="21"/>
  <c r="CQ535" i="21"/>
  <c r="CF535" i="21"/>
  <c r="CJ535" i="21"/>
  <c r="CN535" i="21"/>
  <c r="CR535" i="21"/>
  <c r="CJ534" i="21"/>
  <c r="CQ533" i="21"/>
  <c r="CD531" i="21"/>
  <c r="CH531" i="21"/>
  <c r="CL531" i="21"/>
  <c r="CP531" i="21"/>
  <c r="CE531" i="21"/>
  <c r="CI531" i="21"/>
  <c r="CM531" i="21"/>
  <c r="CQ531" i="21"/>
  <c r="CF531" i="21"/>
  <c r="CJ531" i="21"/>
  <c r="CN531" i="21"/>
  <c r="CR531" i="21"/>
  <c r="CJ530" i="21"/>
  <c r="CQ529" i="21"/>
  <c r="CD527" i="21"/>
  <c r="CH527" i="21"/>
  <c r="CL527" i="21"/>
  <c r="CP527" i="21"/>
  <c r="CE527" i="21"/>
  <c r="CI527" i="21"/>
  <c r="CM527" i="21"/>
  <c r="CQ527" i="21"/>
  <c r="CF527" i="21"/>
  <c r="CJ527" i="21"/>
  <c r="CN527" i="21"/>
  <c r="CR527" i="21"/>
  <c r="CJ526" i="21"/>
  <c r="CD523" i="21"/>
  <c r="CH523" i="21"/>
  <c r="CL523" i="21"/>
  <c r="CP523" i="21"/>
  <c r="CE523" i="21"/>
  <c r="CI523" i="21"/>
  <c r="CM523" i="21"/>
  <c r="CQ523" i="21"/>
  <c r="CF523" i="21"/>
  <c r="CJ523" i="21"/>
  <c r="CN523" i="21"/>
  <c r="CR523" i="21"/>
  <c r="CJ522" i="21"/>
  <c r="CD519" i="21"/>
  <c r="CH519" i="21"/>
  <c r="CL519" i="21"/>
  <c r="CP519" i="21"/>
  <c r="CK519" i="21"/>
  <c r="CE519" i="21"/>
  <c r="CI519" i="21"/>
  <c r="CM519" i="21"/>
  <c r="CQ519" i="21"/>
  <c r="CC519" i="21"/>
  <c r="CO519" i="21"/>
  <c r="CF519" i="21"/>
  <c r="CJ519" i="21"/>
  <c r="CN519" i="21"/>
  <c r="CR519" i="21"/>
  <c r="CG519" i="21"/>
  <c r="CD515" i="21"/>
  <c r="CH515" i="21"/>
  <c r="CL515" i="21"/>
  <c r="CP515" i="21"/>
  <c r="CK515" i="21"/>
  <c r="CE515" i="21"/>
  <c r="CI515" i="21"/>
  <c r="CM515" i="21"/>
  <c r="CQ515" i="21"/>
  <c r="CO515" i="21"/>
  <c r="CF515" i="21"/>
  <c r="CJ515" i="21"/>
  <c r="CN515" i="21"/>
  <c r="CR515" i="21"/>
  <c r="CC515" i="21"/>
  <c r="CG515" i="21"/>
  <c r="CF513" i="21"/>
  <c r="CJ513" i="21"/>
  <c r="CN513" i="21"/>
  <c r="CR513" i="21"/>
  <c r="CE513" i="21"/>
  <c r="CM513" i="21"/>
  <c r="CC513" i="21"/>
  <c r="CG513" i="21"/>
  <c r="CK513" i="21"/>
  <c r="CO513" i="21"/>
  <c r="CI513" i="21"/>
  <c r="CD513" i="21"/>
  <c r="CH513" i="21"/>
  <c r="CL513" i="21"/>
  <c r="CP513" i="21"/>
  <c r="CQ513" i="21"/>
  <c r="CF509" i="21"/>
  <c r="CJ509" i="21"/>
  <c r="CN509" i="21"/>
  <c r="CR509" i="21"/>
  <c r="CM509" i="21"/>
  <c r="CC509" i="21"/>
  <c r="CG509" i="21"/>
  <c r="CK509" i="21"/>
  <c r="CO509" i="21"/>
  <c r="CE509" i="21"/>
  <c r="CI509" i="21"/>
  <c r="CQ509" i="21"/>
  <c r="CD509" i="21"/>
  <c r="CH509" i="21"/>
  <c r="CL509" i="21"/>
  <c r="CP509" i="21"/>
  <c r="CF505" i="21"/>
  <c r="CJ505" i="21"/>
  <c r="CN505" i="21"/>
  <c r="CR505" i="21"/>
  <c r="CC505" i="21"/>
  <c r="CG505" i="21"/>
  <c r="CK505" i="21"/>
  <c r="CO505" i="21"/>
  <c r="CM505" i="21"/>
  <c r="CD505" i="21"/>
  <c r="CH505" i="21"/>
  <c r="CL505" i="21"/>
  <c r="CP505" i="21"/>
  <c r="CE505" i="21"/>
  <c r="CI505" i="21"/>
  <c r="CQ505" i="21"/>
  <c r="CF501" i="21"/>
  <c r="CJ501" i="21"/>
  <c r="CN501" i="21"/>
  <c r="CR501" i="21"/>
  <c r="CE501" i="21"/>
  <c r="CI501" i="21"/>
  <c r="CC501" i="21"/>
  <c r="CG501" i="21"/>
  <c r="CK501" i="21"/>
  <c r="CO501" i="21"/>
  <c r="CQ501" i="21"/>
  <c r="CD501" i="21"/>
  <c r="CH501" i="21"/>
  <c r="CL501" i="21"/>
  <c r="CP501" i="21"/>
  <c r="CM501" i="21"/>
  <c r="CF497" i="21"/>
  <c r="CJ497" i="21"/>
  <c r="CN497" i="21"/>
  <c r="CR497" i="21"/>
  <c r="CC497" i="21"/>
  <c r="CG497" i="21"/>
  <c r="CK497" i="21"/>
  <c r="CO497" i="21"/>
  <c r="CI497" i="21"/>
  <c r="CQ497" i="21"/>
  <c r="CD497" i="21"/>
  <c r="CH497" i="21"/>
  <c r="CL497" i="21"/>
  <c r="CP497" i="21"/>
  <c r="CE497" i="21"/>
  <c r="CM497" i="21"/>
  <c r="CF493" i="21"/>
  <c r="CJ493" i="21"/>
  <c r="CN493" i="21"/>
  <c r="CR493" i="21"/>
  <c r="CE493" i="21"/>
  <c r="CM493" i="21"/>
  <c r="CC493" i="21"/>
  <c r="CG493" i="21"/>
  <c r="CK493" i="21"/>
  <c r="CO493" i="21"/>
  <c r="CI493" i="21"/>
  <c r="CQ493" i="21"/>
  <c r="CD493" i="21"/>
  <c r="CH493" i="21"/>
  <c r="CL493" i="21"/>
  <c r="CP493" i="21"/>
  <c r="CF489" i="21"/>
  <c r="CJ489" i="21"/>
  <c r="CN489" i="21"/>
  <c r="CR489" i="21"/>
  <c r="CI489" i="21"/>
  <c r="CC489" i="21"/>
  <c r="CG489" i="21"/>
  <c r="CK489" i="21"/>
  <c r="CO489" i="21"/>
  <c r="CE489" i="21"/>
  <c r="CM489" i="21"/>
  <c r="CD489" i="21"/>
  <c r="CH489" i="21"/>
  <c r="CL489" i="21"/>
  <c r="CP489" i="21"/>
  <c r="CQ489" i="21"/>
  <c r="CF553" i="21"/>
  <c r="CJ553" i="21"/>
  <c r="CN553" i="21"/>
  <c r="CR553" i="21"/>
  <c r="CC553" i="21"/>
  <c r="CK553" i="21"/>
  <c r="CG553" i="21"/>
  <c r="CO553" i="21"/>
  <c r="CD553" i="21"/>
  <c r="CH553" i="21"/>
  <c r="CL553" i="21"/>
  <c r="CP553" i="21"/>
  <c r="CF545" i="21"/>
  <c r="CJ545" i="21"/>
  <c r="CN545" i="21"/>
  <c r="CR545" i="21"/>
  <c r="CC545" i="21"/>
  <c r="CG545" i="21"/>
  <c r="CK545" i="21"/>
  <c r="CO545" i="21"/>
  <c r="CD545" i="21"/>
  <c r="CH545" i="21"/>
  <c r="CL545" i="21"/>
  <c r="CP545" i="21"/>
  <c r="CF537" i="21"/>
  <c r="CJ537" i="21"/>
  <c r="CN537" i="21"/>
  <c r="CR537" i="21"/>
  <c r="CC537" i="21"/>
  <c r="CG537" i="21"/>
  <c r="CK537" i="21"/>
  <c r="CO537" i="21"/>
  <c r="CD537" i="21"/>
  <c r="CH537" i="21"/>
  <c r="CL537" i="21"/>
  <c r="CP537" i="21"/>
  <c r="CE529" i="21"/>
  <c r="CF525" i="21"/>
  <c r="CJ525" i="21"/>
  <c r="CN525" i="21"/>
  <c r="CR525" i="21"/>
  <c r="CC525" i="21"/>
  <c r="CG525" i="21"/>
  <c r="CK525" i="21"/>
  <c r="CO525" i="21"/>
  <c r="CD525" i="21"/>
  <c r="CH525" i="21"/>
  <c r="CL525" i="21"/>
  <c r="CP525" i="21"/>
  <c r="CF521" i="21"/>
  <c r="CJ521" i="21"/>
  <c r="CN521" i="21"/>
  <c r="CR521" i="21"/>
  <c r="CC521" i="21"/>
  <c r="CG521" i="21"/>
  <c r="CK521" i="21"/>
  <c r="CO521" i="21"/>
  <c r="CD521" i="21"/>
  <c r="CH521" i="21"/>
  <c r="CL521" i="21"/>
  <c r="CP521" i="21"/>
  <c r="CF557" i="21"/>
  <c r="CJ557" i="21"/>
  <c r="CN557" i="21"/>
  <c r="CR557" i="21"/>
  <c r="CC557" i="21"/>
  <c r="CK557" i="21"/>
  <c r="CG557" i="21"/>
  <c r="CO557" i="21"/>
  <c r="CD557" i="21"/>
  <c r="CH557" i="21"/>
  <c r="CL557" i="21"/>
  <c r="CP557" i="21"/>
  <c r="CM553" i="21"/>
  <c r="CF549" i="21"/>
  <c r="CJ549" i="21"/>
  <c r="CN549" i="21"/>
  <c r="CR549" i="21"/>
  <c r="CK549" i="21"/>
  <c r="CC549" i="21"/>
  <c r="CG549" i="21"/>
  <c r="CO549" i="21"/>
  <c r="CD549" i="21"/>
  <c r="CH549" i="21"/>
  <c r="CL549" i="21"/>
  <c r="CP549" i="21"/>
  <c r="CM545" i="21"/>
  <c r="CM541" i="21"/>
  <c r="CM537" i="21"/>
  <c r="CM529" i="21"/>
  <c r="CM525" i="21"/>
  <c r="CM521" i="21"/>
  <c r="CD511" i="21"/>
  <c r="CH511" i="21"/>
  <c r="CL511" i="21"/>
  <c r="CP511" i="21"/>
  <c r="CG511" i="21"/>
  <c r="CE511" i="21"/>
  <c r="CI511" i="21"/>
  <c r="CM511" i="21"/>
  <c r="CQ511" i="21"/>
  <c r="CK511" i="21"/>
  <c r="CF511" i="21"/>
  <c r="CJ511" i="21"/>
  <c r="CN511" i="21"/>
  <c r="CR511" i="21"/>
  <c r="CC511" i="21"/>
  <c r="CO511" i="21"/>
  <c r="CD507" i="21"/>
  <c r="CH507" i="21"/>
  <c r="CL507" i="21"/>
  <c r="CP507" i="21"/>
  <c r="CE507" i="21"/>
  <c r="CI507" i="21"/>
  <c r="CM507" i="21"/>
  <c r="CQ507" i="21"/>
  <c r="CC507" i="21"/>
  <c r="CG507" i="21"/>
  <c r="CO507" i="21"/>
  <c r="CF507" i="21"/>
  <c r="CJ507" i="21"/>
  <c r="CN507" i="21"/>
  <c r="CR507" i="21"/>
  <c r="CK507" i="21"/>
  <c r="CD503" i="21"/>
  <c r="CH503" i="21"/>
  <c r="CL503" i="21"/>
  <c r="CP503" i="21"/>
  <c r="CO503" i="21"/>
  <c r="CE503" i="21"/>
  <c r="CI503" i="21"/>
  <c r="CM503" i="21"/>
  <c r="CQ503" i="21"/>
  <c r="CC503" i="21"/>
  <c r="CK503" i="21"/>
  <c r="CF503" i="21"/>
  <c r="CJ503" i="21"/>
  <c r="CN503" i="21"/>
  <c r="CR503" i="21"/>
  <c r="CG503" i="21"/>
  <c r="CD499" i="21"/>
  <c r="CH499" i="21"/>
  <c r="CL499" i="21"/>
  <c r="CP499" i="21"/>
  <c r="CE499" i="21"/>
  <c r="CI499" i="21"/>
  <c r="CM499" i="21"/>
  <c r="CQ499" i="21"/>
  <c r="CC499" i="21"/>
  <c r="CG499" i="21"/>
  <c r="CK499" i="21"/>
  <c r="CF499" i="21"/>
  <c r="CJ499" i="21"/>
  <c r="CN499" i="21"/>
  <c r="CR499" i="21"/>
  <c r="CO499" i="21"/>
  <c r="CD495" i="21"/>
  <c r="CH495" i="21"/>
  <c r="CL495" i="21"/>
  <c r="CP495" i="21"/>
  <c r="CK495" i="21"/>
  <c r="CE495" i="21"/>
  <c r="CI495" i="21"/>
  <c r="CM495" i="21"/>
  <c r="CQ495" i="21"/>
  <c r="CC495" i="21"/>
  <c r="CG495" i="21"/>
  <c r="CO495" i="21"/>
  <c r="CF495" i="21"/>
  <c r="CJ495" i="21"/>
  <c r="CN495" i="21"/>
  <c r="CR495" i="21"/>
  <c r="CD491" i="21"/>
  <c r="CH491" i="21"/>
  <c r="CL491" i="21"/>
  <c r="CP491" i="21"/>
  <c r="CG491" i="21"/>
  <c r="CE491" i="21"/>
  <c r="CI491" i="21"/>
  <c r="CM491" i="21"/>
  <c r="CQ491" i="21"/>
  <c r="CC491" i="21"/>
  <c r="CO491" i="21"/>
  <c r="CF491" i="21"/>
  <c r="CJ491" i="21"/>
  <c r="CN491" i="21"/>
  <c r="CR491" i="21"/>
  <c r="CK491" i="21"/>
  <c r="CD487" i="21"/>
  <c r="CH487" i="21"/>
  <c r="CL487" i="21"/>
  <c r="CP487" i="21"/>
  <c r="CG487" i="21"/>
  <c r="CK487" i="21"/>
  <c r="CE487" i="21"/>
  <c r="CI487" i="21"/>
  <c r="CM487" i="21"/>
  <c r="CQ487" i="21"/>
  <c r="CF487" i="21"/>
  <c r="CJ487" i="21"/>
  <c r="CN487" i="21"/>
  <c r="CR487" i="21"/>
  <c r="CC487" i="21"/>
  <c r="CO487" i="21"/>
  <c r="CF533" i="21"/>
  <c r="CJ533" i="21"/>
  <c r="CN533" i="21"/>
  <c r="CR533" i="21"/>
  <c r="CC533" i="21"/>
  <c r="CG533" i="21"/>
  <c r="CK533" i="21"/>
  <c r="CO533" i="21"/>
  <c r="CD533" i="21"/>
  <c r="CH533" i="21"/>
  <c r="CL533" i="21"/>
  <c r="CP533" i="21"/>
  <c r="CD559" i="21"/>
  <c r="CH559" i="21"/>
  <c r="CL559" i="21"/>
  <c r="CP559" i="21"/>
  <c r="CM559" i="21"/>
  <c r="CE559" i="21"/>
  <c r="CI559" i="21"/>
  <c r="CQ559" i="21"/>
  <c r="CF559" i="21"/>
  <c r="CJ559" i="21"/>
  <c r="CN559" i="21"/>
  <c r="CR559" i="21"/>
  <c r="CC554" i="21"/>
  <c r="CG554" i="21"/>
  <c r="CK554" i="21"/>
  <c r="CO554" i="21"/>
  <c r="CH554" i="21"/>
  <c r="CP554" i="21"/>
  <c r="CD554" i="21"/>
  <c r="CL554" i="21"/>
  <c r="CE554" i="21"/>
  <c r="CI554" i="21"/>
  <c r="CM554" i="21"/>
  <c r="CQ554" i="21"/>
  <c r="CI553" i="21"/>
  <c r="CD551" i="21"/>
  <c r="CH551" i="21"/>
  <c r="CL551" i="21"/>
  <c r="CP551" i="21"/>
  <c r="CI551" i="21"/>
  <c r="CQ551" i="21"/>
  <c r="CE551" i="21"/>
  <c r="CM551" i="21"/>
  <c r="CF551" i="21"/>
  <c r="CJ551" i="21"/>
  <c r="CN551" i="21"/>
  <c r="CR551" i="21"/>
  <c r="CC546" i="21"/>
  <c r="CG546" i="21"/>
  <c r="CK546" i="21"/>
  <c r="CO546" i="21"/>
  <c r="CD546" i="21"/>
  <c r="CL546" i="21"/>
  <c r="CH546" i="21"/>
  <c r="CP546" i="21"/>
  <c r="CE546" i="21"/>
  <c r="CI546" i="21"/>
  <c r="CM546" i="21"/>
  <c r="CQ546" i="21"/>
  <c r="CI545" i="21"/>
  <c r="CC542" i="21"/>
  <c r="CG542" i="21"/>
  <c r="CK542" i="21"/>
  <c r="CO542" i="21"/>
  <c r="CD542" i="21"/>
  <c r="CH542" i="21"/>
  <c r="CL542" i="21"/>
  <c r="CP542" i="21"/>
  <c r="CE542" i="21"/>
  <c r="CI542" i="21"/>
  <c r="CM542" i="21"/>
  <c r="CQ542" i="21"/>
  <c r="CI541" i="21"/>
  <c r="CC538" i="21"/>
  <c r="CG538" i="21"/>
  <c r="CK538" i="21"/>
  <c r="CO538" i="21"/>
  <c r="CD538" i="21"/>
  <c r="CH538" i="21"/>
  <c r="CL538" i="21"/>
  <c r="CP538" i="21"/>
  <c r="CE538" i="21"/>
  <c r="CI538" i="21"/>
  <c r="CM538" i="21"/>
  <c r="CQ538" i="21"/>
  <c r="CI537" i="21"/>
  <c r="CC534" i="21"/>
  <c r="CG534" i="21"/>
  <c r="CK534" i="21"/>
  <c r="CO534" i="21"/>
  <c r="CD534" i="21"/>
  <c r="CH534" i="21"/>
  <c r="CL534" i="21"/>
  <c r="CP534" i="21"/>
  <c r="CE534" i="21"/>
  <c r="CI534" i="21"/>
  <c r="CM534" i="21"/>
  <c r="CQ534" i="21"/>
  <c r="CI533" i="21"/>
  <c r="CC530" i="21"/>
  <c r="CG530" i="21"/>
  <c r="CK530" i="21"/>
  <c r="CO530" i="21"/>
  <c r="CD530" i="21"/>
  <c r="CH530" i="21"/>
  <c r="CL530" i="21"/>
  <c r="CP530" i="21"/>
  <c r="CE530" i="21"/>
  <c r="CI530" i="21"/>
  <c r="CM530" i="21"/>
  <c r="CQ530" i="21"/>
  <c r="CI529" i="21"/>
  <c r="CC526" i="21"/>
  <c r="CG526" i="21"/>
  <c r="CK526" i="21"/>
  <c r="CO526" i="21"/>
  <c r="CD526" i="21"/>
  <c r="CH526" i="21"/>
  <c r="CL526" i="21"/>
  <c r="CP526" i="21"/>
  <c r="CE526" i="21"/>
  <c r="CI526" i="21"/>
  <c r="CM526" i="21"/>
  <c r="CQ526" i="21"/>
  <c r="CI525" i="21"/>
  <c r="CC522" i="21"/>
  <c r="CG522" i="21"/>
  <c r="CK522" i="21"/>
  <c r="CO522" i="21"/>
  <c r="CD522" i="21"/>
  <c r="CH522" i="21"/>
  <c r="CL522" i="21"/>
  <c r="CP522" i="21"/>
  <c r="CE522" i="21"/>
  <c r="CI522" i="21"/>
  <c r="CM522" i="21"/>
  <c r="CQ522" i="21"/>
  <c r="CI521" i="21"/>
  <c r="CR518" i="21"/>
  <c r="CJ518" i="21"/>
  <c r="CN514" i="21"/>
  <c r="CF514" i="21"/>
  <c r="CN510" i="21"/>
  <c r="CF510" i="21"/>
  <c r="CR506" i="21"/>
  <c r="CJ506" i="21"/>
  <c r="CR502" i="21"/>
  <c r="CJ502" i="21"/>
  <c r="CR498" i="21"/>
  <c r="CJ498" i="21"/>
  <c r="CR490" i="21"/>
  <c r="CJ490" i="21"/>
  <c r="CJ486" i="21"/>
  <c r="CC483" i="21"/>
  <c r="CG483" i="21"/>
  <c r="CK483" i="21"/>
  <c r="CO483" i="21"/>
  <c r="CF476" i="21"/>
  <c r="CD476" i="21"/>
  <c r="CH476" i="21"/>
  <c r="CL476" i="21"/>
  <c r="CP476" i="21"/>
  <c r="CD462" i="21"/>
  <c r="CH462" i="21"/>
  <c r="CL462" i="21"/>
  <c r="CP462" i="21"/>
  <c r="CF462" i="21"/>
  <c r="CJ462" i="21"/>
  <c r="CN462" i="21"/>
  <c r="CR462" i="21"/>
  <c r="CC453" i="21"/>
  <c r="CG453" i="21"/>
  <c r="CK453" i="21"/>
  <c r="CO453" i="21"/>
  <c r="CE453" i="21"/>
  <c r="CI453" i="21"/>
  <c r="CM453" i="21"/>
  <c r="CQ453" i="21"/>
  <c r="CR437" i="21"/>
  <c r="CF327" i="21"/>
  <c r="CJ327" i="21"/>
  <c r="CN327" i="21"/>
  <c r="CR327" i="21"/>
  <c r="CC327" i="21"/>
  <c r="CG327" i="21"/>
  <c r="CK327" i="21"/>
  <c r="CO327" i="21"/>
  <c r="CD327" i="21"/>
  <c r="CH327" i="21"/>
  <c r="CL327" i="21"/>
  <c r="CP327" i="21"/>
  <c r="CI327" i="21"/>
  <c r="CM327" i="21"/>
  <c r="CQ327" i="21"/>
  <c r="CF295" i="21"/>
  <c r="CJ295" i="21"/>
  <c r="CN295" i="21"/>
  <c r="CR295" i="21"/>
  <c r="CC295" i="21"/>
  <c r="CG295" i="21"/>
  <c r="CK295" i="21"/>
  <c r="CO295" i="21"/>
  <c r="CD295" i="21"/>
  <c r="CH295" i="21"/>
  <c r="CL295" i="21"/>
  <c r="CP295" i="21"/>
  <c r="CI295" i="21"/>
  <c r="CM295" i="21"/>
  <c r="CQ295" i="21"/>
  <c r="CD225" i="21"/>
  <c r="CH225" i="21"/>
  <c r="CL225" i="21"/>
  <c r="CP225" i="21"/>
  <c r="CC225" i="21"/>
  <c r="CI225" i="21"/>
  <c r="CN225" i="21"/>
  <c r="CE225" i="21"/>
  <c r="CJ225" i="21"/>
  <c r="CO225" i="21"/>
  <c r="CF225" i="21"/>
  <c r="CK225" i="21"/>
  <c r="CQ225" i="21"/>
  <c r="CG225" i="21"/>
  <c r="CM225" i="21"/>
  <c r="CR225" i="21"/>
  <c r="CD217" i="21"/>
  <c r="CH217" i="21"/>
  <c r="CL217" i="21"/>
  <c r="CP217" i="21"/>
  <c r="CC217" i="21"/>
  <c r="CI217" i="21"/>
  <c r="CN217" i="21"/>
  <c r="CE217" i="21"/>
  <c r="CJ217" i="21"/>
  <c r="CO217" i="21"/>
  <c r="CF217" i="21"/>
  <c r="CK217" i="21"/>
  <c r="CQ217" i="21"/>
  <c r="CG217" i="21"/>
  <c r="CM217" i="21"/>
  <c r="CR217" i="21"/>
  <c r="CD209" i="21"/>
  <c r="CH209" i="21"/>
  <c r="CL209" i="21"/>
  <c r="CP209" i="21"/>
  <c r="CC209" i="21"/>
  <c r="CI209" i="21"/>
  <c r="CN209" i="21"/>
  <c r="CE209" i="21"/>
  <c r="CJ209" i="21"/>
  <c r="CO209" i="21"/>
  <c r="CF209" i="21"/>
  <c r="CK209" i="21"/>
  <c r="CQ209" i="21"/>
  <c r="CG209" i="21"/>
  <c r="CM209" i="21"/>
  <c r="CR209" i="21"/>
  <c r="CF188" i="21"/>
  <c r="CJ188" i="21"/>
  <c r="CN188" i="21"/>
  <c r="CR188" i="21"/>
  <c r="CC188" i="21"/>
  <c r="CH188" i="21"/>
  <c r="CM188" i="21"/>
  <c r="CD188" i="21"/>
  <c r="CI188" i="21"/>
  <c r="CO188" i="21"/>
  <c r="CE188" i="21"/>
  <c r="CP188" i="21"/>
  <c r="CG188" i="21"/>
  <c r="CQ188" i="21"/>
  <c r="CK188" i="21"/>
  <c r="CL188" i="21"/>
  <c r="CF166" i="21"/>
  <c r="CJ166" i="21"/>
  <c r="CN166" i="21"/>
  <c r="CR166" i="21"/>
  <c r="CC166" i="21"/>
  <c r="CH166" i="21"/>
  <c r="CM166" i="21"/>
  <c r="CD166" i="21"/>
  <c r="CI166" i="21"/>
  <c r="CO166" i="21"/>
  <c r="CE166" i="21"/>
  <c r="CK166" i="21"/>
  <c r="CP166" i="21"/>
  <c r="CG166" i="21"/>
  <c r="CL166" i="21"/>
  <c r="CQ166" i="21"/>
  <c r="CD136" i="21"/>
  <c r="CH136" i="21"/>
  <c r="CL136" i="21"/>
  <c r="CP136" i="21"/>
  <c r="CE136" i="21"/>
  <c r="CI136" i="21"/>
  <c r="CM136" i="21"/>
  <c r="CQ136" i="21"/>
  <c r="CC136" i="21"/>
  <c r="CK136" i="21"/>
  <c r="CF136" i="21"/>
  <c r="CN136" i="21"/>
  <c r="CG136" i="21"/>
  <c r="CO136" i="21"/>
  <c r="CJ136" i="21"/>
  <c r="CR136" i="21"/>
  <c r="CO556" i="21"/>
  <c r="CK556" i="21"/>
  <c r="CG556" i="21"/>
  <c r="CC556" i="21"/>
  <c r="CO552" i="21"/>
  <c r="CK552" i="21"/>
  <c r="CG552" i="21"/>
  <c r="CC552" i="21"/>
  <c r="CO548" i="21"/>
  <c r="CK548" i="21"/>
  <c r="CG548" i="21"/>
  <c r="CC548" i="21"/>
  <c r="CO544" i="21"/>
  <c r="CK544" i="21"/>
  <c r="CG544" i="21"/>
  <c r="CC544" i="21"/>
  <c r="CO540" i="21"/>
  <c r="CK540" i="21"/>
  <c r="CG540" i="21"/>
  <c r="CC540" i="21"/>
  <c r="CO536" i="21"/>
  <c r="CK536" i="21"/>
  <c r="CG536" i="21"/>
  <c r="CC536" i="21"/>
  <c r="CO532" i="21"/>
  <c r="CK532" i="21"/>
  <c r="CG532" i="21"/>
  <c r="CC532" i="21"/>
  <c r="CO528" i="21"/>
  <c r="CK528" i="21"/>
  <c r="CG528" i="21"/>
  <c r="CC528" i="21"/>
  <c r="CO524" i="21"/>
  <c r="CK524" i="21"/>
  <c r="CG524" i="21"/>
  <c r="CC524" i="21"/>
  <c r="CO520" i="21"/>
  <c r="CK520" i="21"/>
  <c r="CG520" i="21"/>
  <c r="CC520" i="21"/>
  <c r="CQ518" i="21"/>
  <c r="CM518" i="21"/>
  <c r="CI518" i="21"/>
  <c r="CE518" i="21"/>
  <c r="CO516" i="21"/>
  <c r="CK516" i="21"/>
  <c r="CG516" i="21"/>
  <c r="CC516" i="21"/>
  <c r="CQ514" i="21"/>
  <c r="CM514" i="21"/>
  <c r="CI514" i="21"/>
  <c r="CE514" i="21"/>
  <c r="CO512" i="21"/>
  <c r="CK512" i="21"/>
  <c r="CG512" i="21"/>
  <c r="CC512" i="21"/>
  <c r="CQ510" i="21"/>
  <c r="CM510" i="21"/>
  <c r="CI510" i="21"/>
  <c r="CE510" i="21"/>
  <c r="CO508" i="21"/>
  <c r="CK508" i="21"/>
  <c r="CG508" i="21"/>
  <c r="CC508" i="21"/>
  <c r="CQ506" i="21"/>
  <c r="CM506" i="21"/>
  <c r="CI506" i="21"/>
  <c r="CE506" i="21"/>
  <c r="CO504" i="21"/>
  <c r="CK504" i="21"/>
  <c r="CG504" i="21"/>
  <c r="CC504" i="21"/>
  <c r="CQ502" i="21"/>
  <c r="CM502" i="21"/>
  <c r="CI502" i="21"/>
  <c r="CE502" i="21"/>
  <c r="CO500" i="21"/>
  <c r="CK500" i="21"/>
  <c r="CG500" i="21"/>
  <c r="CC500" i="21"/>
  <c r="CQ498" i="21"/>
  <c r="CM498" i="21"/>
  <c r="CI498" i="21"/>
  <c r="CE498" i="21"/>
  <c r="CO496" i="21"/>
  <c r="CK496" i="21"/>
  <c r="CG496" i="21"/>
  <c r="CC496" i="21"/>
  <c r="CQ494" i="21"/>
  <c r="CM494" i="21"/>
  <c r="CI494" i="21"/>
  <c r="CE494" i="21"/>
  <c r="CO492" i="21"/>
  <c r="CK492" i="21"/>
  <c r="CG492" i="21"/>
  <c r="CC492" i="21"/>
  <c r="CQ490" i="21"/>
  <c r="CM490" i="21"/>
  <c r="CI490" i="21"/>
  <c r="CE490" i="21"/>
  <c r="CO488" i="21"/>
  <c r="CK488" i="21"/>
  <c r="CG488" i="21"/>
  <c r="CC488" i="21"/>
  <c r="CQ486" i="21"/>
  <c r="CM486" i="21"/>
  <c r="CI486" i="21"/>
  <c r="CE486" i="21"/>
  <c r="CO485" i="21"/>
  <c r="CJ485" i="21"/>
  <c r="CN484" i="21"/>
  <c r="CI484" i="21"/>
  <c r="CQ483" i="21"/>
  <c r="CL483" i="21"/>
  <c r="CF483" i="21"/>
  <c r="CO482" i="21"/>
  <c r="CI482" i="21"/>
  <c r="CE481" i="21"/>
  <c r="CI481" i="21"/>
  <c r="CM481" i="21"/>
  <c r="CQ481" i="21"/>
  <c r="CQ480" i="21"/>
  <c r="CK480" i="21"/>
  <c r="CF480" i="21"/>
  <c r="CN479" i="21"/>
  <c r="CI479" i="21"/>
  <c r="CF478" i="21"/>
  <c r="CJ478" i="21"/>
  <c r="CN478" i="21"/>
  <c r="CR478" i="21"/>
  <c r="CO477" i="21"/>
  <c r="CJ477" i="21"/>
  <c r="CN476" i="21"/>
  <c r="CI476" i="21"/>
  <c r="CL475" i="21"/>
  <c r="CD474" i="21"/>
  <c r="CH474" i="21"/>
  <c r="CL474" i="21"/>
  <c r="CP474" i="21"/>
  <c r="CF474" i="21"/>
  <c r="CJ474" i="21"/>
  <c r="CN474" i="21"/>
  <c r="CR474" i="21"/>
  <c r="CN473" i="21"/>
  <c r="CF472" i="21"/>
  <c r="CJ472" i="21"/>
  <c r="CN472" i="21"/>
  <c r="CR472" i="21"/>
  <c r="CD472" i="21"/>
  <c r="CH472" i="21"/>
  <c r="CL472" i="21"/>
  <c r="CP472" i="21"/>
  <c r="CN471" i="21"/>
  <c r="CK470" i="21"/>
  <c r="CP469" i="21"/>
  <c r="CH469" i="21"/>
  <c r="CM468" i="21"/>
  <c r="CP467" i="21"/>
  <c r="CH467" i="21"/>
  <c r="CM466" i="21"/>
  <c r="CC465" i="21"/>
  <c r="CG465" i="21"/>
  <c r="CK465" i="21"/>
  <c r="CO465" i="21"/>
  <c r="CE465" i="21"/>
  <c r="CI465" i="21"/>
  <c r="CM465" i="21"/>
  <c r="CQ465" i="21"/>
  <c r="CO464" i="21"/>
  <c r="CE463" i="21"/>
  <c r="CI463" i="21"/>
  <c r="CM463" i="21"/>
  <c r="CQ463" i="21"/>
  <c r="CC463" i="21"/>
  <c r="CG463" i="21"/>
  <c r="CK463" i="21"/>
  <c r="CO463" i="21"/>
  <c r="CO462" i="21"/>
  <c r="CG462" i="21"/>
  <c r="CL461" i="21"/>
  <c r="CQ460" i="21"/>
  <c r="CI460" i="21"/>
  <c r="CL459" i="21"/>
  <c r="CD458" i="21"/>
  <c r="CH458" i="21"/>
  <c r="CL458" i="21"/>
  <c r="CP458" i="21"/>
  <c r="CF458" i="21"/>
  <c r="CJ458" i="21"/>
  <c r="CN458" i="21"/>
  <c r="CR458" i="21"/>
  <c r="CN457" i="21"/>
  <c r="CF456" i="21"/>
  <c r="CJ456" i="21"/>
  <c r="CN456" i="21"/>
  <c r="CR456" i="21"/>
  <c r="CD456" i="21"/>
  <c r="CH456" i="21"/>
  <c r="CL456" i="21"/>
  <c r="CP456" i="21"/>
  <c r="CN455" i="21"/>
  <c r="CK454" i="21"/>
  <c r="CP453" i="21"/>
  <c r="CH453" i="21"/>
  <c r="CM452" i="21"/>
  <c r="CP451" i="21"/>
  <c r="CM450" i="21"/>
  <c r="CC449" i="21"/>
  <c r="CG449" i="21"/>
  <c r="CK449" i="21"/>
  <c r="CO449" i="21"/>
  <c r="CE449" i="21"/>
  <c r="CI449" i="21"/>
  <c r="CM449" i="21"/>
  <c r="CQ449" i="21"/>
  <c r="CO448" i="21"/>
  <c r="CE447" i="21"/>
  <c r="CI447" i="21"/>
  <c r="CM447" i="21"/>
  <c r="CQ447" i="21"/>
  <c r="CC447" i="21"/>
  <c r="CG447" i="21"/>
  <c r="CK447" i="21"/>
  <c r="CO447" i="21"/>
  <c r="CO446" i="21"/>
  <c r="CL445" i="21"/>
  <c r="CQ444" i="21"/>
  <c r="CI444" i="21"/>
  <c r="CL443" i="21"/>
  <c r="CD442" i="21"/>
  <c r="CH442" i="21"/>
  <c r="CL442" i="21"/>
  <c r="CP442" i="21"/>
  <c r="CF442" i="21"/>
  <c r="CJ442" i="21"/>
  <c r="CN442" i="21"/>
  <c r="CR442" i="21"/>
  <c r="CN441" i="21"/>
  <c r="CF440" i="21"/>
  <c r="CJ440" i="21"/>
  <c r="CN440" i="21"/>
  <c r="CR440" i="21"/>
  <c r="CD440" i="21"/>
  <c r="CH440" i="21"/>
  <c r="CL440" i="21"/>
  <c r="CP440" i="21"/>
  <c r="CN439" i="21"/>
  <c r="CK438" i="21"/>
  <c r="CP437" i="21"/>
  <c r="CC433" i="21"/>
  <c r="CG433" i="21"/>
  <c r="CK433" i="21"/>
  <c r="CO433" i="21"/>
  <c r="CD433" i="21"/>
  <c r="CH433" i="21"/>
  <c r="CL433" i="21"/>
  <c r="CP433" i="21"/>
  <c r="CE433" i="21"/>
  <c r="CI433" i="21"/>
  <c r="CM433" i="21"/>
  <c r="CQ433" i="21"/>
  <c r="CC429" i="21"/>
  <c r="CG429" i="21"/>
  <c r="CK429" i="21"/>
  <c r="CO429" i="21"/>
  <c r="CD429" i="21"/>
  <c r="CH429" i="21"/>
  <c r="CL429" i="21"/>
  <c r="CP429" i="21"/>
  <c r="CE429" i="21"/>
  <c r="CI429" i="21"/>
  <c r="CM429" i="21"/>
  <c r="CQ429" i="21"/>
  <c r="CC425" i="21"/>
  <c r="CG425" i="21"/>
  <c r="CK425" i="21"/>
  <c r="CO425" i="21"/>
  <c r="CD425" i="21"/>
  <c r="CH425" i="21"/>
  <c r="CL425" i="21"/>
  <c r="CP425" i="21"/>
  <c r="CE425" i="21"/>
  <c r="CI425" i="21"/>
  <c r="CM425" i="21"/>
  <c r="CQ425" i="21"/>
  <c r="CC421" i="21"/>
  <c r="CG421" i="21"/>
  <c r="CK421" i="21"/>
  <c r="CO421" i="21"/>
  <c r="CD421" i="21"/>
  <c r="CH421" i="21"/>
  <c r="CL421" i="21"/>
  <c r="CP421" i="21"/>
  <c r="CE421" i="21"/>
  <c r="CI421" i="21"/>
  <c r="CM421" i="21"/>
  <c r="CQ421" i="21"/>
  <c r="CC417" i="21"/>
  <c r="CG417" i="21"/>
  <c r="CK417" i="21"/>
  <c r="CO417" i="21"/>
  <c r="CD417" i="21"/>
  <c r="CH417" i="21"/>
  <c r="CL417" i="21"/>
  <c r="CP417" i="21"/>
  <c r="CE417" i="21"/>
  <c r="CI417" i="21"/>
  <c r="CM417" i="21"/>
  <c r="CQ417" i="21"/>
  <c r="CC413" i="21"/>
  <c r="CG413" i="21"/>
  <c r="CK413" i="21"/>
  <c r="CO413" i="21"/>
  <c r="CD413" i="21"/>
  <c r="CH413" i="21"/>
  <c r="CL413" i="21"/>
  <c r="CP413" i="21"/>
  <c r="CE413" i="21"/>
  <c r="CI413" i="21"/>
  <c r="CM413" i="21"/>
  <c r="CQ413" i="21"/>
  <c r="CC409" i="21"/>
  <c r="CG409" i="21"/>
  <c r="CK409" i="21"/>
  <c r="CO409" i="21"/>
  <c r="CD409" i="21"/>
  <c r="CH409" i="21"/>
  <c r="CL409" i="21"/>
  <c r="CP409" i="21"/>
  <c r="CE409" i="21"/>
  <c r="CI409" i="21"/>
  <c r="CM409" i="21"/>
  <c r="CQ409" i="21"/>
  <c r="CC405" i="21"/>
  <c r="CG405" i="21"/>
  <c r="CK405" i="21"/>
  <c r="CO405" i="21"/>
  <c r="CD405" i="21"/>
  <c r="CH405" i="21"/>
  <c r="CL405" i="21"/>
  <c r="CP405" i="21"/>
  <c r="CE405" i="21"/>
  <c r="CI405" i="21"/>
  <c r="CM405" i="21"/>
  <c r="CQ405" i="21"/>
  <c r="CG402" i="21"/>
  <c r="CC401" i="21"/>
  <c r="CG401" i="21"/>
  <c r="CK401" i="21"/>
  <c r="CO401" i="21"/>
  <c r="CD401" i="21"/>
  <c r="CH401" i="21"/>
  <c r="CL401" i="21"/>
  <c r="CP401" i="21"/>
  <c r="CE401" i="21"/>
  <c r="CI401" i="21"/>
  <c r="CM401" i="21"/>
  <c r="CQ401" i="21"/>
  <c r="CG398" i="21"/>
  <c r="CC397" i="21"/>
  <c r="CG397" i="21"/>
  <c r="CK397" i="21"/>
  <c r="CO397" i="21"/>
  <c r="CD397" i="21"/>
  <c r="CH397" i="21"/>
  <c r="CL397" i="21"/>
  <c r="CP397" i="21"/>
  <c r="CE397" i="21"/>
  <c r="CI397" i="21"/>
  <c r="CM397" i="21"/>
  <c r="CQ397" i="21"/>
  <c r="CG394" i="21"/>
  <c r="CC393" i="21"/>
  <c r="CG393" i="21"/>
  <c r="CK393" i="21"/>
  <c r="CO393" i="21"/>
  <c r="CD393" i="21"/>
  <c r="CH393" i="21"/>
  <c r="CL393" i="21"/>
  <c r="CP393" i="21"/>
  <c r="CE393" i="21"/>
  <c r="CI393" i="21"/>
  <c r="CM393" i="21"/>
  <c r="CQ393" i="21"/>
  <c r="CG390" i="21"/>
  <c r="CC389" i="21"/>
  <c r="CG389" i="21"/>
  <c r="CK389" i="21"/>
  <c r="CO389" i="21"/>
  <c r="CD389" i="21"/>
  <c r="CH389" i="21"/>
  <c r="CL389" i="21"/>
  <c r="CP389" i="21"/>
  <c r="CE389" i="21"/>
  <c r="CI389" i="21"/>
  <c r="CM389" i="21"/>
  <c r="CQ389" i="21"/>
  <c r="CG386" i="21"/>
  <c r="CC385" i="21"/>
  <c r="CG385" i="21"/>
  <c r="CK385" i="21"/>
  <c r="CO385" i="21"/>
  <c r="CD385" i="21"/>
  <c r="CH385" i="21"/>
  <c r="CL385" i="21"/>
  <c r="CP385" i="21"/>
  <c r="CE385" i="21"/>
  <c r="CI385" i="21"/>
  <c r="CM385" i="21"/>
  <c r="CQ385" i="21"/>
  <c r="CG382" i="21"/>
  <c r="CC381" i="21"/>
  <c r="CG381" i="21"/>
  <c r="CK381" i="21"/>
  <c r="CO381" i="21"/>
  <c r="CD381" i="21"/>
  <c r="CH381" i="21"/>
  <c r="CL381" i="21"/>
  <c r="CP381" i="21"/>
  <c r="CE381" i="21"/>
  <c r="CI381" i="21"/>
  <c r="CM381" i="21"/>
  <c r="CQ381" i="21"/>
  <c r="CG378" i="21"/>
  <c r="CC377" i="21"/>
  <c r="CG377" i="21"/>
  <c r="CK377" i="21"/>
  <c r="CO377" i="21"/>
  <c r="CD377" i="21"/>
  <c r="CH377" i="21"/>
  <c r="CL377" i="21"/>
  <c r="CP377" i="21"/>
  <c r="CE377" i="21"/>
  <c r="CI377" i="21"/>
  <c r="CM377" i="21"/>
  <c r="CQ377" i="21"/>
  <c r="CG374" i="21"/>
  <c r="CC373" i="21"/>
  <c r="CG373" i="21"/>
  <c r="CK373" i="21"/>
  <c r="CO373" i="21"/>
  <c r="CD373" i="21"/>
  <c r="CH373" i="21"/>
  <c r="CL373" i="21"/>
  <c r="CP373" i="21"/>
  <c r="CE373" i="21"/>
  <c r="CI373" i="21"/>
  <c r="CM373" i="21"/>
  <c r="CQ373" i="21"/>
  <c r="CG370" i="21"/>
  <c r="CC369" i="21"/>
  <c r="CG369" i="21"/>
  <c r="CK369" i="21"/>
  <c r="CO369" i="21"/>
  <c r="CD369" i="21"/>
  <c r="CH369" i="21"/>
  <c r="CL369" i="21"/>
  <c r="CP369" i="21"/>
  <c r="CE369" i="21"/>
  <c r="CI369" i="21"/>
  <c r="CM369" i="21"/>
  <c r="CQ369" i="21"/>
  <c r="CG366" i="21"/>
  <c r="CC365" i="21"/>
  <c r="CG365" i="21"/>
  <c r="CK365" i="21"/>
  <c r="CO365" i="21"/>
  <c r="CD365" i="21"/>
  <c r="CH365" i="21"/>
  <c r="CL365" i="21"/>
  <c r="CP365" i="21"/>
  <c r="CE365" i="21"/>
  <c r="CI365" i="21"/>
  <c r="CM365" i="21"/>
  <c r="CQ365" i="21"/>
  <c r="CG362" i="21"/>
  <c r="CC361" i="21"/>
  <c r="CG361" i="21"/>
  <c r="CK361" i="21"/>
  <c r="CO361" i="21"/>
  <c r="CD361" i="21"/>
  <c r="CH361" i="21"/>
  <c r="CL361" i="21"/>
  <c r="CP361" i="21"/>
  <c r="CE361" i="21"/>
  <c r="CI361" i="21"/>
  <c r="CM361" i="21"/>
  <c r="CQ361" i="21"/>
  <c r="CG358" i="21"/>
  <c r="CC357" i="21"/>
  <c r="CG357" i="21"/>
  <c r="CK357" i="21"/>
  <c r="CO357" i="21"/>
  <c r="CD357" i="21"/>
  <c r="CH357" i="21"/>
  <c r="CL357" i="21"/>
  <c r="CP357" i="21"/>
  <c r="CE357" i="21"/>
  <c r="CI357" i="21"/>
  <c r="CM357" i="21"/>
  <c r="CQ357" i="21"/>
  <c r="CG354" i="21"/>
  <c r="CC353" i="21"/>
  <c r="CG353" i="21"/>
  <c r="CK353" i="21"/>
  <c r="CO353" i="21"/>
  <c r="CD353" i="21"/>
  <c r="CH353" i="21"/>
  <c r="CL353" i="21"/>
  <c r="CP353" i="21"/>
  <c r="CE353" i="21"/>
  <c r="CI353" i="21"/>
  <c r="CM353" i="21"/>
  <c r="CQ353" i="21"/>
  <c r="CG350" i="21"/>
  <c r="CD344" i="21"/>
  <c r="CH344" i="21"/>
  <c r="CL344" i="21"/>
  <c r="CP344" i="21"/>
  <c r="CE344" i="21"/>
  <c r="CI344" i="21"/>
  <c r="CM344" i="21"/>
  <c r="CQ344" i="21"/>
  <c r="CC344" i="21"/>
  <c r="CK344" i="21"/>
  <c r="CF344" i="21"/>
  <c r="CN344" i="21"/>
  <c r="CG344" i="21"/>
  <c r="CO344" i="21"/>
  <c r="CC332" i="21"/>
  <c r="CG332" i="21"/>
  <c r="CK332" i="21"/>
  <c r="CO332" i="21"/>
  <c r="CD332" i="21"/>
  <c r="CH332" i="21"/>
  <c r="CL332" i="21"/>
  <c r="CP332" i="21"/>
  <c r="CE332" i="21"/>
  <c r="CI332" i="21"/>
  <c r="CM332" i="21"/>
  <c r="CQ332" i="21"/>
  <c r="CF332" i="21"/>
  <c r="CJ332" i="21"/>
  <c r="CN332" i="21"/>
  <c r="CC316" i="21"/>
  <c r="CG316" i="21"/>
  <c r="CK316" i="21"/>
  <c r="CO316" i="21"/>
  <c r="CD316" i="21"/>
  <c r="CH316" i="21"/>
  <c r="CL316" i="21"/>
  <c r="CP316" i="21"/>
  <c r="CE316" i="21"/>
  <c r="CI316" i="21"/>
  <c r="CM316" i="21"/>
  <c r="CQ316" i="21"/>
  <c r="CF316" i="21"/>
  <c r="CJ316" i="21"/>
  <c r="CN316" i="21"/>
  <c r="CC300" i="21"/>
  <c r="CG300" i="21"/>
  <c r="CK300" i="21"/>
  <c r="CO300" i="21"/>
  <c r="CD300" i="21"/>
  <c r="CH300" i="21"/>
  <c r="CL300" i="21"/>
  <c r="CP300" i="21"/>
  <c r="CE300" i="21"/>
  <c r="CI300" i="21"/>
  <c r="CM300" i="21"/>
  <c r="CQ300" i="21"/>
  <c r="CF300" i="21"/>
  <c r="CJ300" i="21"/>
  <c r="CN300" i="21"/>
  <c r="CN506" i="21"/>
  <c r="CF506" i="21"/>
  <c r="CN502" i="21"/>
  <c r="CF502" i="21"/>
  <c r="CN498" i="21"/>
  <c r="CF498" i="21"/>
  <c r="CN494" i="21"/>
  <c r="CF494" i="21"/>
  <c r="CH483" i="21"/>
  <c r="CM480" i="21"/>
  <c r="CG480" i="21"/>
  <c r="CR469" i="21"/>
  <c r="CJ469" i="21"/>
  <c r="CR467" i="21"/>
  <c r="CJ467" i="21"/>
  <c r="CR453" i="21"/>
  <c r="CJ453" i="21"/>
  <c r="CE451" i="21"/>
  <c r="CI451" i="21"/>
  <c r="CM451" i="21"/>
  <c r="CQ451" i="21"/>
  <c r="CC451" i="21"/>
  <c r="CG451" i="21"/>
  <c r="CK451" i="21"/>
  <c r="CO451" i="21"/>
  <c r="CD446" i="21"/>
  <c r="CH446" i="21"/>
  <c r="CL446" i="21"/>
  <c r="CP446" i="21"/>
  <c r="CF446" i="21"/>
  <c r="CJ446" i="21"/>
  <c r="CN446" i="21"/>
  <c r="CR446" i="21"/>
  <c r="CC437" i="21"/>
  <c r="CG437" i="21"/>
  <c r="CK437" i="21"/>
  <c r="CO437" i="21"/>
  <c r="CE437" i="21"/>
  <c r="CI437" i="21"/>
  <c r="CM437" i="21"/>
  <c r="CQ437" i="21"/>
  <c r="CF311" i="21"/>
  <c r="CJ311" i="21"/>
  <c r="CN311" i="21"/>
  <c r="CR311" i="21"/>
  <c r="CC311" i="21"/>
  <c r="CG311" i="21"/>
  <c r="CK311" i="21"/>
  <c r="CO311" i="21"/>
  <c r="CD311" i="21"/>
  <c r="CH311" i="21"/>
  <c r="CL311" i="21"/>
  <c r="CP311" i="21"/>
  <c r="CI311" i="21"/>
  <c r="CM311" i="21"/>
  <c r="CQ311" i="21"/>
  <c r="CD279" i="21"/>
  <c r="CH279" i="21"/>
  <c r="CL279" i="21"/>
  <c r="CP279" i="21"/>
  <c r="CC279" i="21"/>
  <c r="CI279" i="21"/>
  <c r="CN279" i="21"/>
  <c r="CE279" i="21"/>
  <c r="CJ279" i="21"/>
  <c r="CO279" i="21"/>
  <c r="CF279" i="21"/>
  <c r="CK279" i="21"/>
  <c r="CQ279" i="21"/>
  <c r="CG279" i="21"/>
  <c r="CM279" i="21"/>
  <c r="CR279" i="21"/>
  <c r="CD233" i="21"/>
  <c r="CH233" i="21"/>
  <c r="CL233" i="21"/>
  <c r="CP233" i="21"/>
  <c r="CC233" i="21"/>
  <c r="CI233" i="21"/>
  <c r="CN233" i="21"/>
  <c r="CE233" i="21"/>
  <c r="CJ233" i="21"/>
  <c r="CO233" i="21"/>
  <c r="CF233" i="21"/>
  <c r="CK233" i="21"/>
  <c r="CQ233" i="21"/>
  <c r="CG233" i="21"/>
  <c r="CM233" i="21"/>
  <c r="CR233" i="21"/>
  <c r="CJ556" i="21"/>
  <c r="CF556" i="21"/>
  <c r="CJ552" i="21"/>
  <c r="CF552" i="21"/>
  <c r="CJ548" i="21"/>
  <c r="CF548" i="21"/>
  <c r="CP518" i="21"/>
  <c r="CL518" i="21"/>
  <c r="CH518" i="21"/>
  <c r="CD518" i="21"/>
  <c r="CP514" i="21"/>
  <c r="CL514" i="21"/>
  <c r="CH514" i="21"/>
  <c r="CD514" i="21"/>
  <c r="CP510" i="21"/>
  <c r="CL510" i="21"/>
  <c r="CH510" i="21"/>
  <c r="CD510" i="21"/>
  <c r="CP506" i="21"/>
  <c r="CL506" i="21"/>
  <c r="CH506" i="21"/>
  <c r="CD506" i="21"/>
  <c r="CP502" i="21"/>
  <c r="CL502" i="21"/>
  <c r="CH502" i="21"/>
  <c r="CD502" i="21"/>
  <c r="CP498" i="21"/>
  <c r="CL498" i="21"/>
  <c r="CH498" i="21"/>
  <c r="CD498" i="21"/>
  <c r="CP494" i="21"/>
  <c r="CL494" i="21"/>
  <c r="CH494" i="21"/>
  <c r="CD494" i="21"/>
  <c r="CP490" i="21"/>
  <c r="CL490" i="21"/>
  <c r="CH490" i="21"/>
  <c r="CD490" i="21"/>
  <c r="CP486" i="21"/>
  <c r="CL486" i="21"/>
  <c r="CH486" i="21"/>
  <c r="CD486" i="21"/>
  <c r="CD484" i="21"/>
  <c r="CH484" i="21"/>
  <c r="CL484" i="21"/>
  <c r="CP484" i="21"/>
  <c r="CP483" i="21"/>
  <c r="CJ483" i="21"/>
  <c r="CE483" i="21"/>
  <c r="CO480" i="21"/>
  <c r="CJ480" i="21"/>
  <c r="CC479" i="21"/>
  <c r="CG479" i="21"/>
  <c r="CK479" i="21"/>
  <c r="CO479" i="21"/>
  <c r="CR476" i="21"/>
  <c r="CM476" i="21"/>
  <c r="CG476" i="21"/>
  <c r="CE475" i="21"/>
  <c r="CI475" i="21"/>
  <c r="CM475" i="21"/>
  <c r="CQ475" i="21"/>
  <c r="CC475" i="21"/>
  <c r="CG475" i="21"/>
  <c r="CK475" i="21"/>
  <c r="CO475" i="21"/>
  <c r="CD470" i="21"/>
  <c r="CH470" i="21"/>
  <c r="CL470" i="21"/>
  <c r="CP470" i="21"/>
  <c r="CF470" i="21"/>
  <c r="CJ470" i="21"/>
  <c r="CN470" i="21"/>
  <c r="CR470" i="21"/>
  <c r="CN469" i="21"/>
  <c r="CF468" i="21"/>
  <c r="CJ468" i="21"/>
  <c r="CN468" i="21"/>
  <c r="CR468" i="21"/>
  <c r="CD468" i="21"/>
  <c r="CH468" i="21"/>
  <c r="CL468" i="21"/>
  <c r="CP468" i="21"/>
  <c r="CN467" i="21"/>
  <c r="CM462" i="21"/>
  <c r="CE462" i="21"/>
  <c r="CC461" i="21"/>
  <c r="CG461" i="21"/>
  <c r="CK461" i="21"/>
  <c r="CO461" i="21"/>
  <c r="CE461" i="21"/>
  <c r="CI461" i="21"/>
  <c r="CM461" i="21"/>
  <c r="CQ461" i="21"/>
  <c r="CO460" i="21"/>
  <c r="CE459" i="21"/>
  <c r="CI459" i="21"/>
  <c r="CM459" i="21"/>
  <c r="CQ459" i="21"/>
  <c r="CC459" i="21"/>
  <c r="CG459" i="21"/>
  <c r="CK459" i="21"/>
  <c r="CO459" i="21"/>
  <c r="CD454" i="21"/>
  <c r="CH454" i="21"/>
  <c r="CL454" i="21"/>
  <c r="CP454" i="21"/>
  <c r="CF454" i="21"/>
  <c r="CJ454" i="21"/>
  <c r="CN454" i="21"/>
  <c r="CR454" i="21"/>
  <c r="CN453" i="21"/>
  <c r="CF453" i="21"/>
  <c r="CF452" i="21"/>
  <c r="CJ452" i="21"/>
  <c r="CN452" i="21"/>
  <c r="CR452" i="21"/>
  <c r="CD452" i="21"/>
  <c r="CH452" i="21"/>
  <c r="CL452" i="21"/>
  <c r="CP452" i="21"/>
  <c r="CN451" i="21"/>
  <c r="CF451" i="21"/>
  <c r="CM446" i="21"/>
  <c r="CE446" i="21"/>
  <c r="CC445" i="21"/>
  <c r="CG445" i="21"/>
  <c r="CK445" i="21"/>
  <c r="CO445" i="21"/>
  <c r="CE445" i="21"/>
  <c r="CI445" i="21"/>
  <c r="CM445" i="21"/>
  <c r="CQ445" i="21"/>
  <c r="CO444" i="21"/>
  <c r="CE443" i="21"/>
  <c r="CI443" i="21"/>
  <c r="CM443" i="21"/>
  <c r="CQ443" i="21"/>
  <c r="CC443" i="21"/>
  <c r="CG443" i="21"/>
  <c r="CK443" i="21"/>
  <c r="CO443" i="21"/>
  <c r="CD438" i="21"/>
  <c r="CH438" i="21"/>
  <c r="CL438" i="21"/>
  <c r="CP438" i="21"/>
  <c r="CF438" i="21"/>
  <c r="CJ438" i="21"/>
  <c r="CN438" i="21"/>
  <c r="CR438" i="21"/>
  <c r="CN437" i="21"/>
  <c r="CF437" i="21"/>
  <c r="CF436" i="21"/>
  <c r="CJ436" i="21"/>
  <c r="CN436" i="21"/>
  <c r="CR436" i="21"/>
  <c r="CC436" i="21"/>
  <c r="CG436" i="21"/>
  <c r="CK436" i="21"/>
  <c r="CO436" i="21"/>
  <c r="CD436" i="21"/>
  <c r="CH436" i="21"/>
  <c r="CL436" i="21"/>
  <c r="CP436" i="21"/>
  <c r="CF432" i="21"/>
  <c r="CJ432" i="21"/>
  <c r="CN432" i="21"/>
  <c r="CR432" i="21"/>
  <c r="CC432" i="21"/>
  <c r="CG432" i="21"/>
  <c r="CK432" i="21"/>
  <c r="CO432" i="21"/>
  <c r="CD432" i="21"/>
  <c r="CH432" i="21"/>
  <c r="CL432" i="21"/>
  <c r="CP432" i="21"/>
  <c r="CF428" i="21"/>
  <c r="CJ428" i="21"/>
  <c r="CN428" i="21"/>
  <c r="CR428" i="21"/>
  <c r="CC428" i="21"/>
  <c r="CG428" i="21"/>
  <c r="CK428" i="21"/>
  <c r="CO428" i="21"/>
  <c r="CD428" i="21"/>
  <c r="CH428" i="21"/>
  <c r="CL428" i="21"/>
  <c r="CP428" i="21"/>
  <c r="CF424" i="21"/>
  <c r="CJ424" i="21"/>
  <c r="CN424" i="21"/>
  <c r="CR424" i="21"/>
  <c r="CC424" i="21"/>
  <c r="CG424" i="21"/>
  <c r="CK424" i="21"/>
  <c r="CO424" i="21"/>
  <c r="CD424" i="21"/>
  <c r="CH424" i="21"/>
  <c r="CL424" i="21"/>
  <c r="CP424" i="21"/>
  <c r="CF420" i="21"/>
  <c r="CJ420" i="21"/>
  <c r="CN420" i="21"/>
  <c r="CR420" i="21"/>
  <c r="CC420" i="21"/>
  <c r="CG420" i="21"/>
  <c r="CK420" i="21"/>
  <c r="CO420" i="21"/>
  <c r="CD420" i="21"/>
  <c r="CH420" i="21"/>
  <c r="CL420" i="21"/>
  <c r="CP420" i="21"/>
  <c r="CF416" i="21"/>
  <c r="CJ416" i="21"/>
  <c r="CN416" i="21"/>
  <c r="CR416" i="21"/>
  <c r="CC416" i="21"/>
  <c r="CG416" i="21"/>
  <c r="CK416" i="21"/>
  <c r="CO416" i="21"/>
  <c r="CD416" i="21"/>
  <c r="CH416" i="21"/>
  <c r="CL416" i="21"/>
  <c r="CP416" i="21"/>
  <c r="CF412" i="21"/>
  <c r="CJ412" i="21"/>
  <c r="CN412" i="21"/>
  <c r="CR412" i="21"/>
  <c r="CC412" i="21"/>
  <c r="CG412" i="21"/>
  <c r="CK412" i="21"/>
  <c r="CO412" i="21"/>
  <c r="CD412" i="21"/>
  <c r="CH412" i="21"/>
  <c r="CL412" i="21"/>
  <c r="CP412" i="21"/>
  <c r="CF408" i="21"/>
  <c r="CJ408" i="21"/>
  <c r="CN408" i="21"/>
  <c r="CR408" i="21"/>
  <c r="CC408" i="21"/>
  <c r="CG408" i="21"/>
  <c r="CK408" i="21"/>
  <c r="CO408" i="21"/>
  <c r="CD408" i="21"/>
  <c r="CH408" i="21"/>
  <c r="CL408" i="21"/>
  <c r="CP408" i="21"/>
  <c r="CF404" i="21"/>
  <c r="CJ404" i="21"/>
  <c r="CN404" i="21"/>
  <c r="CR404" i="21"/>
  <c r="CC404" i="21"/>
  <c r="CG404" i="21"/>
  <c r="CK404" i="21"/>
  <c r="CO404" i="21"/>
  <c r="CD404" i="21"/>
  <c r="CH404" i="21"/>
  <c r="CL404" i="21"/>
  <c r="CP404" i="21"/>
  <c r="CF400" i="21"/>
  <c r="CJ400" i="21"/>
  <c r="CN400" i="21"/>
  <c r="CR400" i="21"/>
  <c r="CC400" i="21"/>
  <c r="CG400" i="21"/>
  <c r="CK400" i="21"/>
  <c r="CO400" i="21"/>
  <c r="CD400" i="21"/>
  <c r="CH400" i="21"/>
  <c r="CL400" i="21"/>
  <c r="CP400" i="21"/>
  <c r="CF396" i="21"/>
  <c r="CJ396" i="21"/>
  <c r="CN396" i="21"/>
  <c r="CR396" i="21"/>
  <c r="CC396" i="21"/>
  <c r="CG396" i="21"/>
  <c r="CK396" i="21"/>
  <c r="CO396" i="21"/>
  <c r="CD396" i="21"/>
  <c r="CH396" i="21"/>
  <c r="CL396" i="21"/>
  <c r="CP396" i="21"/>
  <c r="CF392" i="21"/>
  <c r="CJ392" i="21"/>
  <c r="CN392" i="21"/>
  <c r="CR392" i="21"/>
  <c r="CC392" i="21"/>
  <c r="CG392" i="21"/>
  <c r="CK392" i="21"/>
  <c r="CO392" i="21"/>
  <c r="CD392" i="21"/>
  <c r="CH392" i="21"/>
  <c r="CL392" i="21"/>
  <c r="CP392" i="21"/>
  <c r="CF388" i="21"/>
  <c r="CJ388" i="21"/>
  <c r="CN388" i="21"/>
  <c r="CR388" i="21"/>
  <c r="CC388" i="21"/>
  <c r="CG388" i="21"/>
  <c r="CK388" i="21"/>
  <c r="CO388" i="21"/>
  <c r="CD388" i="21"/>
  <c r="CH388" i="21"/>
  <c r="CL388" i="21"/>
  <c r="CP388" i="21"/>
  <c r="CF384" i="21"/>
  <c r="CJ384" i="21"/>
  <c r="CN384" i="21"/>
  <c r="CR384" i="21"/>
  <c r="CC384" i="21"/>
  <c r="CG384" i="21"/>
  <c r="CK384" i="21"/>
  <c r="CO384" i="21"/>
  <c r="CD384" i="21"/>
  <c r="CH384" i="21"/>
  <c r="CL384" i="21"/>
  <c r="CP384" i="21"/>
  <c r="CF380" i="21"/>
  <c r="CJ380" i="21"/>
  <c r="CN380" i="21"/>
  <c r="CR380" i="21"/>
  <c r="CC380" i="21"/>
  <c r="CG380" i="21"/>
  <c r="CK380" i="21"/>
  <c r="CO380" i="21"/>
  <c r="CD380" i="21"/>
  <c r="CH380" i="21"/>
  <c r="CL380" i="21"/>
  <c r="CP380" i="21"/>
  <c r="CF376" i="21"/>
  <c r="CJ376" i="21"/>
  <c r="CN376" i="21"/>
  <c r="CR376" i="21"/>
  <c r="CC376" i="21"/>
  <c r="CG376" i="21"/>
  <c r="CK376" i="21"/>
  <c r="CO376" i="21"/>
  <c r="CD376" i="21"/>
  <c r="CH376" i="21"/>
  <c r="CL376" i="21"/>
  <c r="CP376" i="21"/>
  <c r="CF372" i="21"/>
  <c r="CJ372" i="21"/>
  <c r="CN372" i="21"/>
  <c r="CR372" i="21"/>
  <c r="CC372" i="21"/>
  <c r="CG372" i="21"/>
  <c r="CK372" i="21"/>
  <c r="CO372" i="21"/>
  <c r="CD372" i="21"/>
  <c r="CH372" i="21"/>
  <c r="CL372" i="21"/>
  <c r="CP372" i="21"/>
  <c r="CF368" i="21"/>
  <c r="CJ368" i="21"/>
  <c r="CN368" i="21"/>
  <c r="CR368" i="21"/>
  <c r="CC368" i="21"/>
  <c r="CG368" i="21"/>
  <c r="CK368" i="21"/>
  <c r="CO368" i="21"/>
  <c r="CD368" i="21"/>
  <c r="CH368" i="21"/>
  <c r="CL368" i="21"/>
  <c r="CP368" i="21"/>
  <c r="CF364" i="21"/>
  <c r="CJ364" i="21"/>
  <c r="CN364" i="21"/>
  <c r="CR364" i="21"/>
  <c r="CC364" i="21"/>
  <c r="CG364" i="21"/>
  <c r="CK364" i="21"/>
  <c r="CO364" i="21"/>
  <c r="CD364" i="21"/>
  <c r="CH364" i="21"/>
  <c r="CL364" i="21"/>
  <c r="CP364" i="21"/>
  <c r="CF360" i="21"/>
  <c r="CJ360" i="21"/>
  <c r="CN360" i="21"/>
  <c r="CR360" i="21"/>
  <c r="CC360" i="21"/>
  <c r="CG360" i="21"/>
  <c r="CK360" i="21"/>
  <c r="CO360" i="21"/>
  <c r="CD360" i="21"/>
  <c r="CH360" i="21"/>
  <c r="CL360" i="21"/>
  <c r="CP360" i="21"/>
  <c r="CF356" i="21"/>
  <c r="CJ356" i="21"/>
  <c r="CN356" i="21"/>
  <c r="CR356" i="21"/>
  <c r="CC356" i="21"/>
  <c r="CG356" i="21"/>
  <c r="CK356" i="21"/>
  <c r="CO356" i="21"/>
  <c r="CD356" i="21"/>
  <c r="CH356" i="21"/>
  <c r="CL356" i="21"/>
  <c r="CP356" i="21"/>
  <c r="CF352" i="21"/>
  <c r="CJ352" i="21"/>
  <c r="CN352" i="21"/>
  <c r="CR352" i="21"/>
  <c r="CC352" i="21"/>
  <c r="CG352" i="21"/>
  <c r="CK352" i="21"/>
  <c r="CO352" i="21"/>
  <c r="CD352" i="21"/>
  <c r="CH352" i="21"/>
  <c r="CL352" i="21"/>
  <c r="CP352" i="21"/>
  <c r="CC346" i="21"/>
  <c r="CG346" i="21"/>
  <c r="CK346" i="21"/>
  <c r="CO346" i="21"/>
  <c r="CD346" i="21"/>
  <c r="CI346" i="21"/>
  <c r="CN346" i="21"/>
  <c r="CE346" i="21"/>
  <c r="CJ346" i="21"/>
  <c r="CP346" i="21"/>
  <c r="CF346" i="21"/>
  <c r="CL346" i="21"/>
  <c r="CQ346" i="21"/>
  <c r="CE334" i="21"/>
  <c r="CI334" i="21"/>
  <c r="CM334" i="21"/>
  <c r="CQ334" i="21"/>
  <c r="CF334" i="21"/>
  <c r="CJ334" i="21"/>
  <c r="CN334" i="21"/>
  <c r="CR334" i="21"/>
  <c r="CC334" i="21"/>
  <c r="CG334" i="21"/>
  <c r="CK334" i="21"/>
  <c r="CO334" i="21"/>
  <c r="CD334" i="21"/>
  <c r="CH334" i="21"/>
  <c r="CL334" i="21"/>
  <c r="CE318" i="21"/>
  <c r="CI318" i="21"/>
  <c r="CM318" i="21"/>
  <c r="CQ318" i="21"/>
  <c r="CF318" i="21"/>
  <c r="CJ318" i="21"/>
  <c r="CN318" i="21"/>
  <c r="CR318" i="21"/>
  <c r="CC318" i="21"/>
  <c r="CG318" i="21"/>
  <c r="CK318" i="21"/>
  <c r="CO318" i="21"/>
  <c r="CD318" i="21"/>
  <c r="CH318" i="21"/>
  <c r="CL318" i="21"/>
  <c r="CE302" i="21"/>
  <c r="CI302" i="21"/>
  <c r="CM302" i="21"/>
  <c r="CQ302" i="21"/>
  <c r="CF302" i="21"/>
  <c r="CJ302" i="21"/>
  <c r="CN302" i="21"/>
  <c r="CR302" i="21"/>
  <c r="CC302" i="21"/>
  <c r="CG302" i="21"/>
  <c r="CK302" i="21"/>
  <c r="CO302" i="21"/>
  <c r="CD302" i="21"/>
  <c r="CH302" i="21"/>
  <c r="CL302" i="21"/>
  <c r="CN518" i="21"/>
  <c r="CF518" i="21"/>
  <c r="CJ514" i="21"/>
  <c r="CR510" i="21"/>
  <c r="CJ510" i="21"/>
  <c r="CR494" i="21"/>
  <c r="CJ494" i="21"/>
  <c r="CN490" i="21"/>
  <c r="CF490" i="21"/>
  <c r="CF486" i="21"/>
  <c r="CD480" i="21"/>
  <c r="CH480" i="21"/>
  <c r="CL480" i="21"/>
  <c r="CP480" i="21"/>
  <c r="CC469" i="21"/>
  <c r="CG469" i="21"/>
  <c r="CK469" i="21"/>
  <c r="CO469" i="21"/>
  <c r="CE469" i="21"/>
  <c r="CI469" i="21"/>
  <c r="CM469" i="21"/>
  <c r="CQ469" i="21"/>
  <c r="CE467" i="21"/>
  <c r="CI467" i="21"/>
  <c r="CM467" i="21"/>
  <c r="CQ467" i="21"/>
  <c r="CC467" i="21"/>
  <c r="CG467" i="21"/>
  <c r="CK467" i="21"/>
  <c r="CO467" i="21"/>
  <c r="CF460" i="21"/>
  <c r="CJ460" i="21"/>
  <c r="CN460" i="21"/>
  <c r="CR460" i="21"/>
  <c r="CD460" i="21"/>
  <c r="CH460" i="21"/>
  <c r="CL460" i="21"/>
  <c r="CP460" i="21"/>
  <c r="CF444" i="21"/>
  <c r="CJ444" i="21"/>
  <c r="CN444" i="21"/>
  <c r="CR444" i="21"/>
  <c r="CD444" i="21"/>
  <c r="CH444" i="21"/>
  <c r="CL444" i="21"/>
  <c r="CP444" i="21"/>
  <c r="CJ437" i="21"/>
  <c r="CE327" i="21"/>
  <c r="CE311" i="21"/>
  <c r="CE295" i="21"/>
  <c r="CQ556" i="21"/>
  <c r="CM556" i="21"/>
  <c r="CI556" i="21"/>
  <c r="CQ552" i="21"/>
  <c r="CM552" i="21"/>
  <c r="CI552" i="21"/>
  <c r="CQ548" i="21"/>
  <c r="CM548" i="21"/>
  <c r="CI548" i="21"/>
  <c r="CQ544" i="21"/>
  <c r="CM544" i="21"/>
  <c r="CI544" i="21"/>
  <c r="CQ540" i="21"/>
  <c r="CM540" i="21"/>
  <c r="CI540" i="21"/>
  <c r="CQ536" i="21"/>
  <c r="CM536" i="21"/>
  <c r="CI536" i="21"/>
  <c r="CQ532" i="21"/>
  <c r="CM532" i="21"/>
  <c r="CI532" i="21"/>
  <c r="CQ528" i="21"/>
  <c r="CM528" i="21"/>
  <c r="CI528" i="21"/>
  <c r="CQ524" i="21"/>
  <c r="CM524" i="21"/>
  <c r="CI524" i="21"/>
  <c r="CQ520" i="21"/>
  <c r="CM520" i="21"/>
  <c r="CI520" i="21"/>
  <c r="CO518" i="21"/>
  <c r="CK518" i="21"/>
  <c r="CG518" i="21"/>
  <c r="CQ516" i="21"/>
  <c r="CM516" i="21"/>
  <c r="CI516" i="21"/>
  <c r="CO514" i="21"/>
  <c r="CK514" i="21"/>
  <c r="CG514" i="21"/>
  <c r="CQ512" i="21"/>
  <c r="CM512" i="21"/>
  <c r="CI512" i="21"/>
  <c r="CO510" i="21"/>
  <c r="CK510" i="21"/>
  <c r="CG510" i="21"/>
  <c r="CQ508" i="21"/>
  <c r="CM508" i="21"/>
  <c r="CI508" i="21"/>
  <c r="CO506" i="21"/>
  <c r="CK506" i="21"/>
  <c r="CG506" i="21"/>
  <c r="CQ504" i="21"/>
  <c r="CM504" i="21"/>
  <c r="CI504" i="21"/>
  <c r="CO502" i="21"/>
  <c r="CK502" i="21"/>
  <c r="CG502" i="21"/>
  <c r="CQ500" i="21"/>
  <c r="CM500" i="21"/>
  <c r="CI500" i="21"/>
  <c r="CO498" i="21"/>
  <c r="CK498" i="21"/>
  <c r="CG498" i="21"/>
  <c r="CQ496" i="21"/>
  <c r="CM496" i="21"/>
  <c r="CI496" i="21"/>
  <c r="CO494" i="21"/>
  <c r="CK494" i="21"/>
  <c r="CG494" i="21"/>
  <c r="CQ492" i="21"/>
  <c r="CM492" i="21"/>
  <c r="CI492" i="21"/>
  <c r="CO490" i="21"/>
  <c r="CK490" i="21"/>
  <c r="CG490" i="21"/>
  <c r="CQ488" i="21"/>
  <c r="CM488" i="21"/>
  <c r="CI488" i="21"/>
  <c r="CO486" i="21"/>
  <c r="CK486" i="21"/>
  <c r="CG486" i="21"/>
  <c r="CE485" i="21"/>
  <c r="CI485" i="21"/>
  <c r="CM485" i="21"/>
  <c r="CQ485" i="21"/>
  <c r="CQ484" i="21"/>
  <c r="CK484" i="21"/>
  <c r="CF484" i="21"/>
  <c r="CN483" i="21"/>
  <c r="CI483" i="21"/>
  <c r="CD483" i="21"/>
  <c r="CF482" i="21"/>
  <c r="CJ482" i="21"/>
  <c r="CN482" i="21"/>
  <c r="CR482" i="21"/>
  <c r="CN480" i="21"/>
  <c r="CI480" i="21"/>
  <c r="CC480" i="21"/>
  <c r="CQ479" i="21"/>
  <c r="CL479" i="21"/>
  <c r="CF479" i="21"/>
  <c r="CE477" i="21"/>
  <c r="CI477" i="21"/>
  <c r="CM477" i="21"/>
  <c r="CQ477" i="21"/>
  <c r="CQ476" i="21"/>
  <c r="CK476" i="21"/>
  <c r="CE476" i="21"/>
  <c r="CP475" i="21"/>
  <c r="CH475" i="21"/>
  <c r="CC473" i="21"/>
  <c r="CG473" i="21"/>
  <c r="CK473" i="21"/>
  <c r="CO473" i="21"/>
  <c r="CE473" i="21"/>
  <c r="CI473" i="21"/>
  <c r="CM473" i="21"/>
  <c r="CQ473" i="21"/>
  <c r="CE471" i="21"/>
  <c r="CI471" i="21"/>
  <c r="CM471" i="21"/>
  <c r="CQ471" i="21"/>
  <c r="CC471" i="21"/>
  <c r="CG471" i="21"/>
  <c r="CK471" i="21"/>
  <c r="CO471" i="21"/>
  <c r="CO470" i="21"/>
  <c r="CG470" i="21"/>
  <c r="CL469" i="21"/>
  <c r="CD469" i="21"/>
  <c r="CQ468" i="21"/>
  <c r="CI468" i="21"/>
  <c r="CL467" i="21"/>
  <c r="CD467" i="21"/>
  <c r="CD466" i="21"/>
  <c r="CH466" i="21"/>
  <c r="CL466" i="21"/>
  <c r="CP466" i="21"/>
  <c r="CF466" i="21"/>
  <c r="CJ466" i="21"/>
  <c r="CN466" i="21"/>
  <c r="CR466" i="21"/>
  <c r="CF464" i="21"/>
  <c r="CJ464" i="21"/>
  <c r="CN464" i="21"/>
  <c r="CR464" i="21"/>
  <c r="CD464" i="21"/>
  <c r="CH464" i="21"/>
  <c r="CL464" i="21"/>
  <c r="CP464" i="21"/>
  <c r="CK462" i="21"/>
  <c r="CC462" i="21"/>
  <c r="CP461" i="21"/>
  <c r="CH461" i="21"/>
  <c r="CM460" i="21"/>
  <c r="CE460" i="21"/>
  <c r="CP459" i="21"/>
  <c r="CH459" i="21"/>
  <c r="CC457" i="21"/>
  <c r="CG457" i="21"/>
  <c r="CK457" i="21"/>
  <c r="CO457" i="21"/>
  <c r="CE457" i="21"/>
  <c r="CI457" i="21"/>
  <c r="CM457" i="21"/>
  <c r="CQ457" i="21"/>
  <c r="CE455" i="21"/>
  <c r="CI455" i="21"/>
  <c r="CM455" i="21"/>
  <c r="CQ455" i="21"/>
  <c r="CC455" i="21"/>
  <c r="CG455" i="21"/>
  <c r="CK455" i="21"/>
  <c r="CO455" i="21"/>
  <c r="CO454" i="21"/>
  <c r="CG454" i="21"/>
  <c r="CL453" i="21"/>
  <c r="CD453" i="21"/>
  <c r="CQ452" i="21"/>
  <c r="CI452" i="21"/>
  <c r="CL451" i="21"/>
  <c r="CD451" i="21"/>
  <c r="CD450" i="21"/>
  <c r="CH450" i="21"/>
  <c r="CL450" i="21"/>
  <c r="CP450" i="21"/>
  <c r="CF450" i="21"/>
  <c r="CJ450" i="21"/>
  <c r="CN450" i="21"/>
  <c r="CR450" i="21"/>
  <c r="CF448" i="21"/>
  <c r="CJ448" i="21"/>
  <c r="CN448" i="21"/>
  <c r="CR448" i="21"/>
  <c r="CD448" i="21"/>
  <c r="CH448" i="21"/>
  <c r="CL448" i="21"/>
  <c r="CP448" i="21"/>
  <c r="CK446" i="21"/>
  <c r="CC446" i="21"/>
  <c r="CP445" i="21"/>
  <c r="CH445" i="21"/>
  <c r="CM444" i="21"/>
  <c r="CE444" i="21"/>
  <c r="CP443" i="21"/>
  <c r="CH443" i="21"/>
  <c r="CC441" i="21"/>
  <c r="CG441" i="21"/>
  <c r="CK441" i="21"/>
  <c r="CO441" i="21"/>
  <c r="CE441" i="21"/>
  <c r="CI441" i="21"/>
  <c r="CM441" i="21"/>
  <c r="CQ441" i="21"/>
  <c r="CE439" i="21"/>
  <c r="CI439" i="21"/>
  <c r="CM439" i="21"/>
  <c r="CQ439" i="21"/>
  <c r="CC439" i="21"/>
  <c r="CG439" i="21"/>
  <c r="CK439" i="21"/>
  <c r="CO439" i="21"/>
  <c r="CO438" i="21"/>
  <c r="CG438" i="21"/>
  <c r="CL437" i="21"/>
  <c r="CD437" i="21"/>
  <c r="CQ436" i="21"/>
  <c r="CD434" i="21"/>
  <c r="CH434" i="21"/>
  <c r="CL434" i="21"/>
  <c r="CP434" i="21"/>
  <c r="CE434" i="21"/>
  <c r="CI434" i="21"/>
  <c r="CM434" i="21"/>
  <c r="CQ434" i="21"/>
  <c r="CF434" i="21"/>
  <c r="CJ434" i="21"/>
  <c r="CN434" i="21"/>
  <c r="CR434" i="21"/>
  <c r="CQ432" i="21"/>
  <c r="CD430" i="21"/>
  <c r="CH430" i="21"/>
  <c r="CL430" i="21"/>
  <c r="CP430" i="21"/>
  <c r="CE430" i="21"/>
  <c r="CI430" i="21"/>
  <c r="CM430" i="21"/>
  <c r="CQ430" i="21"/>
  <c r="CF430" i="21"/>
  <c r="CJ430" i="21"/>
  <c r="CN430" i="21"/>
  <c r="CR430" i="21"/>
  <c r="CQ428" i="21"/>
  <c r="CD426" i="21"/>
  <c r="CH426" i="21"/>
  <c r="CL426" i="21"/>
  <c r="CP426" i="21"/>
  <c r="CE426" i="21"/>
  <c r="CI426" i="21"/>
  <c r="CM426" i="21"/>
  <c r="CQ426" i="21"/>
  <c r="CF426" i="21"/>
  <c r="CJ426" i="21"/>
  <c r="CN426" i="21"/>
  <c r="CR426" i="21"/>
  <c r="CQ424" i="21"/>
  <c r="CD422" i="21"/>
  <c r="CH422" i="21"/>
  <c r="CL422" i="21"/>
  <c r="CP422" i="21"/>
  <c r="CE422" i="21"/>
  <c r="CI422" i="21"/>
  <c r="CM422" i="21"/>
  <c r="CQ422" i="21"/>
  <c r="CF422" i="21"/>
  <c r="CJ422" i="21"/>
  <c r="CN422" i="21"/>
  <c r="CR422" i="21"/>
  <c r="CQ420" i="21"/>
  <c r="CD418" i="21"/>
  <c r="CH418" i="21"/>
  <c r="CL418" i="21"/>
  <c r="CP418" i="21"/>
  <c r="CE418" i="21"/>
  <c r="CI418" i="21"/>
  <c r="CM418" i="21"/>
  <c r="CQ418" i="21"/>
  <c r="CF418" i="21"/>
  <c r="CJ418" i="21"/>
  <c r="CN418" i="21"/>
  <c r="CR418" i="21"/>
  <c r="CQ416" i="21"/>
  <c r="CD414" i="21"/>
  <c r="CH414" i="21"/>
  <c r="CL414" i="21"/>
  <c r="CP414" i="21"/>
  <c r="CE414" i="21"/>
  <c r="CI414" i="21"/>
  <c r="CM414" i="21"/>
  <c r="CQ414" i="21"/>
  <c r="CF414" i="21"/>
  <c r="CJ414" i="21"/>
  <c r="CN414" i="21"/>
  <c r="CR414" i="21"/>
  <c r="CQ412" i="21"/>
  <c r="CD410" i="21"/>
  <c r="CH410" i="21"/>
  <c r="CL410" i="21"/>
  <c r="CP410" i="21"/>
  <c r="CE410" i="21"/>
  <c r="CI410" i="21"/>
  <c r="CM410" i="21"/>
  <c r="CQ410" i="21"/>
  <c r="CF410" i="21"/>
  <c r="CJ410" i="21"/>
  <c r="CN410" i="21"/>
  <c r="CR410" i="21"/>
  <c r="CQ408" i="21"/>
  <c r="CD406" i="21"/>
  <c r="CH406" i="21"/>
  <c r="CL406" i="21"/>
  <c r="CP406" i="21"/>
  <c r="CE406" i="21"/>
  <c r="CI406" i="21"/>
  <c r="CM406" i="21"/>
  <c r="CQ406" i="21"/>
  <c r="CF406" i="21"/>
  <c r="CJ406" i="21"/>
  <c r="CN406" i="21"/>
  <c r="CR406" i="21"/>
  <c r="CD402" i="21"/>
  <c r="CH402" i="21"/>
  <c r="CL402" i="21"/>
  <c r="CP402" i="21"/>
  <c r="CE402" i="21"/>
  <c r="CI402" i="21"/>
  <c r="CM402" i="21"/>
  <c r="CQ402" i="21"/>
  <c r="CF402" i="21"/>
  <c r="CJ402" i="21"/>
  <c r="CN402" i="21"/>
  <c r="CR402" i="21"/>
  <c r="CD398" i="21"/>
  <c r="CH398" i="21"/>
  <c r="CL398" i="21"/>
  <c r="CP398" i="21"/>
  <c r="CE398" i="21"/>
  <c r="CI398" i="21"/>
  <c r="CM398" i="21"/>
  <c r="CQ398" i="21"/>
  <c r="CF398" i="21"/>
  <c r="CJ398" i="21"/>
  <c r="CN398" i="21"/>
  <c r="CR398" i="21"/>
  <c r="CD394" i="21"/>
  <c r="CH394" i="21"/>
  <c r="CL394" i="21"/>
  <c r="CP394" i="21"/>
  <c r="CE394" i="21"/>
  <c r="CI394" i="21"/>
  <c r="CM394" i="21"/>
  <c r="CQ394" i="21"/>
  <c r="CF394" i="21"/>
  <c r="CJ394" i="21"/>
  <c r="CN394" i="21"/>
  <c r="CR394" i="21"/>
  <c r="CD390" i="21"/>
  <c r="CH390" i="21"/>
  <c r="CL390" i="21"/>
  <c r="CP390" i="21"/>
  <c r="CE390" i="21"/>
  <c r="CI390" i="21"/>
  <c r="CM390" i="21"/>
  <c r="CQ390" i="21"/>
  <c r="CF390" i="21"/>
  <c r="CJ390" i="21"/>
  <c r="CN390" i="21"/>
  <c r="CR390" i="21"/>
  <c r="CD386" i="21"/>
  <c r="CH386" i="21"/>
  <c r="CL386" i="21"/>
  <c r="CP386" i="21"/>
  <c r="CE386" i="21"/>
  <c r="CI386" i="21"/>
  <c r="CM386" i="21"/>
  <c r="CQ386" i="21"/>
  <c r="CF386" i="21"/>
  <c r="CJ386" i="21"/>
  <c r="CN386" i="21"/>
  <c r="CR386" i="21"/>
  <c r="CD382" i="21"/>
  <c r="CH382" i="21"/>
  <c r="CL382" i="21"/>
  <c r="CP382" i="21"/>
  <c r="CE382" i="21"/>
  <c r="CI382" i="21"/>
  <c r="CM382" i="21"/>
  <c r="CQ382" i="21"/>
  <c r="CF382" i="21"/>
  <c r="CJ382" i="21"/>
  <c r="CN382" i="21"/>
  <c r="CR382" i="21"/>
  <c r="CD378" i="21"/>
  <c r="CH378" i="21"/>
  <c r="CL378" i="21"/>
  <c r="CP378" i="21"/>
  <c r="CE378" i="21"/>
  <c r="CI378" i="21"/>
  <c r="CM378" i="21"/>
  <c r="CQ378" i="21"/>
  <c r="CF378" i="21"/>
  <c r="CJ378" i="21"/>
  <c r="CN378" i="21"/>
  <c r="CR378" i="21"/>
  <c r="CD374" i="21"/>
  <c r="CH374" i="21"/>
  <c r="CL374" i="21"/>
  <c r="CP374" i="21"/>
  <c r="CE374" i="21"/>
  <c r="CI374" i="21"/>
  <c r="CM374" i="21"/>
  <c r="CQ374" i="21"/>
  <c r="CF374" i="21"/>
  <c r="CJ374" i="21"/>
  <c r="CN374" i="21"/>
  <c r="CR374" i="21"/>
  <c r="CD370" i="21"/>
  <c r="CH370" i="21"/>
  <c r="CL370" i="21"/>
  <c r="CP370" i="21"/>
  <c r="CE370" i="21"/>
  <c r="CI370" i="21"/>
  <c r="CM370" i="21"/>
  <c r="CQ370" i="21"/>
  <c r="CF370" i="21"/>
  <c r="CJ370" i="21"/>
  <c r="CN370" i="21"/>
  <c r="CR370" i="21"/>
  <c r="CD366" i="21"/>
  <c r="CH366" i="21"/>
  <c r="CL366" i="21"/>
  <c r="CP366" i="21"/>
  <c r="CE366" i="21"/>
  <c r="CI366" i="21"/>
  <c r="CM366" i="21"/>
  <c r="CQ366" i="21"/>
  <c r="CF366" i="21"/>
  <c r="CJ366" i="21"/>
  <c r="CN366" i="21"/>
  <c r="CR366" i="21"/>
  <c r="CD362" i="21"/>
  <c r="CH362" i="21"/>
  <c r="CL362" i="21"/>
  <c r="CP362" i="21"/>
  <c r="CE362" i="21"/>
  <c r="CI362" i="21"/>
  <c r="CM362" i="21"/>
  <c r="CQ362" i="21"/>
  <c r="CF362" i="21"/>
  <c r="CJ362" i="21"/>
  <c r="CN362" i="21"/>
  <c r="CR362" i="21"/>
  <c r="CD358" i="21"/>
  <c r="CH358" i="21"/>
  <c r="CL358" i="21"/>
  <c r="CP358" i="21"/>
  <c r="CE358" i="21"/>
  <c r="CI358" i="21"/>
  <c r="CM358" i="21"/>
  <c r="CQ358" i="21"/>
  <c r="CF358" i="21"/>
  <c r="CJ358" i="21"/>
  <c r="CN358" i="21"/>
  <c r="CR358" i="21"/>
  <c r="CD354" i="21"/>
  <c r="CH354" i="21"/>
  <c r="CL354" i="21"/>
  <c r="CP354" i="21"/>
  <c r="CE354" i="21"/>
  <c r="CI354" i="21"/>
  <c r="CM354" i="21"/>
  <c r="CQ354" i="21"/>
  <c r="CF354" i="21"/>
  <c r="CJ354" i="21"/>
  <c r="CN354" i="21"/>
  <c r="CR354" i="21"/>
  <c r="CD350" i="21"/>
  <c r="CH350" i="21"/>
  <c r="CL350" i="21"/>
  <c r="CP350" i="21"/>
  <c r="CE350" i="21"/>
  <c r="CI350" i="21"/>
  <c r="CM350" i="21"/>
  <c r="CQ350" i="21"/>
  <c r="CF350" i="21"/>
  <c r="CJ350" i="21"/>
  <c r="CN350" i="21"/>
  <c r="CR350" i="21"/>
  <c r="CD341" i="21"/>
  <c r="CH341" i="21"/>
  <c r="CL341" i="21"/>
  <c r="CP341" i="21"/>
  <c r="CE341" i="21"/>
  <c r="CI341" i="21"/>
  <c r="CM341" i="21"/>
  <c r="CQ341" i="21"/>
  <c r="CF341" i="21"/>
  <c r="CJ341" i="21"/>
  <c r="CN341" i="21"/>
  <c r="CR341" i="21"/>
  <c r="CC341" i="21"/>
  <c r="CG341" i="21"/>
  <c r="CK341" i="21"/>
  <c r="CD325" i="21"/>
  <c r="CH325" i="21"/>
  <c r="CL325" i="21"/>
  <c r="CP325" i="21"/>
  <c r="CE325" i="21"/>
  <c r="CI325" i="21"/>
  <c r="CM325" i="21"/>
  <c r="CQ325" i="21"/>
  <c r="CF325" i="21"/>
  <c r="CJ325" i="21"/>
  <c r="CN325" i="21"/>
  <c r="CR325" i="21"/>
  <c r="CC325" i="21"/>
  <c r="CG325" i="21"/>
  <c r="CK325" i="21"/>
  <c r="CD309" i="21"/>
  <c r="CH309" i="21"/>
  <c r="CL309" i="21"/>
  <c r="CP309" i="21"/>
  <c r="CE309" i="21"/>
  <c r="CI309" i="21"/>
  <c r="CM309" i="21"/>
  <c r="CQ309" i="21"/>
  <c r="CF309" i="21"/>
  <c r="CJ309" i="21"/>
  <c r="CN309" i="21"/>
  <c r="CR309" i="21"/>
  <c r="CC309" i="21"/>
  <c r="CG309" i="21"/>
  <c r="CK309" i="21"/>
  <c r="CD293" i="21"/>
  <c r="CH293" i="21"/>
  <c r="CL293" i="21"/>
  <c r="CP293" i="21"/>
  <c r="CE293" i="21"/>
  <c r="CI293" i="21"/>
  <c r="CM293" i="21"/>
  <c r="CQ293" i="21"/>
  <c r="CF293" i="21"/>
  <c r="CJ293" i="21"/>
  <c r="CN293" i="21"/>
  <c r="CR293" i="21"/>
  <c r="CC293" i="21"/>
  <c r="CG293" i="21"/>
  <c r="CK293" i="21"/>
  <c r="CC282" i="21"/>
  <c r="CG282" i="21"/>
  <c r="CK282" i="21"/>
  <c r="CO282" i="21"/>
  <c r="CD282" i="21"/>
  <c r="CI282" i="21"/>
  <c r="CN282" i="21"/>
  <c r="CE282" i="21"/>
  <c r="CJ282" i="21"/>
  <c r="CP282" i="21"/>
  <c r="CF282" i="21"/>
  <c r="CL282" i="21"/>
  <c r="CQ282" i="21"/>
  <c r="CH282" i="21"/>
  <c r="CM282" i="21"/>
  <c r="CR282" i="21"/>
  <c r="CO435" i="21"/>
  <c r="CK435" i="21"/>
  <c r="CG435" i="21"/>
  <c r="CC435" i="21"/>
  <c r="CO431" i="21"/>
  <c r="CK431" i="21"/>
  <c r="CG431" i="21"/>
  <c r="CC431" i="21"/>
  <c r="CO427" i="21"/>
  <c r="CK427" i="21"/>
  <c r="CG427" i="21"/>
  <c r="CC427" i="21"/>
  <c r="CO423" i="21"/>
  <c r="CK423" i="21"/>
  <c r="CG423" i="21"/>
  <c r="CC423" i="21"/>
  <c r="CO419" i="21"/>
  <c r="CK419" i="21"/>
  <c r="CG419" i="21"/>
  <c r="CC419" i="21"/>
  <c r="CO415" i="21"/>
  <c r="CK415" i="21"/>
  <c r="CG415" i="21"/>
  <c r="CC415" i="21"/>
  <c r="CO411" i="21"/>
  <c r="CK411" i="21"/>
  <c r="CG411" i="21"/>
  <c r="CC411" i="21"/>
  <c r="CO407" i="21"/>
  <c r="CK407" i="21"/>
  <c r="CG407" i="21"/>
  <c r="CC407" i="21"/>
  <c r="CO403" i="21"/>
  <c r="CK403" i="21"/>
  <c r="CG403" i="21"/>
  <c r="CC403" i="21"/>
  <c r="CO399" i="21"/>
  <c r="CK399" i="21"/>
  <c r="CG399" i="21"/>
  <c r="CC399" i="21"/>
  <c r="CO395" i="21"/>
  <c r="CK395" i="21"/>
  <c r="CG395" i="21"/>
  <c r="CC395" i="21"/>
  <c r="CO391" i="21"/>
  <c r="CK391" i="21"/>
  <c r="CG391" i="21"/>
  <c r="CC391" i="21"/>
  <c r="CO387" i="21"/>
  <c r="CK387" i="21"/>
  <c r="CG387" i="21"/>
  <c r="CC387" i="21"/>
  <c r="CO383" i="21"/>
  <c r="CK383" i="21"/>
  <c r="CG383" i="21"/>
  <c r="CC383" i="21"/>
  <c r="CO379" i="21"/>
  <c r="CK379" i="21"/>
  <c r="CG379" i="21"/>
  <c r="CC379" i="21"/>
  <c r="CO375" i="21"/>
  <c r="CK375" i="21"/>
  <c r="CG375" i="21"/>
  <c r="CC375" i="21"/>
  <c r="CO371" i="21"/>
  <c r="CK371" i="21"/>
  <c r="CG371" i="21"/>
  <c r="CC371" i="21"/>
  <c r="CO367" i="21"/>
  <c r="CK367" i="21"/>
  <c r="CG367" i="21"/>
  <c r="CC367" i="21"/>
  <c r="CO363" i="21"/>
  <c r="CK363" i="21"/>
  <c r="CG363" i="21"/>
  <c r="CC363" i="21"/>
  <c r="CO359" i="21"/>
  <c r="CK359" i="21"/>
  <c r="CG359" i="21"/>
  <c r="CC359" i="21"/>
  <c r="CO355" i="21"/>
  <c r="CK355" i="21"/>
  <c r="CG355" i="21"/>
  <c r="CC355" i="21"/>
  <c r="CO351" i="21"/>
  <c r="CK351" i="21"/>
  <c r="CG351" i="21"/>
  <c r="CC351" i="21"/>
  <c r="CF349" i="21"/>
  <c r="CJ349" i="21"/>
  <c r="CN349" i="21"/>
  <c r="CO348" i="21"/>
  <c r="CJ348" i="21"/>
  <c r="CN347" i="21"/>
  <c r="CI347" i="21"/>
  <c r="CO345" i="21"/>
  <c r="CI345" i="21"/>
  <c r="CM343" i="21"/>
  <c r="CP342" i="21"/>
  <c r="CE338" i="21"/>
  <c r="CI338" i="21"/>
  <c r="CM338" i="21"/>
  <c r="CQ338" i="21"/>
  <c r="CF338" i="21"/>
  <c r="CJ338" i="21"/>
  <c r="CN338" i="21"/>
  <c r="CR338" i="21"/>
  <c r="CC338" i="21"/>
  <c r="CG338" i="21"/>
  <c r="CK338" i="21"/>
  <c r="CO338" i="21"/>
  <c r="CC336" i="21"/>
  <c r="CG336" i="21"/>
  <c r="CK336" i="21"/>
  <c r="CO336" i="21"/>
  <c r="CD336" i="21"/>
  <c r="CH336" i="21"/>
  <c r="CL336" i="21"/>
  <c r="CP336" i="21"/>
  <c r="CE336" i="21"/>
  <c r="CI336" i="21"/>
  <c r="CM336" i="21"/>
  <c r="CQ336" i="21"/>
  <c r="CF331" i="21"/>
  <c r="CJ331" i="21"/>
  <c r="CN331" i="21"/>
  <c r="CR331" i="21"/>
  <c r="CC331" i="21"/>
  <c r="CG331" i="21"/>
  <c r="CK331" i="21"/>
  <c r="CO331" i="21"/>
  <c r="CD331" i="21"/>
  <c r="CH331" i="21"/>
  <c r="CL331" i="21"/>
  <c r="CP331" i="21"/>
  <c r="CD329" i="21"/>
  <c r="CH329" i="21"/>
  <c r="CL329" i="21"/>
  <c r="CP329" i="21"/>
  <c r="CE329" i="21"/>
  <c r="CI329" i="21"/>
  <c r="CM329" i="21"/>
  <c r="CQ329" i="21"/>
  <c r="CF329" i="21"/>
  <c r="CJ329" i="21"/>
  <c r="CN329" i="21"/>
  <c r="CR329" i="21"/>
  <c r="CE322" i="21"/>
  <c r="CI322" i="21"/>
  <c r="CM322" i="21"/>
  <c r="CQ322" i="21"/>
  <c r="CF322" i="21"/>
  <c r="CJ322" i="21"/>
  <c r="CN322" i="21"/>
  <c r="CR322" i="21"/>
  <c r="CC322" i="21"/>
  <c r="CG322" i="21"/>
  <c r="CK322" i="21"/>
  <c r="CO322" i="21"/>
  <c r="CC320" i="21"/>
  <c r="CG320" i="21"/>
  <c r="CK320" i="21"/>
  <c r="CO320" i="21"/>
  <c r="CD320" i="21"/>
  <c r="CH320" i="21"/>
  <c r="CL320" i="21"/>
  <c r="CP320" i="21"/>
  <c r="CE320" i="21"/>
  <c r="CI320" i="21"/>
  <c r="CM320" i="21"/>
  <c r="CQ320" i="21"/>
  <c r="CF315" i="21"/>
  <c r="CJ315" i="21"/>
  <c r="CN315" i="21"/>
  <c r="CR315" i="21"/>
  <c r="CC315" i="21"/>
  <c r="CG315" i="21"/>
  <c r="CK315" i="21"/>
  <c r="CO315" i="21"/>
  <c r="CD315" i="21"/>
  <c r="CH315" i="21"/>
  <c r="CL315" i="21"/>
  <c r="CP315" i="21"/>
  <c r="CD313" i="21"/>
  <c r="CH313" i="21"/>
  <c r="CL313" i="21"/>
  <c r="CP313" i="21"/>
  <c r="CE313" i="21"/>
  <c r="CI313" i="21"/>
  <c r="CM313" i="21"/>
  <c r="CQ313" i="21"/>
  <c r="CF313" i="21"/>
  <c r="CJ313" i="21"/>
  <c r="CN313" i="21"/>
  <c r="CR313" i="21"/>
  <c r="CE306" i="21"/>
  <c r="CI306" i="21"/>
  <c r="CM306" i="21"/>
  <c r="CQ306" i="21"/>
  <c r="CF306" i="21"/>
  <c r="CJ306" i="21"/>
  <c r="CN306" i="21"/>
  <c r="CR306" i="21"/>
  <c r="CC306" i="21"/>
  <c r="CG306" i="21"/>
  <c r="CK306" i="21"/>
  <c r="CO306" i="21"/>
  <c r="CC304" i="21"/>
  <c r="CG304" i="21"/>
  <c r="CK304" i="21"/>
  <c r="CO304" i="21"/>
  <c r="CD304" i="21"/>
  <c r="CH304" i="21"/>
  <c r="CL304" i="21"/>
  <c r="CP304" i="21"/>
  <c r="CE304" i="21"/>
  <c r="CI304" i="21"/>
  <c r="CM304" i="21"/>
  <c r="CQ304" i="21"/>
  <c r="CF299" i="21"/>
  <c r="CJ299" i="21"/>
  <c r="CN299" i="21"/>
  <c r="CR299" i="21"/>
  <c r="CC299" i="21"/>
  <c r="CG299" i="21"/>
  <c r="CK299" i="21"/>
  <c r="CO299" i="21"/>
  <c r="CD299" i="21"/>
  <c r="CH299" i="21"/>
  <c r="CL299" i="21"/>
  <c r="CP299" i="21"/>
  <c r="CD297" i="21"/>
  <c r="CH297" i="21"/>
  <c r="CL297" i="21"/>
  <c r="CP297" i="21"/>
  <c r="CE297" i="21"/>
  <c r="CI297" i="21"/>
  <c r="CM297" i="21"/>
  <c r="CQ297" i="21"/>
  <c r="CF297" i="21"/>
  <c r="CJ297" i="21"/>
  <c r="CN297" i="21"/>
  <c r="CR297" i="21"/>
  <c r="CE290" i="21"/>
  <c r="CI290" i="21"/>
  <c r="CM290" i="21"/>
  <c r="CQ290" i="21"/>
  <c r="CF290" i="21"/>
  <c r="CJ290" i="21"/>
  <c r="CN290" i="21"/>
  <c r="CR290" i="21"/>
  <c r="CC290" i="21"/>
  <c r="CG290" i="21"/>
  <c r="CK290" i="21"/>
  <c r="CO290" i="21"/>
  <c r="CD287" i="21"/>
  <c r="CH287" i="21"/>
  <c r="CL287" i="21"/>
  <c r="CP287" i="21"/>
  <c r="CC287" i="21"/>
  <c r="CI287" i="21"/>
  <c r="CN287" i="21"/>
  <c r="CE287" i="21"/>
  <c r="CJ287" i="21"/>
  <c r="CO287" i="21"/>
  <c r="CF287" i="21"/>
  <c r="CK287" i="21"/>
  <c r="CQ287" i="21"/>
  <c r="CC278" i="21"/>
  <c r="CG278" i="21"/>
  <c r="CK278" i="21"/>
  <c r="CO278" i="21"/>
  <c r="CF278" i="21"/>
  <c r="CL278" i="21"/>
  <c r="CQ278" i="21"/>
  <c r="CH278" i="21"/>
  <c r="CM278" i="21"/>
  <c r="CR278" i="21"/>
  <c r="CD278" i="21"/>
  <c r="CI278" i="21"/>
  <c r="CN278" i="21"/>
  <c r="CC266" i="21"/>
  <c r="CG266" i="21"/>
  <c r="CK266" i="21"/>
  <c r="CO266" i="21"/>
  <c r="CD266" i="21"/>
  <c r="CI266" i="21"/>
  <c r="CN266" i="21"/>
  <c r="CE266" i="21"/>
  <c r="CJ266" i="21"/>
  <c r="CP266" i="21"/>
  <c r="CF266" i="21"/>
  <c r="CL266" i="21"/>
  <c r="CQ266" i="21"/>
  <c r="CD347" i="21"/>
  <c r="CH347" i="21"/>
  <c r="CL347" i="21"/>
  <c r="CP347" i="21"/>
  <c r="CE345" i="21"/>
  <c r="CF345" i="21"/>
  <c r="CJ345" i="21"/>
  <c r="CN345" i="21"/>
  <c r="CR345" i="21"/>
  <c r="CC343" i="21"/>
  <c r="CG343" i="21"/>
  <c r="CK343" i="21"/>
  <c r="CO343" i="21"/>
  <c r="CD343" i="21"/>
  <c r="CH343" i="21"/>
  <c r="CL343" i="21"/>
  <c r="CP343" i="21"/>
  <c r="CE342" i="21"/>
  <c r="CI342" i="21"/>
  <c r="CF342" i="21"/>
  <c r="CJ342" i="21"/>
  <c r="CN342" i="21"/>
  <c r="CR342" i="21"/>
  <c r="CC342" i="21"/>
  <c r="CG342" i="21"/>
  <c r="CK342" i="21"/>
  <c r="CO342" i="21"/>
  <c r="CC340" i="21"/>
  <c r="CG340" i="21"/>
  <c r="CK340" i="21"/>
  <c r="CO340" i="21"/>
  <c r="CD340" i="21"/>
  <c r="CH340" i="21"/>
  <c r="CL340" i="21"/>
  <c r="CP340" i="21"/>
  <c r="CE340" i="21"/>
  <c r="CI340" i="21"/>
  <c r="CM340" i="21"/>
  <c r="CQ340" i="21"/>
  <c r="CF335" i="21"/>
  <c r="CJ335" i="21"/>
  <c r="CN335" i="21"/>
  <c r="CR335" i="21"/>
  <c r="CC335" i="21"/>
  <c r="CG335" i="21"/>
  <c r="CK335" i="21"/>
  <c r="CO335" i="21"/>
  <c r="CD335" i="21"/>
  <c r="CH335" i="21"/>
  <c r="CL335" i="21"/>
  <c r="CP335" i="21"/>
  <c r="CD333" i="21"/>
  <c r="CH333" i="21"/>
  <c r="CL333" i="21"/>
  <c r="CP333" i="21"/>
  <c r="CE333" i="21"/>
  <c r="CI333" i="21"/>
  <c r="CM333" i="21"/>
  <c r="CQ333" i="21"/>
  <c r="CF333" i="21"/>
  <c r="CJ333" i="21"/>
  <c r="CN333" i="21"/>
  <c r="CR333" i="21"/>
  <c r="CE326" i="21"/>
  <c r="CI326" i="21"/>
  <c r="CM326" i="21"/>
  <c r="CQ326" i="21"/>
  <c r="CF326" i="21"/>
  <c r="CJ326" i="21"/>
  <c r="CN326" i="21"/>
  <c r="CR326" i="21"/>
  <c r="CC326" i="21"/>
  <c r="CG326" i="21"/>
  <c r="CK326" i="21"/>
  <c r="CO326" i="21"/>
  <c r="CC324" i="21"/>
  <c r="CG324" i="21"/>
  <c r="CK324" i="21"/>
  <c r="CO324" i="21"/>
  <c r="CD324" i="21"/>
  <c r="CH324" i="21"/>
  <c r="CL324" i="21"/>
  <c r="CP324" i="21"/>
  <c r="CE324" i="21"/>
  <c r="CI324" i="21"/>
  <c r="CM324" i="21"/>
  <c r="CQ324" i="21"/>
  <c r="CF319" i="21"/>
  <c r="CJ319" i="21"/>
  <c r="CN319" i="21"/>
  <c r="CR319" i="21"/>
  <c r="CC319" i="21"/>
  <c r="CG319" i="21"/>
  <c r="CK319" i="21"/>
  <c r="CO319" i="21"/>
  <c r="CD319" i="21"/>
  <c r="CH319" i="21"/>
  <c r="CL319" i="21"/>
  <c r="CP319" i="21"/>
  <c r="CD317" i="21"/>
  <c r="CH317" i="21"/>
  <c r="CL317" i="21"/>
  <c r="CP317" i="21"/>
  <c r="CE317" i="21"/>
  <c r="CI317" i="21"/>
  <c r="CM317" i="21"/>
  <c r="CQ317" i="21"/>
  <c r="CF317" i="21"/>
  <c r="CJ317" i="21"/>
  <c r="CN317" i="21"/>
  <c r="CR317" i="21"/>
  <c r="CE310" i="21"/>
  <c r="CI310" i="21"/>
  <c r="CM310" i="21"/>
  <c r="CQ310" i="21"/>
  <c r="CF310" i="21"/>
  <c r="CJ310" i="21"/>
  <c r="CN310" i="21"/>
  <c r="CR310" i="21"/>
  <c r="CC310" i="21"/>
  <c r="CG310" i="21"/>
  <c r="CK310" i="21"/>
  <c r="CO310" i="21"/>
  <c r="CC308" i="21"/>
  <c r="CG308" i="21"/>
  <c r="CK308" i="21"/>
  <c r="CO308" i="21"/>
  <c r="CD308" i="21"/>
  <c r="CH308" i="21"/>
  <c r="CL308" i="21"/>
  <c r="CP308" i="21"/>
  <c r="CE308" i="21"/>
  <c r="CI308" i="21"/>
  <c r="CM308" i="21"/>
  <c r="CQ308" i="21"/>
  <c r="CF303" i="21"/>
  <c r="CJ303" i="21"/>
  <c r="CN303" i="21"/>
  <c r="CR303" i="21"/>
  <c r="CC303" i="21"/>
  <c r="CG303" i="21"/>
  <c r="CK303" i="21"/>
  <c r="CO303" i="21"/>
  <c r="CD303" i="21"/>
  <c r="CH303" i="21"/>
  <c r="CL303" i="21"/>
  <c r="CP303" i="21"/>
  <c r="CD301" i="21"/>
  <c r="CH301" i="21"/>
  <c r="CL301" i="21"/>
  <c r="CP301" i="21"/>
  <c r="CE301" i="21"/>
  <c r="CI301" i="21"/>
  <c r="CM301" i="21"/>
  <c r="CQ301" i="21"/>
  <c r="CF301" i="21"/>
  <c r="CJ301" i="21"/>
  <c r="CN301" i="21"/>
  <c r="CR301" i="21"/>
  <c r="CE294" i="21"/>
  <c r="CI294" i="21"/>
  <c r="CM294" i="21"/>
  <c r="CQ294" i="21"/>
  <c r="CF294" i="21"/>
  <c r="CJ294" i="21"/>
  <c r="CN294" i="21"/>
  <c r="CR294" i="21"/>
  <c r="CC294" i="21"/>
  <c r="CG294" i="21"/>
  <c r="CK294" i="21"/>
  <c r="CO294" i="21"/>
  <c r="CC292" i="21"/>
  <c r="CG292" i="21"/>
  <c r="CK292" i="21"/>
  <c r="CO292" i="21"/>
  <c r="CD292" i="21"/>
  <c r="CH292" i="21"/>
  <c r="CL292" i="21"/>
  <c r="CP292" i="21"/>
  <c r="CE292" i="21"/>
  <c r="CI292" i="21"/>
  <c r="CM292" i="21"/>
  <c r="CQ292" i="21"/>
  <c r="CC286" i="21"/>
  <c r="CG286" i="21"/>
  <c r="CK286" i="21"/>
  <c r="CO286" i="21"/>
  <c r="CF286" i="21"/>
  <c r="CL286" i="21"/>
  <c r="CQ286" i="21"/>
  <c r="CH286" i="21"/>
  <c r="CM286" i="21"/>
  <c r="CR286" i="21"/>
  <c r="CD286" i="21"/>
  <c r="CI286" i="21"/>
  <c r="CN286" i="21"/>
  <c r="CD261" i="21"/>
  <c r="CH261" i="21"/>
  <c r="CL261" i="21"/>
  <c r="CP261" i="21"/>
  <c r="CF261" i="21"/>
  <c r="CJ261" i="21"/>
  <c r="CN261" i="21"/>
  <c r="CR261" i="21"/>
  <c r="CC261" i="21"/>
  <c r="CK261" i="21"/>
  <c r="CE261" i="21"/>
  <c r="CM261" i="21"/>
  <c r="CG261" i="21"/>
  <c r="CO261" i="21"/>
  <c r="CD257" i="21"/>
  <c r="CH257" i="21"/>
  <c r="CL257" i="21"/>
  <c r="CP257" i="21"/>
  <c r="CE257" i="21"/>
  <c r="CJ257" i="21"/>
  <c r="CO257" i="21"/>
  <c r="CC257" i="21"/>
  <c r="CK257" i="21"/>
  <c r="CR257" i="21"/>
  <c r="CG257" i="21"/>
  <c r="CN257" i="21"/>
  <c r="CF257" i="21"/>
  <c r="CI257" i="21"/>
  <c r="CM257" i="21"/>
  <c r="CQ435" i="21"/>
  <c r="CM435" i="21"/>
  <c r="CI435" i="21"/>
  <c r="CQ431" i="21"/>
  <c r="CM431" i="21"/>
  <c r="CI431" i="21"/>
  <c r="CQ427" i="21"/>
  <c r="CM427" i="21"/>
  <c r="CI427" i="21"/>
  <c r="CQ423" i="21"/>
  <c r="CM423" i="21"/>
  <c r="CI423" i="21"/>
  <c r="CQ419" i="21"/>
  <c r="CM419" i="21"/>
  <c r="CI419" i="21"/>
  <c r="CQ415" i="21"/>
  <c r="CM415" i="21"/>
  <c r="CI415" i="21"/>
  <c r="CQ411" i="21"/>
  <c r="CM411" i="21"/>
  <c r="CI411" i="21"/>
  <c r="CQ407" i="21"/>
  <c r="CM407" i="21"/>
  <c r="CI407" i="21"/>
  <c r="CQ403" i="21"/>
  <c r="CM403" i="21"/>
  <c r="CI403" i="21"/>
  <c r="CQ399" i="21"/>
  <c r="CM399" i="21"/>
  <c r="CI399" i="21"/>
  <c r="CQ395" i="21"/>
  <c r="CM395" i="21"/>
  <c r="CI395" i="21"/>
  <c r="CQ391" i="21"/>
  <c r="CM391" i="21"/>
  <c r="CI391" i="21"/>
  <c r="CQ387" i="21"/>
  <c r="CM387" i="21"/>
  <c r="CI387" i="21"/>
  <c r="CQ383" i="21"/>
  <c r="CM383" i="21"/>
  <c r="CI383" i="21"/>
  <c r="CQ379" i="21"/>
  <c r="CM379" i="21"/>
  <c r="CI379" i="21"/>
  <c r="CQ375" i="21"/>
  <c r="CM375" i="21"/>
  <c r="CI375" i="21"/>
  <c r="CQ371" i="21"/>
  <c r="CM371" i="21"/>
  <c r="CI371" i="21"/>
  <c r="CQ367" i="21"/>
  <c r="CM367" i="21"/>
  <c r="CI367" i="21"/>
  <c r="CQ363" i="21"/>
  <c r="CM363" i="21"/>
  <c r="CI363" i="21"/>
  <c r="CQ359" i="21"/>
  <c r="CM359" i="21"/>
  <c r="CI359" i="21"/>
  <c r="CQ355" i="21"/>
  <c r="CM355" i="21"/>
  <c r="CI355" i="21"/>
  <c r="CQ351" i="21"/>
  <c r="CM351" i="21"/>
  <c r="CI351" i="21"/>
  <c r="CE348" i="21"/>
  <c r="CI348" i="21"/>
  <c r="CM348" i="21"/>
  <c r="CQ348" i="21"/>
  <c r="CQ347" i="21"/>
  <c r="CK347" i="21"/>
  <c r="CF347" i="21"/>
  <c r="CQ345" i="21"/>
  <c r="CL345" i="21"/>
  <c r="CG345" i="21"/>
  <c r="CQ343" i="21"/>
  <c r="CI343" i="21"/>
  <c r="CL342" i="21"/>
  <c r="CN340" i="21"/>
  <c r="CF339" i="21"/>
  <c r="CJ339" i="21"/>
  <c r="CN339" i="21"/>
  <c r="CR339" i="21"/>
  <c r="CC339" i="21"/>
  <c r="CG339" i="21"/>
  <c r="CK339" i="21"/>
  <c r="CO339" i="21"/>
  <c r="CD339" i="21"/>
  <c r="CH339" i="21"/>
  <c r="CL339" i="21"/>
  <c r="CP339" i="21"/>
  <c r="CD337" i="21"/>
  <c r="CH337" i="21"/>
  <c r="CL337" i="21"/>
  <c r="CP337" i="21"/>
  <c r="CE337" i="21"/>
  <c r="CI337" i="21"/>
  <c r="CM337" i="21"/>
  <c r="CQ337" i="21"/>
  <c r="CF337" i="21"/>
  <c r="CJ337" i="21"/>
  <c r="CN337" i="21"/>
  <c r="CR337" i="21"/>
  <c r="CQ335" i="21"/>
  <c r="CK333" i="21"/>
  <c r="CE330" i="21"/>
  <c r="CI330" i="21"/>
  <c r="CM330" i="21"/>
  <c r="CQ330" i="21"/>
  <c r="CF330" i="21"/>
  <c r="CJ330" i="21"/>
  <c r="CN330" i="21"/>
  <c r="CR330" i="21"/>
  <c r="CC330" i="21"/>
  <c r="CG330" i="21"/>
  <c r="CK330" i="21"/>
  <c r="CO330" i="21"/>
  <c r="CC328" i="21"/>
  <c r="CG328" i="21"/>
  <c r="CK328" i="21"/>
  <c r="CO328" i="21"/>
  <c r="CD328" i="21"/>
  <c r="CH328" i="21"/>
  <c r="CL328" i="21"/>
  <c r="CP328" i="21"/>
  <c r="CE328" i="21"/>
  <c r="CI328" i="21"/>
  <c r="CM328" i="21"/>
  <c r="CQ328" i="21"/>
  <c r="CL326" i="21"/>
  <c r="CN324" i="21"/>
  <c r="CF323" i="21"/>
  <c r="CJ323" i="21"/>
  <c r="CN323" i="21"/>
  <c r="CR323" i="21"/>
  <c r="CC323" i="21"/>
  <c r="CG323" i="21"/>
  <c r="CK323" i="21"/>
  <c r="CO323" i="21"/>
  <c r="CD323" i="21"/>
  <c r="CH323" i="21"/>
  <c r="CL323" i="21"/>
  <c r="CP323" i="21"/>
  <c r="CD321" i="21"/>
  <c r="CH321" i="21"/>
  <c r="CL321" i="21"/>
  <c r="CP321" i="21"/>
  <c r="CE321" i="21"/>
  <c r="CI321" i="21"/>
  <c r="CM321" i="21"/>
  <c r="CQ321" i="21"/>
  <c r="CF321" i="21"/>
  <c r="CJ321" i="21"/>
  <c r="CN321" i="21"/>
  <c r="CR321" i="21"/>
  <c r="CQ319" i="21"/>
  <c r="CK317" i="21"/>
  <c r="CE314" i="21"/>
  <c r="CI314" i="21"/>
  <c r="CM314" i="21"/>
  <c r="CQ314" i="21"/>
  <c r="CF314" i="21"/>
  <c r="CJ314" i="21"/>
  <c r="CN314" i="21"/>
  <c r="CR314" i="21"/>
  <c r="CC314" i="21"/>
  <c r="CG314" i="21"/>
  <c r="CK314" i="21"/>
  <c r="CO314" i="21"/>
  <c r="CC312" i="21"/>
  <c r="CG312" i="21"/>
  <c r="CK312" i="21"/>
  <c r="CO312" i="21"/>
  <c r="CD312" i="21"/>
  <c r="CH312" i="21"/>
  <c r="CL312" i="21"/>
  <c r="CP312" i="21"/>
  <c r="CE312" i="21"/>
  <c r="CI312" i="21"/>
  <c r="CM312" i="21"/>
  <c r="CQ312" i="21"/>
  <c r="CL310" i="21"/>
  <c r="CN308" i="21"/>
  <c r="CF307" i="21"/>
  <c r="CJ307" i="21"/>
  <c r="CN307" i="21"/>
  <c r="CR307" i="21"/>
  <c r="CC307" i="21"/>
  <c r="CG307" i="21"/>
  <c r="CK307" i="21"/>
  <c r="CO307" i="21"/>
  <c r="CD307" i="21"/>
  <c r="CH307" i="21"/>
  <c r="CL307" i="21"/>
  <c r="CP307" i="21"/>
  <c r="CD305" i="21"/>
  <c r="CH305" i="21"/>
  <c r="CL305" i="21"/>
  <c r="CP305" i="21"/>
  <c r="CE305" i="21"/>
  <c r="CI305" i="21"/>
  <c r="CM305" i="21"/>
  <c r="CQ305" i="21"/>
  <c r="CF305" i="21"/>
  <c r="CJ305" i="21"/>
  <c r="CN305" i="21"/>
  <c r="CR305" i="21"/>
  <c r="CQ303" i="21"/>
  <c r="CK301" i="21"/>
  <c r="CE298" i="21"/>
  <c r="CI298" i="21"/>
  <c r="CM298" i="21"/>
  <c r="CQ298" i="21"/>
  <c r="CF298" i="21"/>
  <c r="CJ298" i="21"/>
  <c r="CN298" i="21"/>
  <c r="CR298" i="21"/>
  <c r="CC298" i="21"/>
  <c r="CG298" i="21"/>
  <c r="CK298" i="21"/>
  <c r="CO298" i="21"/>
  <c r="CC296" i="21"/>
  <c r="CG296" i="21"/>
  <c r="CK296" i="21"/>
  <c r="CO296" i="21"/>
  <c r="CD296" i="21"/>
  <c r="CH296" i="21"/>
  <c r="CL296" i="21"/>
  <c r="CP296" i="21"/>
  <c r="CE296" i="21"/>
  <c r="CI296" i="21"/>
  <c r="CM296" i="21"/>
  <c r="CQ296" i="21"/>
  <c r="CL294" i="21"/>
  <c r="CN292" i="21"/>
  <c r="CF291" i="21"/>
  <c r="CJ291" i="21"/>
  <c r="CN291" i="21"/>
  <c r="CR291" i="21"/>
  <c r="CC291" i="21"/>
  <c r="CG291" i="21"/>
  <c r="CK291" i="21"/>
  <c r="CO291" i="21"/>
  <c r="CD291" i="21"/>
  <c r="CH291" i="21"/>
  <c r="CL291" i="21"/>
  <c r="CP291" i="21"/>
  <c r="CP286" i="21"/>
  <c r="CC274" i="21"/>
  <c r="CG274" i="21"/>
  <c r="CK274" i="21"/>
  <c r="CO274" i="21"/>
  <c r="CD274" i="21"/>
  <c r="CI274" i="21"/>
  <c r="CN274" i="21"/>
  <c r="CE274" i="21"/>
  <c r="CJ274" i="21"/>
  <c r="CP274" i="21"/>
  <c r="CF274" i="21"/>
  <c r="CL274" i="21"/>
  <c r="CQ274" i="21"/>
  <c r="CD271" i="21"/>
  <c r="CH271" i="21"/>
  <c r="CL271" i="21"/>
  <c r="CP271" i="21"/>
  <c r="CC271" i="21"/>
  <c r="CI271" i="21"/>
  <c r="CN271" i="21"/>
  <c r="CE271" i="21"/>
  <c r="CJ271" i="21"/>
  <c r="CO271" i="21"/>
  <c r="CF271" i="21"/>
  <c r="CK271" i="21"/>
  <c r="CQ271" i="21"/>
  <c r="CR289" i="21"/>
  <c r="CN289" i="21"/>
  <c r="CI289" i="21"/>
  <c r="CD289" i="21"/>
  <c r="CE288" i="21"/>
  <c r="CI288" i="21"/>
  <c r="CM288" i="21"/>
  <c r="CQ288" i="21"/>
  <c r="CF285" i="21"/>
  <c r="CJ285" i="21"/>
  <c r="CN285" i="21"/>
  <c r="CR285" i="21"/>
  <c r="CO284" i="21"/>
  <c r="CJ284" i="21"/>
  <c r="CD284" i="21"/>
  <c r="CN283" i="21"/>
  <c r="CI283" i="21"/>
  <c r="CO281" i="21"/>
  <c r="CI281" i="21"/>
  <c r="CD281" i="21"/>
  <c r="CE280" i="21"/>
  <c r="CI280" i="21"/>
  <c r="CM280" i="21"/>
  <c r="CQ280" i="21"/>
  <c r="CF277" i="21"/>
  <c r="CJ277" i="21"/>
  <c r="CN277" i="21"/>
  <c r="CR277" i="21"/>
  <c r="CO276" i="21"/>
  <c r="CJ276" i="21"/>
  <c r="CD276" i="21"/>
  <c r="CN275" i="21"/>
  <c r="CI275" i="21"/>
  <c r="CO273" i="21"/>
  <c r="CI273" i="21"/>
  <c r="CD273" i="21"/>
  <c r="CE272" i="21"/>
  <c r="CI272" i="21"/>
  <c r="CM272" i="21"/>
  <c r="CQ272" i="21"/>
  <c r="CN270" i="21"/>
  <c r="CI270" i="21"/>
  <c r="CF269" i="21"/>
  <c r="CJ269" i="21"/>
  <c r="CN269" i="21"/>
  <c r="CR269" i="21"/>
  <c r="CO268" i="21"/>
  <c r="CJ268" i="21"/>
  <c r="CD268" i="21"/>
  <c r="CN267" i="21"/>
  <c r="CI267" i="21"/>
  <c r="CO265" i="21"/>
  <c r="CI265" i="21"/>
  <c r="CD265" i="21"/>
  <c r="CE264" i="21"/>
  <c r="CI264" i="21"/>
  <c r="CM264" i="21"/>
  <c r="CQ264" i="21"/>
  <c r="CO263" i="21"/>
  <c r="CE262" i="21"/>
  <c r="CI262" i="21"/>
  <c r="CM262" i="21"/>
  <c r="CQ262" i="21"/>
  <c r="CC262" i="21"/>
  <c r="CG262" i="21"/>
  <c r="CK262" i="21"/>
  <c r="CO262" i="21"/>
  <c r="CL260" i="21"/>
  <c r="CE258" i="21"/>
  <c r="CI258" i="21"/>
  <c r="CM258" i="21"/>
  <c r="CQ258" i="21"/>
  <c r="CF258" i="21"/>
  <c r="CC258" i="21"/>
  <c r="CJ258" i="21"/>
  <c r="CO258" i="21"/>
  <c r="CG258" i="21"/>
  <c r="CL258" i="21"/>
  <c r="CR258" i="21"/>
  <c r="CP248" i="21"/>
  <c r="CC200" i="21"/>
  <c r="CG200" i="21"/>
  <c r="CK200" i="21"/>
  <c r="CO200" i="21"/>
  <c r="CD200" i="21"/>
  <c r="CH200" i="21"/>
  <c r="CL200" i="21"/>
  <c r="CP200" i="21"/>
  <c r="CE200" i="21"/>
  <c r="CM200" i="21"/>
  <c r="CF200" i="21"/>
  <c r="CN200" i="21"/>
  <c r="CI200" i="21"/>
  <c r="CQ200" i="21"/>
  <c r="CJ200" i="21"/>
  <c r="CR200" i="21"/>
  <c r="CQ289" i="21"/>
  <c r="CM289" i="21"/>
  <c r="CH289" i="21"/>
  <c r="CN284" i="21"/>
  <c r="CH284" i="21"/>
  <c r="CD283" i="21"/>
  <c r="CH283" i="21"/>
  <c r="CL283" i="21"/>
  <c r="CP283" i="21"/>
  <c r="CM281" i="21"/>
  <c r="CH281" i="21"/>
  <c r="CN276" i="21"/>
  <c r="CH276" i="21"/>
  <c r="CD275" i="21"/>
  <c r="CH275" i="21"/>
  <c r="CL275" i="21"/>
  <c r="CP275" i="21"/>
  <c r="CM273" i="21"/>
  <c r="CH273" i="21"/>
  <c r="CC270" i="21"/>
  <c r="CG270" i="21"/>
  <c r="CK270" i="21"/>
  <c r="CO270" i="21"/>
  <c r="CN268" i="21"/>
  <c r="CH268" i="21"/>
  <c r="CD267" i="21"/>
  <c r="CH267" i="21"/>
  <c r="CL267" i="21"/>
  <c r="CP267" i="21"/>
  <c r="CM265" i="21"/>
  <c r="CH265" i="21"/>
  <c r="CC260" i="21"/>
  <c r="CG260" i="21"/>
  <c r="CK260" i="21"/>
  <c r="CO260" i="21"/>
  <c r="CE260" i="21"/>
  <c r="CI260" i="21"/>
  <c r="CM260" i="21"/>
  <c r="CQ260" i="21"/>
  <c r="CK258" i="21"/>
  <c r="CF289" i="21"/>
  <c r="CJ289" i="21"/>
  <c r="CE284" i="21"/>
  <c r="CI284" i="21"/>
  <c r="CM284" i="21"/>
  <c r="CQ284" i="21"/>
  <c r="CF281" i="21"/>
  <c r="CJ281" i="21"/>
  <c r="CN281" i="21"/>
  <c r="CR281" i="21"/>
  <c r="CE276" i="21"/>
  <c r="CI276" i="21"/>
  <c r="CM276" i="21"/>
  <c r="CQ276" i="21"/>
  <c r="CF273" i="21"/>
  <c r="CJ273" i="21"/>
  <c r="CN273" i="21"/>
  <c r="CR273" i="21"/>
  <c r="CE268" i="21"/>
  <c r="CI268" i="21"/>
  <c r="CM268" i="21"/>
  <c r="CQ268" i="21"/>
  <c r="CF265" i="21"/>
  <c r="CJ265" i="21"/>
  <c r="CN265" i="21"/>
  <c r="CR265" i="21"/>
  <c r="CF263" i="21"/>
  <c r="CJ263" i="21"/>
  <c r="CN263" i="21"/>
  <c r="CR263" i="21"/>
  <c r="CD263" i="21"/>
  <c r="CH263" i="21"/>
  <c r="CL263" i="21"/>
  <c r="CP263" i="21"/>
  <c r="CP260" i="21"/>
  <c r="CH260" i="21"/>
  <c r="CC248" i="21"/>
  <c r="CG248" i="21"/>
  <c r="CK248" i="21"/>
  <c r="CO248" i="21"/>
  <c r="CH248" i="21"/>
  <c r="CM248" i="21"/>
  <c r="CR248" i="21"/>
  <c r="CD248" i="21"/>
  <c r="CJ248" i="21"/>
  <c r="CQ248" i="21"/>
  <c r="CE248" i="21"/>
  <c r="CL248" i="21"/>
  <c r="CF248" i="21"/>
  <c r="CN248" i="21"/>
  <c r="CO259" i="21"/>
  <c r="CI259" i="21"/>
  <c r="CL256" i="21"/>
  <c r="CQ255" i="21"/>
  <c r="CI255" i="21"/>
  <c r="CE254" i="21"/>
  <c r="CI254" i="21"/>
  <c r="CM254" i="21"/>
  <c r="CQ254" i="21"/>
  <c r="CC254" i="21"/>
  <c r="CH254" i="21"/>
  <c r="CN254" i="21"/>
  <c r="CM252" i="21"/>
  <c r="CQ251" i="21"/>
  <c r="CK251" i="21"/>
  <c r="CE250" i="21"/>
  <c r="CI250" i="21"/>
  <c r="CM250" i="21"/>
  <c r="CQ250" i="21"/>
  <c r="CF250" i="21"/>
  <c r="CK250" i="21"/>
  <c r="CP250" i="21"/>
  <c r="CD249" i="21"/>
  <c r="CH249" i="21"/>
  <c r="CL249" i="21"/>
  <c r="CP249" i="21"/>
  <c r="CE249" i="21"/>
  <c r="CJ249" i="21"/>
  <c r="CO249" i="21"/>
  <c r="CL247" i="21"/>
  <c r="CR246" i="21"/>
  <c r="CK246" i="21"/>
  <c r="CC244" i="21"/>
  <c r="CG244" i="21"/>
  <c r="CK244" i="21"/>
  <c r="CO244" i="21"/>
  <c r="CE244" i="21"/>
  <c r="CJ244" i="21"/>
  <c r="CP244" i="21"/>
  <c r="CF244" i="21"/>
  <c r="CL244" i="21"/>
  <c r="CQ244" i="21"/>
  <c r="CF243" i="21"/>
  <c r="CJ243" i="21"/>
  <c r="CN243" i="21"/>
  <c r="CR243" i="21"/>
  <c r="CC243" i="21"/>
  <c r="CH243" i="21"/>
  <c r="CM243" i="21"/>
  <c r="CD243" i="21"/>
  <c r="CI243" i="21"/>
  <c r="CO243" i="21"/>
  <c r="CD241" i="21"/>
  <c r="CH241" i="21"/>
  <c r="CL241" i="21"/>
  <c r="CP241" i="21"/>
  <c r="CE241" i="21"/>
  <c r="CJ241" i="21"/>
  <c r="CO241" i="21"/>
  <c r="CF241" i="21"/>
  <c r="CK241" i="21"/>
  <c r="CQ241" i="21"/>
  <c r="CC240" i="21"/>
  <c r="CG240" i="21"/>
  <c r="CK240" i="21"/>
  <c r="CO240" i="21"/>
  <c r="CH240" i="21"/>
  <c r="CM240" i="21"/>
  <c r="CR240" i="21"/>
  <c r="CD240" i="21"/>
  <c r="CI240" i="21"/>
  <c r="CN240" i="21"/>
  <c r="CC232" i="21"/>
  <c r="CG232" i="21"/>
  <c r="CK232" i="21"/>
  <c r="CO232" i="21"/>
  <c r="CF232" i="21"/>
  <c r="CL232" i="21"/>
  <c r="CQ232" i="21"/>
  <c r="CH232" i="21"/>
  <c r="CM232" i="21"/>
  <c r="CR232" i="21"/>
  <c r="CD232" i="21"/>
  <c r="CI232" i="21"/>
  <c r="CN232" i="21"/>
  <c r="CC224" i="21"/>
  <c r="CG224" i="21"/>
  <c r="CK224" i="21"/>
  <c r="CO224" i="21"/>
  <c r="CF224" i="21"/>
  <c r="CL224" i="21"/>
  <c r="CQ224" i="21"/>
  <c r="CH224" i="21"/>
  <c r="CM224" i="21"/>
  <c r="CR224" i="21"/>
  <c r="CD224" i="21"/>
  <c r="CI224" i="21"/>
  <c r="CN224" i="21"/>
  <c r="CC216" i="21"/>
  <c r="CG216" i="21"/>
  <c r="CK216" i="21"/>
  <c r="CO216" i="21"/>
  <c r="CF216" i="21"/>
  <c r="CL216" i="21"/>
  <c r="CQ216" i="21"/>
  <c r="CH216" i="21"/>
  <c r="CM216" i="21"/>
  <c r="CR216" i="21"/>
  <c r="CD216" i="21"/>
  <c r="CI216" i="21"/>
  <c r="CN216" i="21"/>
  <c r="CC189" i="21"/>
  <c r="CG189" i="21"/>
  <c r="CK189" i="21"/>
  <c r="CO189" i="21"/>
  <c r="CE189" i="21"/>
  <c r="CJ189" i="21"/>
  <c r="CP189" i="21"/>
  <c r="CF189" i="21"/>
  <c r="CL189" i="21"/>
  <c r="CQ189" i="21"/>
  <c r="CD189" i="21"/>
  <c r="CN189" i="21"/>
  <c r="CH189" i="21"/>
  <c r="CR189" i="21"/>
  <c r="CI189" i="21"/>
  <c r="CF255" i="21"/>
  <c r="CJ255" i="21"/>
  <c r="CN255" i="21"/>
  <c r="CR255" i="21"/>
  <c r="CE255" i="21"/>
  <c r="CK255" i="21"/>
  <c r="CP255" i="21"/>
  <c r="CF251" i="21"/>
  <c r="CJ251" i="21"/>
  <c r="CN251" i="21"/>
  <c r="CR251" i="21"/>
  <c r="CC251" i="21"/>
  <c r="CH251" i="21"/>
  <c r="CM251" i="21"/>
  <c r="CE246" i="21"/>
  <c r="CI246" i="21"/>
  <c r="CM246" i="21"/>
  <c r="CQ246" i="21"/>
  <c r="CC246" i="21"/>
  <c r="CH246" i="21"/>
  <c r="CN246" i="21"/>
  <c r="CF207" i="21"/>
  <c r="CJ207" i="21"/>
  <c r="CN207" i="21"/>
  <c r="CR207" i="21"/>
  <c r="CC207" i="21"/>
  <c r="CG207" i="21"/>
  <c r="CK207" i="21"/>
  <c r="CO207" i="21"/>
  <c r="CD207" i="21"/>
  <c r="CL207" i="21"/>
  <c r="CE207" i="21"/>
  <c r="CM207" i="21"/>
  <c r="CH207" i="21"/>
  <c r="CP207" i="21"/>
  <c r="CF259" i="21"/>
  <c r="CJ259" i="21"/>
  <c r="CN259" i="21"/>
  <c r="CR259" i="21"/>
  <c r="CC256" i="21"/>
  <c r="CG256" i="21"/>
  <c r="CK256" i="21"/>
  <c r="CO256" i="21"/>
  <c r="CH256" i="21"/>
  <c r="CM256" i="21"/>
  <c r="CR256" i="21"/>
  <c r="CM255" i="21"/>
  <c r="CG255" i="21"/>
  <c r="CC252" i="21"/>
  <c r="CG252" i="21"/>
  <c r="CK252" i="21"/>
  <c r="CO252" i="21"/>
  <c r="CE252" i="21"/>
  <c r="CJ252" i="21"/>
  <c r="CP252" i="21"/>
  <c r="CO251" i="21"/>
  <c r="CG251" i="21"/>
  <c r="CF247" i="21"/>
  <c r="CJ247" i="21"/>
  <c r="CN247" i="21"/>
  <c r="CR247" i="21"/>
  <c r="CE247" i="21"/>
  <c r="CK247" i="21"/>
  <c r="CP247" i="21"/>
  <c r="CO246" i="21"/>
  <c r="CG246" i="21"/>
  <c r="CC236" i="21"/>
  <c r="CG236" i="21"/>
  <c r="CK236" i="21"/>
  <c r="CO236" i="21"/>
  <c r="CD236" i="21"/>
  <c r="CI236" i="21"/>
  <c r="CN236" i="21"/>
  <c r="CE236" i="21"/>
  <c r="CJ236" i="21"/>
  <c r="CP236" i="21"/>
  <c r="CF236" i="21"/>
  <c r="CL236" i="21"/>
  <c r="CQ236" i="21"/>
  <c r="CC228" i="21"/>
  <c r="CG228" i="21"/>
  <c r="CK228" i="21"/>
  <c r="CO228" i="21"/>
  <c r="CD228" i="21"/>
  <c r="CI228" i="21"/>
  <c r="CN228" i="21"/>
  <c r="CE228" i="21"/>
  <c r="CJ228" i="21"/>
  <c r="CP228" i="21"/>
  <c r="CF228" i="21"/>
  <c r="CL228" i="21"/>
  <c r="CQ228" i="21"/>
  <c r="CC220" i="21"/>
  <c r="CG220" i="21"/>
  <c r="CK220" i="21"/>
  <c r="CO220" i="21"/>
  <c r="CD220" i="21"/>
  <c r="CI220" i="21"/>
  <c r="CN220" i="21"/>
  <c r="CE220" i="21"/>
  <c r="CJ220" i="21"/>
  <c r="CP220" i="21"/>
  <c r="CF220" i="21"/>
  <c r="CL220" i="21"/>
  <c r="CQ220" i="21"/>
  <c r="CC212" i="21"/>
  <c r="CG212" i="21"/>
  <c r="CK212" i="21"/>
  <c r="CO212" i="21"/>
  <c r="CD212" i="21"/>
  <c r="CI212" i="21"/>
  <c r="CN212" i="21"/>
  <c r="CE212" i="21"/>
  <c r="CJ212" i="21"/>
  <c r="CP212" i="21"/>
  <c r="CF212" i="21"/>
  <c r="CL212" i="21"/>
  <c r="CQ212" i="21"/>
  <c r="CE242" i="21"/>
  <c r="CI242" i="21"/>
  <c r="CM242" i="21"/>
  <c r="CQ242" i="21"/>
  <c r="CF239" i="21"/>
  <c r="CJ239" i="21"/>
  <c r="CN239" i="21"/>
  <c r="CR239" i="21"/>
  <c r="CO238" i="21"/>
  <c r="CJ238" i="21"/>
  <c r="CD238" i="21"/>
  <c r="CO235" i="21"/>
  <c r="CI235" i="21"/>
  <c r="CD235" i="21"/>
  <c r="CE234" i="21"/>
  <c r="CI234" i="21"/>
  <c r="CM234" i="21"/>
  <c r="CQ234" i="21"/>
  <c r="CF231" i="21"/>
  <c r="CJ231" i="21"/>
  <c r="CN231" i="21"/>
  <c r="CR231" i="21"/>
  <c r="CO230" i="21"/>
  <c r="CJ230" i="21"/>
  <c r="CD230" i="21"/>
  <c r="CO227" i="21"/>
  <c r="CI227" i="21"/>
  <c r="CD227" i="21"/>
  <c r="CE226" i="21"/>
  <c r="CI226" i="21"/>
  <c r="CM226" i="21"/>
  <c r="CQ226" i="21"/>
  <c r="CF223" i="21"/>
  <c r="CJ223" i="21"/>
  <c r="CN223" i="21"/>
  <c r="CR223" i="21"/>
  <c r="CO222" i="21"/>
  <c r="CJ222" i="21"/>
  <c r="CD222" i="21"/>
  <c r="CO219" i="21"/>
  <c r="CI219" i="21"/>
  <c r="CD219" i="21"/>
  <c r="CE218" i="21"/>
  <c r="CI218" i="21"/>
  <c r="CM218" i="21"/>
  <c r="CQ218" i="21"/>
  <c r="CF215" i="21"/>
  <c r="CJ215" i="21"/>
  <c r="CN215" i="21"/>
  <c r="CR215" i="21"/>
  <c r="CO214" i="21"/>
  <c r="CJ214" i="21"/>
  <c r="CD214" i="21"/>
  <c r="CO211" i="21"/>
  <c r="CI211" i="21"/>
  <c r="CD211" i="21"/>
  <c r="CE210" i="21"/>
  <c r="CI210" i="21"/>
  <c r="CM210" i="21"/>
  <c r="CQ210" i="21"/>
  <c r="CD205" i="21"/>
  <c r="CH205" i="21"/>
  <c r="CL205" i="21"/>
  <c r="CP205" i="21"/>
  <c r="CE205" i="21"/>
  <c r="CI205" i="21"/>
  <c r="CM205" i="21"/>
  <c r="CQ205" i="21"/>
  <c r="CN204" i="21"/>
  <c r="CF204" i="21"/>
  <c r="CF203" i="21"/>
  <c r="CJ203" i="21"/>
  <c r="CN203" i="21"/>
  <c r="CR203" i="21"/>
  <c r="CC203" i="21"/>
  <c r="CG203" i="21"/>
  <c r="CK203" i="21"/>
  <c r="CO203" i="21"/>
  <c r="CN197" i="21"/>
  <c r="CF197" i="21"/>
  <c r="CQ196" i="21"/>
  <c r="CG196" i="21"/>
  <c r="CR194" i="21"/>
  <c r="CG194" i="21"/>
  <c r="CC185" i="21"/>
  <c r="CG185" i="21"/>
  <c r="CK185" i="21"/>
  <c r="CO185" i="21"/>
  <c r="CH185" i="21"/>
  <c r="CM185" i="21"/>
  <c r="CR185" i="21"/>
  <c r="CD185" i="21"/>
  <c r="CI185" i="21"/>
  <c r="CN185" i="21"/>
  <c r="CE185" i="21"/>
  <c r="CJ185" i="21"/>
  <c r="CP185" i="21"/>
  <c r="CE183" i="21"/>
  <c r="CI183" i="21"/>
  <c r="CM183" i="21"/>
  <c r="CQ183" i="21"/>
  <c r="CC183" i="21"/>
  <c r="CH183" i="21"/>
  <c r="CN183" i="21"/>
  <c r="CD183" i="21"/>
  <c r="CJ183" i="21"/>
  <c r="CO183" i="21"/>
  <c r="CF183" i="21"/>
  <c r="CK183" i="21"/>
  <c r="CP183" i="21"/>
  <c r="CQ180" i="21"/>
  <c r="CD253" i="21"/>
  <c r="CH253" i="21"/>
  <c r="CL253" i="21"/>
  <c r="CP253" i="21"/>
  <c r="CD245" i="21"/>
  <c r="CH245" i="21"/>
  <c r="CL245" i="21"/>
  <c r="CP245" i="21"/>
  <c r="CP242" i="21"/>
  <c r="CK242" i="21"/>
  <c r="CF242" i="21"/>
  <c r="CP239" i="21"/>
  <c r="CK239" i="21"/>
  <c r="CE239" i="21"/>
  <c r="CN238" i="21"/>
  <c r="CH238" i="21"/>
  <c r="CD237" i="21"/>
  <c r="CH237" i="21"/>
  <c r="CL237" i="21"/>
  <c r="CP237" i="21"/>
  <c r="CM235" i="21"/>
  <c r="CH235" i="21"/>
  <c r="CP234" i="21"/>
  <c r="CK234" i="21"/>
  <c r="CF234" i="21"/>
  <c r="CP231" i="21"/>
  <c r="CK231" i="21"/>
  <c r="CE231" i="21"/>
  <c r="CN230" i="21"/>
  <c r="CH230" i="21"/>
  <c r="CD229" i="21"/>
  <c r="CH229" i="21"/>
  <c r="CL229" i="21"/>
  <c r="CP229" i="21"/>
  <c r="CM227" i="21"/>
  <c r="CH227" i="21"/>
  <c r="CP226" i="21"/>
  <c r="CK226" i="21"/>
  <c r="CF226" i="21"/>
  <c r="CP223" i="21"/>
  <c r="CK223" i="21"/>
  <c r="CE223" i="21"/>
  <c r="CN222" i="21"/>
  <c r="CH222" i="21"/>
  <c r="CD221" i="21"/>
  <c r="CH221" i="21"/>
  <c r="CL221" i="21"/>
  <c r="CP221" i="21"/>
  <c r="CM219" i="21"/>
  <c r="CH219" i="21"/>
  <c r="CP218" i="21"/>
  <c r="CK218" i="21"/>
  <c r="CF218" i="21"/>
  <c r="CP215" i="21"/>
  <c r="CK215" i="21"/>
  <c r="CE215" i="21"/>
  <c r="CN214" i="21"/>
  <c r="CH214" i="21"/>
  <c r="CD213" i="21"/>
  <c r="CH213" i="21"/>
  <c r="CL213" i="21"/>
  <c r="CP213" i="21"/>
  <c r="CM211" i="21"/>
  <c r="CH211" i="21"/>
  <c r="CP210" i="21"/>
  <c r="CK210" i="21"/>
  <c r="CF210" i="21"/>
  <c r="CC208" i="21"/>
  <c r="CG208" i="21"/>
  <c r="CK208" i="21"/>
  <c r="CO208" i="21"/>
  <c r="CD208" i="21"/>
  <c r="CH208" i="21"/>
  <c r="CL208" i="21"/>
  <c r="CP208" i="21"/>
  <c r="CO205" i="21"/>
  <c r="CG205" i="21"/>
  <c r="CM204" i="21"/>
  <c r="CP203" i="21"/>
  <c r="CH203" i="21"/>
  <c r="CD201" i="21"/>
  <c r="CH201" i="21"/>
  <c r="CL201" i="21"/>
  <c r="CP201" i="21"/>
  <c r="CE201" i="21"/>
  <c r="CI201" i="21"/>
  <c r="CM201" i="21"/>
  <c r="CQ201" i="21"/>
  <c r="CF199" i="21"/>
  <c r="CJ199" i="21"/>
  <c r="CN199" i="21"/>
  <c r="CR199" i="21"/>
  <c r="CC199" i="21"/>
  <c r="CG199" i="21"/>
  <c r="CK199" i="21"/>
  <c r="CO199" i="21"/>
  <c r="CK197" i="21"/>
  <c r="CP196" i="21"/>
  <c r="CN194" i="21"/>
  <c r="CP193" i="21"/>
  <c r="CE191" i="21"/>
  <c r="CI191" i="21"/>
  <c r="CM191" i="21"/>
  <c r="CQ191" i="21"/>
  <c r="CC191" i="21"/>
  <c r="CH191" i="21"/>
  <c r="CN191" i="21"/>
  <c r="CD191" i="21"/>
  <c r="CJ191" i="21"/>
  <c r="CO191" i="21"/>
  <c r="CQ185" i="21"/>
  <c r="CR183" i="21"/>
  <c r="CC173" i="21"/>
  <c r="CG173" i="21"/>
  <c r="CK173" i="21"/>
  <c r="CO173" i="21"/>
  <c r="CD173" i="21"/>
  <c r="CH173" i="21"/>
  <c r="CL173" i="21"/>
  <c r="CP173" i="21"/>
  <c r="CE173" i="21"/>
  <c r="CI173" i="21"/>
  <c r="CM173" i="21"/>
  <c r="CQ173" i="21"/>
  <c r="CF173" i="21"/>
  <c r="CJ173" i="21"/>
  <c r="CN173" i="21"/>
  <c r="CE238" i="21"/>
  <c r="CI238" i="21"/>
  <c r="CM238" i="21"/>
  <c r="CQ238" i="21"/>
  <c r="CF235" i="21"/>
  <c r="CJ235" i="21"/>
  <c r="CN235" i="21"/>
  <c r="CR235" i="21"/>
  <c r="CE230" i="21"/>
  <c r="CI230" i="21"/>
  <c r="CM230" i="21"/>
  <c r="CQ230" i="21"/>
  <c r="CF227" i="21"/>
  <c r="CJ227" i="21"/>
  <c r="CN227" i="21"/>
  <c r="CR227" i="21"/>
  <c r="CE222" i="21"/>
  <c r="CI222" i="21"/>
  <c r="CM222" i="21"/>
  <c r="CQ222" i="21"/>
  <c r="CF219" i="21"/>
  <c r="CJ219" i="21"/>
  <c r="CN219" i="21"/>
  <c r="CR219" i="21"/>
  <c r="CE214" i="21"/>
  <c r="CI214" i="21"/>
  <c r="CM214" i="21"/>
  <c r="CQ214" i="21"/>
  <c r="CF211" i="21"/>
  <c r="CJ211" i="21"/>
  <c r="CN211" i="21"/>
  <c r="CR211" i="21"/>
  <c r="CC204" i="21"/>
  <c r="CG204" i="21"/>
  <c r="CK204" i="21"/>
  <c r="CO204" i="21"/>
  <c r="CD204" i="21"/>
  <c r="CH204" i="21"/>
  <c r="CL204" i="21"/>
  <c r="CP204" i="21"/>
  <c r="CD197" i="21"/>
  <c r="CH197" i="21"/>
  <c r="CL197" i="21"/>
  <c r="CP197" i="21"/>
  <c r="CE197" i="21"/>
  <c r="CI197" i="21"/>
  <c r="CM197" i="21"/>
  <c r="CQ197" i="21"/>
  <c r="CF196" i="21"/>
  <c r="CJ196" i="21"/>
  <c r="CN196" i="21"/>
  <c r="CR196" i="21"/>
  <c r="CC196" i="21"/>
  <c r="CH196" i="21"/>
  <c r="CM196" i="21"/>
  <c r="CD196" i="21"/>
  <c r="CI196" i="21"/>
  <c r="CO196" i="21"/>
  <c r="CD194" i="21"/>
  <c r="CH194" i="21"/>
  <c r="CL194" i="21"/>
  <c r="CP194" i="21"/>
  <c r="CE194" i="21"/>
  <c r="CJ194" i="21"/>
  <c r="CO194" i="21"/>
  <c r="CF194" i="21"/>
  <c r="CK194" i="21"/>
  <c r="CQ194" i="21"/>
  <c r="CC193" i="21"/>
  <c r="CG193" i="21"/>
  <c r="CK193" i="21"/>
  <c r="CO193" i="21"/>
  <c r="CH193" i="21"/>
  <c r="CM193" i="21"/>
  <c r="CR193" i="21"/>
  <c r="CD193" i="21"/>
  <c r="CI193" i="21"/>
  <c r="CN193" i="21"/>
  <c r="CF180" i="21"/>
  <c r="CJ180" i="21"/>
  <c r="CN180" i="21"/>
  <c r="CR180" i="21"/>
  <c r="CC180" i="21"/>
  <c r="CG180" i="21"/>
  <c r="CK180" i="21"/>
  <c r="CO180" i="21"/>
  <c r="CD180" i="21"/>
  <c r="CL180" i="21"/>
  <c r="CE180" i="21"/>
  <c r="CM180" i="21"/>
  <c r="CH180" i="21"/>
  <c r="CP180" i="21"/>
  <c r="CD186" i="21"/>
  <c r="CH186" i="21"/>
  <c r="CL186" i="21"/>
  <c r="CP186" i="21"/>
  <c r="CC181" i="21"/>
  <c r="CG181" i="21"/>
  <c r="CK181" i="21"/>
  <c r="CO181" i="21"/>
  <c r="CF176" i="21"/>
  <c r="CJ176" i="21"/>
  <c r="CN176" i="21"/>
  <c r="CR176" i="21"/>
  <c r="CC176" i="21"/>
  <c r="CG176" i="21"/>
  <c r="CK176" i="21"/>
  <c r="CO176" i="21"/>
  <c r="CD176" i="21"/>
  <c r="CH176" i="21"/>
  <c r="CL176" i="21"/>
  <c r="CP176" i="21"/>
  <c r="CE169" i="21"/>
  <c r="CI169" i="21"/>
  <c r="CM169" i="21"/>
  <c r="CQ169" i="21"/>
  <c r="CC169" i="21"/>
  <c r="CH169" i="21"/>
  <c r="CN169" i="21"/>
  <c r="CD169" i="21"/>
  <c r="CJ169" i="21"/>
  <c r="CO169" i="21"/>
  <c r="CF169" i="21"/>
  <c r="CK169" i="21"/>
  <c r="CP169" i="21"/>
  <c r="CC163" i="21"/>
  <c r="CG163" i="21"/>
  <c r="CK163" i="21"/>
  <c r="CO163" i="21"/>
  <c r="CH163" i="21"/>
  <c r="CM163" i="21"/>
  <c r="CR163" i="21"/>
  <c r="CD163" i="21"/>
  <c r="CI163" i="21"/>
  <c r="CN163" i="21"/>
  <c r="CE163" i="21"/>
  <c r="CJ163" i="21"/>
  <c r="CP163" i="21"/>
  <c r="CE161" i="21"/>
  <c r="CI161" i="21"/>
  <c r="CM161" i="21"/>
  <c r="CQ161" i="21"/>
  <c r="CC161" i="21"/>
  <c r="CH161" i="21"/>
  <c r="CN161" i="21"/>
  <c r="CD161" i="21"/>
  <c r="CJ161" i="21"/>
  <c r="CO161" i="21"/>
  <c r="CF161" i="21"/>
  <c r="CK161" i="21"/>
  <c r="CP161" i="21"/>
  <c r="CE151" i="21"/>
  <c r="CI151" i="21"/>
  <c r="CM151" i="21"/>
  <c r="CQ151" i="21"/>
  <c r="CF151" i="21"/>
  <c r="CJ151" i="21"/>
  <c r="CN151" i="21"/>
  <c r="CR151" i="21"/>
  <c r="CC151" i="21"/>
  <c r="CG151" i="21"/>
  <c r="CK151" i="21"/>
  <c r="CO151" i="21"/>
  <c r="CD151" i="21"/>
  <c r="CH151" i="21"/>
  <c r="CL151" i="21"/>
  <c r="CC149" i="21"/>
  <c r="CG149" i="21"/>
  <c r="CK149" i="21"/>
  <c r="CO149" i="21"/>
  <c r="CD149" i="21"/>
  <c r="CH149" i="21"/>
  <c r="CL149" i="21"/>
  <c r="CP149" i="21"/>
  <c r="CE149" i="21"/>
  <c r="CI149" i="21"/>
  <c r="CM149" i="21"/>
  <c r="CQ149" i="21"/>
  <c r="CF149" i="21"/>
  <c r="CJ149" i="21"/>
  <c r="CN149" i="21"/>
  <c r="CE195" i="21"/>
  <c r="CI195" i="21"/>
  <c r="CM195" i="21"/>
  <c r="CQ195" i="21"/>
  <c r="CF192" i="21"/>
  <c r="CJ192" i="21"/>
  <c r="CN192" i="21"/>
  <c r="CR192" i="21"/>
  <c r="CE187" i="21"/>
  <c r="CI187" i="21"/>
  <c r="CM187" i="21"/>
  <c r="CQ187" i="21"/>
  <c r="CQ186" i="21"/>
  <c r="CK186" i="21"/>
  <c r="CF186" i="21"/>
  <c r="CF184" i="21"/>
  <c r="CJ184" i="21"/>
  <c r="CN184" i="21"/>
  <c r="CR184" i="21"/>
  <c r="CQ181" i="21"/>
  <c r="CL181" i="21"/>
  <c r="CF181" i="21"/>
  <c r="CM176" i="21"/>
  <c r="CF172" i="21"/>
  <c r="CJ172" i="21"/>
  <c r="CN172" i="21"/>
  <c r="CR172" i="21"/>
  <c r="CC172" i="21"/>
  <c r="CG172" i="21"/>
  <c r="CK172" i="21"/>
  <c r="CO172" i="21"/>
  <c r="CD172" i="21"/>
  <c r="CH172" i="21"/>
  <c r="CL172" i="21"/>
  <c r="CP172" i="21"/>
  <c r="CR169" i="21"/>
  <c r="CQ163" i="21"/>
  <c r="CR161" i="21"/>
  <c r="CQ206" i="21"/>
  <c r="CM206" i="21"/>
  <c r="CI206" i="21"/>
  <c r="CQ202" i="21"/>
  <c r="CM202" i="21"/>
  <c r="CI202" i="21"/>
  <c r="CQ198" i="21"/>
  <c r="CM198" i="21"/>
  <c r="CI198" i="21"/>
  <c r="CP195" i="21"/>
  <c r="CK195" i="21"/>
  <c r="CF195" i="21"/>
  <c r="CP192" i="21"/>
  <c r="CK192" i="21"/>
  <c r="CE192" i="21"/>
  <c r="CD190" i="21"/>
  <c r="CH190" i="21"/>
  <c r="CL190" i="21"/>
  <c r="CP190" i="21"/>
  <c r="CP187" i="21"/>
  <c r="CK187" i="21"/>
  <c r="CF187" i="21"/>
  <c r="CO186" i="21"/>
  <c r="CJ186" i="21"/>
  <c r="CE186" i="21"/>
  <c r="CP184" i="21"/>
  <c r="CK184" i="21"/>
  <c r="CE184" i="21"/>
  <c r="CD182" i="21"/>
  <c r="CH182" i="21"/>
  <c r="CL182" i="21"/>
  <c r="CP182" i="21"/>
  <c r="CP181" i="21"/>
  <c r="CJ181" i="21"/>
  <c r="CE181" i="21"/>
  <c r="CC177" i="21"/>
  <c r="CG177" i="21"/>
  <c r="CK177" i="21"/>
  <c r="CO177" i="21"/>
  <c r="CD177" i="21"/>
  <c r="CH177" i="21"/>
  <c r="CL177" i="21"/>
  <c r="CP177" i="21"/>
  <c r="CE177" i="21"/>
  <c r="CI177" i="21"/>
  <c r="CM177" i="21"/>
  <c r="CQ177" i="21"/>
  <c r="CI176" i="21"/>
  <c r="CM172" i="21"/>
  <c r="CL169" i="21"/>
  <c r="CL163" i="21"/>
  <c r="CL161" i="21"/>
  <c r="CF159" i="21"/>
  <c r="CJ159" i="21"/>
  <c r="CN159" i="21"/>
  <c r="CR159" i="21"/>
  <c r="CC159" i="21"/>
  <c r="CG159" i="21"/>
  <c r="CK159" i="21"/>
  <c r="CO159" i="21"/>
  <c r="CD159" i="21"/>
  <c r="CL159" i="21"/>
  <c r="CE159" i="21"/>
  <c r="CM159" i="21"/>
  <c r="CH159" i="21"/>
  <c r="CP159" i="21"/>
  <c r="CD157" i="21"/>
  <c r="CH157" i="21"/>
  <c r="CL157" i="21"/>
  <c r="CP157" i="21"/>
  <c r="CE157" i="21"/>
  <c r="CI157" i="21"/>
  <c r="CM157" i="21"/>
  <c r="CQ157" i="21"/>
  <c r="CC157" i="21"/>
  <c r="CK157" i="21"/>
  <c r="CF157" i="21"/>
  <c r="CN157" i="21"/>
  <c r="CG157" i="21"/>
  <c r="CO157" i="21"/>
  <c r="CC167" i="21"/>
  <c r="CG167" i="21"/>
  <c r="CK167" i="21"/>
  <c r="CO167" i="21"/>
  <c r="CD164" i="21"/>
  <c r="CH164" i="21"/>
  <c r="CL164" i="21"/>
  <c r="CP164" i="21"/>
  <c r="CE155" i="21"/>
  <c r="CI155" i="21"/>
  <c r="CM155" i="21"/>
  <c r="CF155" i="21"/>
  <c r="CJ155" i="21"/>
  <c r="CN155" i="21"/>
  <c r="CR155" i="21"/>
  <c r="CC155" i="21"/>
  <c r="CG155" i="21"/>
  <c r="CK155" i="21"/>
  <c r="CO155" i="21"/>
  <c r="CC153" i="21"/>
  <c r="CG153" i="21"/>
  <c r="CK153" i="21"/>
  <c r="CO153" i="21"/>
  <c r="CD153" i="21"/>
  <c r="CH153" i="21"/>
  <c r="CL153" i="21"/>
  <c r="CP153" i="21"/>
  <c r="CE153" i="21"/>
  <c r="CI153" i="21"/>
  <c r="CM153" i="21"/>
  <c r="CQ153" i="21"/>
  <c r="CF148" i="21"/>
  <c r="CJ148" i="21"/>
  <c r="CN148" i="21"/>
  <c r="CR148" i="21"/>
  <c r="CC148" i="21"/>
  <c r="CG148" i="21"/>
  <c r="CK148" i="21"/>
  <c r="CO148" i="21"/>
  <c r="CD148" i="21"/>
  <c r="CH148" i="21"/>
  <c r="CL148" i="21"/>
  <c r="CP148" i="21"/>
  <c r="CD146" i="21"/>
  <c r="CH146" i="21"/>
  <c r="CL146" i="21"/>
  <c r="CP146" i="21"/>
  <c r="CE146" i="21"/>
  <c r="CI146" i="21"/>
  <c r="CM146" i="21"/>
  <c r="CQ146" i="21"/>
  <c r="CF146" i="21"/>
  <c r="CJ146" i="21"/>
  <c r="CN146" i="21"/>
  <c r="CR146" i="21"/>
  <c r="CC139" i="21"/>
  <c r="CG139" i="21"/>
  <c r="CK139" i="21"/>
  <c r="CO139" i="21"/>
  <c r="CD139" i="21"/>
  <c r="CI139" i="21"/>
  <c r="CN139" i="21"/>
  <c r="CE139" i="21"/>
  <c r="CJ139" i="21"/>
  <c r="CP139" i="21"/>
  <c r="CF139" i="21"/>
  <c r="CL139" i="21"/>
  <c r="CQ139" i="21"/>
  <c r="CF134" i="21"/>
  <c r="CJ134" i="21"/>
  <c r="CN134" i="21"/>
  <c r="CR134" i="21"/>
  <c r="CC134" i="21"/>
  <c r="CG134" i="21"/>
  <c r="CK134" i="21"/>
  <c r="CO134" i="21"/>
  <c r="CD134" i="21"/>
  <c r="CH134" i="21"/>
  <c r="CL134" i="21"/>
  <c r="CP134" i="21"/>
  <c r="CE134" i="21"/>
  <c r="CI134" i="21"/>
  <c r="CM134" i="21"/>
  <c r="CQ178" i="21"/>
  <c r="CM178" i="21"/>
  <c r="CI178" i="21"/>
  <c r="CE178" i="21"/>
  <c r="CQ174" i="21"/>
  <c r="CM174" i="21"/>
  <c r="CI174" i="21"/>
  <c r="CE174" i="21"/>
  <c r="CQ170" i="21"/>
  <c r="CM170" i="21"/>
  <c r="CI170" i="21"/>
  <c r="CE170" i="21"/>
  <c r="CQ167" i="21"/>
  <c r="CL167" i="21"/>
  <c r="CF167" i="21"/>
  <c r="CE165" i="21"/>
  <c r="CI165" i="21"/>
  <c r="CM165" i="21"/>
  <c r="CQ165" i="21"/>
  <c r="CQ164" i="21"/>
  <c r="CK164" i="21"/>
  <c r="CF164" i="21"/>
  <c r="CF162" i="21"/>
  <c r="CJ162" i="21"/>
  <c r="CN162" i="21"/>
  <c r="CR162" i="21"/>
  <c r="CC160" i="21"/>
  <c r="CD160" i="21"/>
  <c r="CH160" i="21"/>
  <c r="CL160" i="21"/>
  <c r="CP160" i="21"/>
  <c r="CE158" i="21"/>
  <c r="CI158" i="21"/>
  <c r="CM158" i="21"/>
  <c r="CQ158" i="21"/>
  <c r="CF158" i="21"/>
  <c r="CJ158" i="21"/>
  <c r="CN158" i="21"/>
  <c r="CR158" i="21"/>
  <c r="CC156" i="21"/>
  <c r="CG156" i="21"/>
  <c r="CK156" i="21"/>
  <c r="CO156" i="21"/>
  <c r="CD156" i="21"/>
  <c r="CH156" i="21"/>
  <c r="CL156" i="21"/>
  <c r="CP156" i="21"/>
  <c r="CL155" i="21"/>
  <c r="CN153" i="21"/>
  <c r="CF152" i="21"/>
  <c r="CJ152" i="21"/>
  <c r="CN152" i="21"/>
  <c r="CR152" i="21"/>
  <c r="CC152" i="21"/>
  <c r="CG152" i="21"/>
  <c r="CK152" i="21"/>
  <c r="CO152" i="21"/>
  <c r="CD152" i="21"/>
  <c r="CH152" i="21"/>
  <c r="CL152" i="21"/>
  <c r="CP152" i="21"/>
  <c r="CD150" i="21"/>
  <c r="CH150" i="21"/>
  <c r="CL150" i="21"/>
  <c r="CP150" i="21"/>
  <c r="CE150" i="21"/>
  <c r="CI150" i="21"/>
  <c r="CM150" i="21"/>
  <c r="CQ150" i="21"/>
  <c r="CF150" i="21"/>
  <c r="CJ150" i="21"/>
  <c r="CN150" i="21"/>
  <c r="CR150" i="21"/>
  <c r="CQ148" i="21"/>
  <c r="CK146" i="21"/>
  <c r="CD144" i="21"/>
  <c r="CH144" i="21"/>
  <c r="CL144" i="21"/>
  <c r="CP144" i="21"/>
  <c r="CC144" i="21"/>
  <c r="CI144" i="21"/>
  <c r="CN144" i="21"/>
  <c r="CE144" i="21"/>
  <c r="CJ144" i="21"/>
  <c r="CO144" i="21"/>
  <c r="CF144" i="21"/>
  <c r="CK144" i="21"/>
  <c r="CQ144" i="21"/>
  <c r="CR139" i="21"/>
  <c r="CQ179" i="21"/>
  <c r="CM179" i="21"/>
  <c r="CI179" i="21"/>
  <c r="CP178" i="21"/>
  <c r="CL178" i="21"/>
  <c r="CH178" i="21"/>
  <c r="CQ175" i="21"/>
  <c r="CM175" i="21"/>
  <c r="CI175" i="21"/>
  <c r="CP174" i="21"/>
  <c r="CL174" i="21"/>
  <c r="CH174" i="21"/>
  <c r="CQ171" i="21"/>
  <c r="CM171" i="21"/>
  <c r="CI171" i="21"/>
  <c r="CP170" i="21"/>
  <c r="CL170" i="21"/>
  <c r="CH170" i="21"/>
  <c r="CD168" i="21"/>
  <c r="CH168" i="21"/>
  <c r="CL168" i="21"/>
  <c r="CP168" i="21"/>
  <c r="CP167" i="21"/>
  <c r="CJ167" i="21"/>
  <c r="CE167" i="21"/>
  <c r="CP165" i="21"/>
  <c r="CK165" i="21"/>
  <c r="CF165" i="21"/>
  <c r="CO164" i="21"/>
  <c r="CJ164" i="21"/>
  <c r="CE164" i="21"/>
  <c r="CP162" i="21"/>
  <c r="CK162" i="21"/>
  <c r="CE162" i="21"/>
  <c r="CR160" i="21"/>
  <c r="CM160" i="21"/>
  <c r="CG160" i="21"/>
  <c r="CO158" i="21"/>
  <c r="CG158" i="21"/>
  <c r="CQ156" i="21"/>
  <c r="CI156" i="21"/>
  <c r="CH155" i="21"/>
  <c r="CD154" i="21"/>
  <c r="CH154" i="21"/>
  <c r="CL154" i="21"/>
  <c r="CP154" i="21"/>
  <c r="CE154" i="21"/>
  <c r="CI154" i="21"/>
  <c r="CM154" i="21"/>
  <c r="CQ154" i="21"/>
  <c r="CF154" i="21"/>
  <c r="CJ154" i="21"/>
  <c r="CN154" i="21"/>
  <c r="CR154" i="21"/>
  <c r="CJ153" i="21"/>
  <c r="CQ152" i="21"/>
  <c r="CK150" i="21"/>
  <c r="CM148" i="21"/>
  <c r="CE147" i="21"/>
  <c r="CI147" i="21"/>
  <c r="CM147" i="21"/>
  <c r="CQ147" i="21"/>
  <c r="CF147" i="21"/>
  <c r="CJ147" i="21"/>
  <c r="CN147" i="21"/>
  <c r="CR147" i="21"/>
  <c r="CC147" i="21"/>
  <c r="CG147" i="21"/>
  <c r="CK147" i="21"/>
  <c r="CO147" i="21"/>
  <c r="CG146" i="21"/>
  <c r="CR144" i="21"/>
  <c r="CC143" i="21"/>
  <c r="CG143" i="21"/>
  <c r="CK143" i="21"/>
  <c r="CO143" i="21"/>
  <c r="CF143" i="21"/>
  <c r="CL143" i="21"/>
  <c r="CQ143" i="21"/>
  <c r="CH143" i="21"/>
  <c r="CM143" i="21"/>
  <c r="CR143" i="21"/>
  <c r="CD143" i="21"/>
  <c r="CI143" i="21"/>
  <c r="CN143" i="21"/>
  <c r="CM139" i="21"/>
  <c r="CE145" i="21"/>
  <c r="CI145" i="21"/>
  <c r="CM145" i="21"/>
  <c r="CF142" i="21"/>
  <c r="CJ142" i="21"/>
  <c r="CN142" i="21"/>
  <c r="CR142" i="21"/>
  <c r="CO141" i="21"/>
  <c r="CJ141" i="21"/>
  <c r="CD141" i="21"/>
  <c r="CN140" i="21"/>
  <c r="CI140" i="21"/>
  <c r="CO138" i="21"/>
  <c r="CI138" i="21"/>
  <c r="CD138" i="21"/>
  <c r="CM135" i="21"/>
  <c r="CC122" i="21"/>
  <c r="CG122" i="21"/>
  <c r="CK122" i="21"/>
  <c r="CO122" i="21"/>
  <c r="CD122" i="21"/>
  <c r="CH122" i="21"/>
  <c r="CL122" i="21"/>
  <c r="CP122" i="21"/>
  <c r="CE122" i="21"/>
  <c r="CI122" i="21"/>
  <c r="CM122" i="21"/>
  <c r="CQ122" i="21"/>
  <c r="CF122" i="21"/>
  <c r="CJ122" i="21"/>
  <c r="CN122" i="21"/>
  <c r="CC114" i="21"/>
  <c r="CG114" i="21"/>
  <c r="CK114" i="21"/>
  <c r="CO114" i="21"/>
  <c r="CD114" i="21"/>
  <c r="CH114" i="21"/>
  <c r="CL114" i="21"/>
  <c r="CP114" i="21"/>
  <c r="CE114" i="21"/>
  <c r="CI114" i="21"/>
  <c r="CM114" i="21"/>
  <c r="CQ114" i="21"/>
  <c r="CF114" i="21"/>
  <c r="CJ114" i="21"/>
  <c r="CN114" i="21"/>
  <c r="CN141" i="21"/>
  <c r="CH141" i="21"/>
  <c r="CD140" i="21"/>
  <c r="CH140" i="21"/>
  <c r="CL140" i="21"/>
  <c r="CP140" i="21"/>
  <c r="CM138" i="21"/>
  <c r="CH138" i="21"/>
  <c r="CC135" i="21"/>
  <c r="CG135" i="21"/>
  <c r="CK135" i="21"/>
  <c r="CO135" i="21"/>
  <c r="CD135" i="21"/>
  <c r="CH135" i="21"/>
  <c r="CL135" i="21"/>
  <c r="CP135" i="21"/>
  <c r="CE141" i="21"/>
  <c r="CI141" i="21"/>
  <c r="CM141" i="21"/>
  <c r="CQ141" i="21"/>
  <c r="CF138" i="21"/>
  <c r="CJ138" i="21"/>
  <c r="CN138" i="21"/>
  <c r="CR138" i="21"/>
  <c r="CQ135" i="21"/>
  <c r="CI135" i="21"/>
  <c r="CC131" i="21"/>
  <c r="CG131" i="21"/>
  <c r="CK131" i="21"/>
  <c r="CO131" i="21"/>
  <c r="CD131" i="21"/>
  <c r="CH131" i="21"/>
  <c r="CL131" i="21"/>
  <c r="CP131" i="21"/>
  <c r="CE131" i="21"/>
  <c r="CI131" i="21"/>
  <c r="CM131" i="21"/>
  <c r="CQ131" i="21"/>
  <c r="CF129" i="21"/>
  <c r="CJ129" i="21"/>
  <c r="CN129" i="21"/>
  <c r="CR129" i="21"/>
  <c r="CD129" i="21"/>
  <c r="CH129" i="21"/>
  <c r="CL129" i="21"/>
  <c r="CP129" i="21"/>
  <c r="CE129" i="21"/>
  <c r="CM129" i="21"/>
  <c r="CG129" i="21"/>
  <c r="CO129" i="21"/>
  <c r="CI129" i="21"/>
  <c r="CQ129" i="21"/>
  <c r="CC118" i="21"/>
  <c r="CG118" i="21"/>
  <c r="CK118" i="21"/>
  <c r="CO118" i="21"/>
  <c r="CD118" i="21"/>
  <c r="CH118" i="21"/>
  <c r="CL118" i="21"/>
  <c r="CP118" i="21"/>
  <c r="CE118" i="21"/>
  <c r="CI118" i="21"/>
  <c r="CM118" i="21"/>
  <c r="CQ118" i="21"/>
  <c r="CF118" i="21"/>
  <c r="CJ118" i="21"/>
  <c r="CN118" i="21"/>
  <c r="CD127" i="21"/>
  <c r="CH127" i="21"/>
  <c r="CL127" i="21"/>
  <c r="CP127" i="21"/>
  <c r="CF127" i="21"/>
  <c r="CJ127" i="21"/>
  <c r="CN127" i="21"/>
  <c r="CR127" i="21"/>
  <c r="CF125" i="21"/>
  <c r="CJ125" i="21"/>
  <c r="CN125" i="21"/>
  <c r="CR125" i="21"/>
  <c r="CD125" i="21"/>
  <c r="CH125" i="21"/>
  <c r="CL125" i="21"/>
  <c r="CP125" i="21"/>
  <c r="CF121" i="21"/>
  <c r="CJ121" i="21"/>
  <c r="CN121" i="21"/>
  <c r="CR121" i="21"/>
  <c r="CC121" i="21"/>
  <c r="CG121" i="21"/>
  <c r="CK121" i="21"/>
  <c r="CO121" i="21"/>
  <c r="CD121" i="21"/>
  <c r="CH121" i="21"/>
  <c r="CL121" i="21"/>
  <c r="CP121" i="21"/>
  <c r="CF117" i="21"/>
  <c r="CJ117" i="21"/>
  <c r="CN117" i="21"/>
  <c r="CR117" i="21"/>
  <c r="CC117" i="21"/>
  <c r="CG117" i="21"/>
  <c r="CK117" i="21"/>
  <c r="CO117" i="21"/>
  <c r="CD117" i="21"/>
  <c r="CH117" i="21"/>
  <c r="CL117" i="21"/>
  <c r="CP117" i="21"/>
  <c r="CQ132" i="21"/>
  <c r="CM132" i="21"/>
  <c r="CI132" i="21"/>
  <c r="CE132" i="21"/>
  <c r="CC130" i="21"/>
  <c r="CG130" i="21"/>
  <c r="CK130" i="21"/>
  <c r="CO130" i="21"/>
  <c r="CE130" i="21"/>
  <c r="CI130" i="21"/>
  <c r="CM130" i="21"/>
  <c r="CQ130" i="21"/>
  <c r="CE128" i="21"/>
  <c r="CI128" i="21"/>
  <c r="CM128" i="21"/>
  <c r="CQ128" i="21"/>
  <c r="CC128" i="21"/>
  <c r="CG128" i="21"/>
  <c r="CK128" i="21"/>
  <c r="CO128" i="21"/>
  <c r="CO127" i="21"/>
  <c r="CG127" i="21"/>
  <c r="CQ125" i="21"/>
  <c r="CI125" i="21"/>
  <c r="CD123" i="21"/>
  <c r="CH123" i="21"/>
  <c r="CL123" i="21"/>
  <c r="CP123" i="21"/>
  <c r="CE123" i="21"/>
  <c r="CI123" i="21"/>
  <c r="CM123" i="21"/>
  <c r="CQ123" i="21"/>
  <c r="CF123" i="21"/>
  <c r="CJ123" i="21"/>
  <c r="CN123" i="21"/>
  <c r="CR123" i="21"/>
  <c r="CD119" i="21"/>
  <c r="CH119" i="21"/>
  <c r="CL119" i="21"/>
  <c r="CP119" i="21"/>
  <c r="CE119" i="21"/>
  <c r="CI119" i="21"/>
  <c r="CM119" i="21"/>
  <c r="CQ119" i="21"/>
  <c r="CF119" i="21"/>
  <c r="CJ119" i="21"/>
  <c r="CN119" i="21"/>
  <c r="CR119" i="21"/>
  <c r="CD115" i="21"/>
  <c r="CH115" i="21"/>
  <c r="CL115" i="21"/>
  <c r="CP115" i="21"/>
  <c r="CE115" i="21"/>
  <c r="CI115" i="21"/>
  <c r="CM115" i="21"/>
  <c r="CQ115" i="21"/>
  <c r="CF115" i="21"/>
  <c r="CJ115" i="21"/>
  <c r="CN115" i="21"/>
  <c r="CR115" i="21"/>
  <c r="CF113" i="21"/>
  <c r="CJ113" i="21"/>
  <c r="CN113" i="21"/>
  <c r="CR113" i="21"/>
  <c r="CC113" i="21"/>
  <c r="CG113" i="21"/>
  <c r="CK113" i="21"/>
  <c r="CO113" i="21"/>
  <c r="CD113" i="21"/>
  <c r="CH113" i="21"/>
  <c r="CL113" i="21"/>
  <c r="CP113" i="21"/>
  <c r="CQ137" i="21"/>
  <c r="CM137" i="21"/>
  <c r="CI137" i="21"/>
  <c r="CQ133" i="21"/>
  <c r="CM133" i="21"/>
  <c r="CI133" i="21"/>
  <c r="CP132" i="21"/>
  <c r="CL132" i="21"/>
  <c r="CH132" i="21"/>
  <c r="CP130" i="21"/>
  <c r="CH130" i="21"/>
  <c r="CP128" i="21"/>
  <c r="CH128" i="21"/>
  <c r="CM127" i="21"/>
  <c r="CE127" i="21"/>
  <c r="CC126" i="21"/>
  <c r="CG126" i="21"/>
  <c r="CK126" i="21"/>
  <c r="CO126" i="21"/>
  <c r="CE126" i="21"/>
  <c r="CI126" i="21"/>
  <c r="CM126" i="21"/>
  <c r="CQ126" i="21"/>
  <c r="CO125" i="21"/>
  <c r="CG125" i="21"/>
  <c r="CK123" i="21"/>
  <c r="CM121" i="21"/>
  <c r="CK119" i="21"/>
  <c r="CM117" i="21"/>
  <c r="CK115" i="21"/>
  <c r="CM113" i="21"/>
  <c r="CO124" i="21"/>
  <c r="CK124" i="21"/>
  <c r="CG124" i="21"/>
  <c r="CC124" i="21"/>
  <c r="CO120" i="21"/>
  <c r="CK120" i="21"/>
  <c r="CG120" i="21"/>
  <c r="CC120" i="21"/>
  <c r="CO116" i="21"/>
  <c r="CK116" i="21"/>
  <c r="CG116" i="21"/>
  <c r="CC116" i="21"/>
  <c r="CO112" i="21"/>
  <c r="CK112" i="21"/>
  <c r="CG112" i="21"/>
  <c r="CC112" i="21"/>
  <c r="CQ124" i="21"/>
  <c r="CM124" i="21"/>
  <c r="CI124" i="21"/>
  <c r="CQ120" i="21"/>
  <c r="CM120" i="21"/>
  <c r="CI120" i="21"/>
  <c r="CQ116" i="21"/>
  <c r="CM116" i="21"/>
  <c r="CI116" i="21"/>
  <c r="CI112" i="21"/>
  <c r="F12" i="54"/>
  <c r="AW15" i="54" l="1"/>
  <c r="AW14" i="54"/>
  <c r="AW13" i="54"/>
  <c r="AW12" i="54"/>
  <c r="AJ12" i="54"/>
  <c r="AM12" i="54"/>
  <c r="AH13" i="54"/>
  <c r="AM13" i="54"/>
  <c r="AJ14" i="54"/>
  <c r="AM14" i="54"/>
  <c r="AH15" i="54"/>
  <c r="AM15" i="54"/>
  <c r="CS111" i="54"/>
  <c r="AW111" i="54"/>
  <c r="AO111" i="54"/>
  <c r="AN111" i="54"/>
  <c r="AM111" i="54"/>
  <c r="AL111" i="54"/>
  <c r="AJ111" i="54"/>
  <c r="AH111" i="54"/>
  <c r="AF111" i="54"/>
  <c r="Z111" i="54"/>
  <c r="S111" i="54"/>
  <c r="L111" i="54"/>
  <c r="J111" i="54"/>
  <c r="F111" i="54"/>
  <c r="CB111" i="54" s="1"/>
  <c r="CL111" i="54" s="1"/>
  <c r="CS110" i="54"/>
  <c r="AW110" i="54"/>
  <c r="AN110" i="54"/>
  <c r="AM110" i="54"/>
  <c r="AO110" i="54" s="1"/>
  <c r="AL110" i="54"/>
  <c r="AJ110" i="54"/>
  <c r="AH110" i="54"/>
  <c r="AF110" i="54"/>
  <c r="Z110" i="54"/>
  <c r="S110" i="54"/>
  <c r="L110" i="54"/>
  <c r="J110" i="54"/>
  <c r="F110" i="54"/>
  <c r="CB110" i="54" s="1"/>
  <c r="CS109" i="54"/>
  <c r="AW109" i="54"/>
  <c r="AN109" i="54"/>
  <c r="AM109" i="54"/>
  <c r="AO109" i="54" s="1"/>
  <c r="AL109" i="54"/>
  <c r="AJ109" i="54"/>
  <c r="AH109" i="54"/>
  <c r="AF109" i="54"/>
  <c r="Z109" i="54"/>
  <c r="S109" i="54"/>
  <c r="L109" i="54"/>
  <c r="J109" i="54"/>
  <c r="F109" i="54"/>
  <c r="CB109" i="54" s="1"/>
  <c r="CS108" i="54"/>
  <c r="AW108" i="54"/>
  <c r="AN108" i="54"/>
  <c r="AM108" i="54"/>
  <c r="AO108" i="54" s="1"/>
  <c r="AL108" i="54"/>
  <c r="AJ108" i="54"/>
  <c r="AH108" i="54"/>
  <c r="AF108" i="54"/>
  <c r="Z108" i="54"/>
  <c r="S108" i="54"/>
  <c r="L108" i="54"/>
  <c r="J108" i="54"/>
  <c r="F108" i="54"/>
  <c r="CB108" i="54" s="1"/>
  <c r="CM108" i="54" s="1"/>
  <c r="CS107" i="54"/>
  <c r="AW107" i="54"/>
  <c r="AO107" i="54"/>
  <c r="AN107" i="54"/>
  <c r="AM107" i="54"/>
  <c r="AL107" i="54"/>
  <c r="AJ107" i="54"/>
  <c r="AH107" i="54"/>
  <c r="AF107" i="54"/>
  <c r="Z107" i="54"/>
  <c r="S107" i="54"/>
  <c r="L107" i="54"/>
  <c r="J107" i="54"/>
  <c r="F107" i="54"/>
  <c r="CB107" i="54" s="1"/>
  <c r="CS106" i="54"/>
  <c r="AW106" i="54"/>
  <c r="AN106" i="54"/>
  <c r="AM106" i="54"/>
  <c r="AO106" i="54" s="1"/>
  <c r="AL106" i="54"/>
  <c r="AJ106" i="54"/>
  <c r="AH106" i="54"/>
  <c r="AF106" i="54"/>
  <c r="Z106" i="54"/>
  <c r="S106" i="54"/>
  <c r="L106" i="54"/>
  <c r="J106" i="54"/>
  <c r="F106" i="54"/>
  <c r="CB106" i="54" s="1"/>
  <c r="CK106" i="54" s="1"/>
  <c r="CS105" i="54"/>
  <c r="AW105" i="54"/>
  <c r="AN105" i="54"/>
  <c r="AM105" i="54"/>
  <c r="AO105" i="54" s="1"/>
  <c r="AL105" i="54"/>
  <c r="AJ105" i="54"/>
  <c r="AH105" i="54"/>
  <c r="AF105" i="54"/>
  <c r="Z105" i="54"/>
  <c r="S105" i="54"/>
  <c r="L105" i="54"/>
  <c r="J105" i="54"/>
  <c r="F105" i="54"/>
  <c r="CB105" i="54" s="1"/>
  <c r="CS104" i="54"/>
  <c r="AW104" i="54"/>
  <c r="AN104" i="54"/>
  <c r="AM104" i="54"/>
  <c r="AO104" i="54" s="1"/>
  <c r="AL104" i="54"/>
  <c r="AJ104" i="54"/>
  <c r="AH104" i="54"/>
  <c r="AF104" i="54"/>
  <c r="Z104" i="54"/>
  <c r="S104" i="54"/>
  <c r="L104" i="54"/>
  <c r="J104" i="54"/>
  <c r="F104" i="54"/>
  <c r="CB104" i="54" s="1"/>
  <c r="CI104" i="54" s="1"/>
  <c r="CS103" i="54"/>
  <c r="AW103" i="54"/>
  <c r="AO103" i="54"/>
  <c r="AN103" i="54"/>
  <c r="AM103" i="54"/>
  <c r="AL103" i="54"/>
  <c r="AJ103" i="54"/>
  <c r="AH103" i="54"/>
  <c r="AF103" i="54"/>
  <c r="Z103" i="54"/>
  <c r="S103" i="54"/>
  <c r="L103" i="54"/>
  <c r="J103" i="54"/>
  <c r="F103" i="54"/>
  <c r="CB103" i="54" s="1"/>
  <c r="CH103" i="54" s="1"/>
  <c r="CS102" i="54"/>
  <c r="AW102" i="54"/>
  <c r="AN102" i="54"/>
  <c r="AM102" i="54"/>
  <c r="AO102" i="54" s="1"/>
  <c r="AL102" i="54"/>
  <c r="AJ102" i="54"/>
  <c r="AH102" i="54"/>
  <c r="AF102" i="54"/>
  <c r="Z102" i="54"/>
  <c r="S102" i="54"/>
  <c r="L102" i="54"/>
  <c r="J102" i="54"/>
  <c r="F102" i="54"/>
  <c r="CB102" i="54" s="1"/>
  <c r="CO102" i="54" s="1"/>
  <c r="CS101" i="54"/>
  <c r="AW101" i="54"/>
  <c r="AN101" i="54"/>
  <c r="AM101" i="54"/>
  <c r="AO101" i="54" s="1"/>
  <c r="AL101" i="54"/>
  <c r="AJ101" i="54"/>
  <c r="AH101" i="54"/>
  <c r="AF101" i="54"/>
  <c r="Z101" i="54"/>
  <c r="S101" i="54"/>
  <c r="L101" i="54"/>
  <c r="J101" i="54"/>
  <c r="F101" i="54"/>
  <c r="CB101" i="54" s="1"/>
  <c r="CS100" i="54"/>
  <c r="AW100" i="54"/>
  <c r="AN100" i="54"/>
  <c r="AM100" i="54"/>
  <c r="AO100" i="54" s="1"/>
  <c r="AL100" i="54"/>
  <c r="AJ100" i="54"/>
  <c r="AH100" i="54"/>
  <c r="AF100" i="54"/>
  <c r="Z100" i="54"/>
  <c r="S100" i="54"/>
  <c r="L100" i="54"/>
  <c r="J100" i="54"/>
  <c r="F100" i="54"/>
  <c r="CB100" i="54" s="1"/>
  <c r="CM100" i="54" s="1"/>
  <c r="CS99" i="54"/>
  <c r="AW99" i="54"/>
  <c r="AO99" i="54"/>
  <c r="AN99" i="54"/>
  <c r="AM99" i="54"/>
  <c r="AL99" i="54"/>
  <c r="AJ99" i="54"/>
  <c r="AH99" i="54"/>
  <c r="AF99" i="54"/>
  <c r="Z99" i="54"/>
  <c r="S99" i="54"/>
  <c r="L99" i="54"/>
  <c r="J99" i="54"/>
  <c r="F99" i="54"/>
  <c r="CB99" i="54" s="1"/>
  <c r="CP99" i="54" s="1"/>
  <c r="CS98" i="54"/>
  <c r="AW98" i="54"/>
  <c r="AN98" i="54"/>
  <c r="AM98" i="54"/>
  <c r="AO98" i="54" s="1"/>
  <c r="AL98" i="54"/>
  <c r="AJ98" i="54"/>
  <c r="AH98" i="54"/>
  <c r="AF98" i="54"/>
  <c r="Z98" i="54"/>
  <c r="S98" i="54"/>
  <c r="L98" i="54"/>
  <c r="J98" i="54"/>
  <c r="F98" i="54"/>
  <c r="CB98" i="54" s="1"/>
  <c r="CG98" i="54" s="1"/>
  <c r="CS97" i="54"/>
  <c r="AW97" i="54"/>
  <c r="AN97" i="54"/>
  <c r="AM97" i="54"/>
  <c r="AO97" i="54" s="1"/>
  <c r="AL97" i="54"/>
  <c r="AJ97" i="54"/>
  <c r="AH97" i="54"/>
  <c r="AF97" i="54"/>
  <c r="Z97" i="54"/>
  <c r="S97" i="54"/>
  <c r="L97" i="54"/>
  <c r="J97" i="54"/>
  <c r="F97" i="54"/>
  <c r="CB97" i="54" s="1"/>
  <c r="CS96" i="54"/>
  <c r="AW96" i="54"/>
  <c r="AN96" i="54"/>
  <c r="AM96" i="54"/>
  <c r="AO96" i="54" s="1"/>
  <c r="AL96" i="54"/>
  <c r="AJ96" i="54"/>
  <c r="AH96" i="54"/>
  <c r="AF96" i="54"/>
  <c r="Z96" i="54"/>
  <c r="S96" i="54"/>
  <c r="L96" i="54"/>
  <c r="J96" i="54"/>
  <c r="F96" i="54"/>
  <c r="CB96" i="54" s="1"/>
  <c r="CI96" i="54" s="1"/>
  <c r="CS95" i="54"/>
  <c r="AW95" i="54"/>
  <c r="AO95" i="54"/>
  <c r="AN95" i="54"/>
  <c r="AM95" i="54"/>
  <c r="AL95" i="54"/>
  <c r="AJ95" i="54"/>
  <c r="AH95" i="54"/>
  <c r="AF95" i="54"/>
  <c r="Z95" i="54"/>
  <c r="S95" i="54"/>
  <c r="L95" i="54"/>
  <c r="J95" i="54"/>
  <c r="F95" i="54"/>
  <c r="CB95" i="54" s="1"/>
  <c r="CH95" i="54" s="1"/>
  <c r="CS94" i="54"/>
  <c r="AW94" i="54"/>
  <c r="AN94" i="54"/>
  <c r="AM94" i="54"/>
  <c r="AO94" i="54" s="1"/>
  <c r="AL94" i="54"/>
  <c r="AJ94" i="54"/>
  <c r="AH94" i="54"/>
  <c r="AF94" i="54"/>
  <c r="Z94" i="54"/>
  <c r="S94" i="54"/>
  <c r="L94" i="54"/>
  <c r="J94" i="54"/>
  <c r="F94" i="54"/>
  <c r="CB94" i="54" s="1"/>
  <c r="CS93" i="54"/>
  <c r="AW93" i="54"/>
  <c r="AN93" i="54"/>
  <c r="AM93" i="54"/>
  <c r="AO93" i="54" s="1"/>
  <c r="AL93" i="54"/>
  <c r="AJ93" i="54"/>
  <c r="AH93" i="54"/>
  <c r="AF93" i="54"/>
  <c r="Z93" i="54"/>
  <c r="S93" i="54"/>
  <c r="L93" i="54"/>
  <c r="J93" i="54"/>
  <c r="F93" i="54"/>
  <c r="CB93" i="54" s="1"/>
  <c r="CS92" i="54"/>
  <c r="AW92" i="54"/>
  <c r="AO92" i="54"/>
  <c r="AN92" i="54"/>
  <c r="AM92" i="54"/>
  <c r="AL92" i="54"/>
  <c r="AJ92" i="54"/>
  <c r="AH92" i="54"/>
  <c r="AF92" i="54"/>
  <c r="Z92" i="54"/>
  <c r="S92" i="54"/>
  <c r="L92" i="54"/>
  <c r="J92" i="54"/>
  <c r="F92" i="54"/>
  <c r="CB92" i="54" s="1"/>
  <c r="CS91" i="54"/>
  <c r="AW91" i="54"/>
  <c r="AO91" i="54"/>
  <c r="AN91" i="54"/>
  <c r="AM91" i="54"/>
  <c r="AL91" i="54"/>
  <c r="AJ91" i="54"/>
  <c r="AH91" i="54"/>
  <c r="AF91" i="54"/>
  <c r="Z91" i="54"/>
  <c r="S91" i="54"/>
  <c r="L91" i="54"/>
  <c r="J91" i="54"/>
  <c r="F91" i="54"/>
  <c r="CB91" i="54" s="1"/>
  <c r="CO91" i="54" s="1"/>
  <c r="CS90" i="54"/>
  <c r="AW90" i="54"/>
  <c r="AN90" i="54"/>
  <c r="AM90" i="54"/>
  <c r="AO90" i="54" s="1"/>
  <c r="AL90" i="54"/>
  <c r="AJ90" i="54"/>
  <c r="AH90" i="54"/>
  <c r="AF90" i="54"/>
  <c r="Z90" i="54"/>
  <c r="S90" i="54"/>
  <c r="L90" i="54"/>
  <c r="J90" i="54"/>
  <c r="F90" i="54"/>
  <c r="CB90" i="54" s="1"/>
  <c r="CR90" i="54" s="1"/>
  <c r="CS89" i="54"/>
  <c r="AW89" i="54"/>
  <c r="AN89" i="54"/>
  <c r="AM89" i="54"/>
  <c r="AO89" i="54" s="1"/>
  <c r="AL89" i="54"/>
  <c r="AJ89" i="54"/>
  <c r="AH89" i="54"/>
  <c r="AF89" i="54"/>
  <c r="Z89" i="54"/>
  <c r="S89" i="54"/>
  <c r="L89" i="54"/>
  <c r="J89" i="54"/>
  <c r="F89" i="54"/>
  <c r="CB89" i="54" s="1"/>
  <c r="CN89" i="54" s="1"/>
  <c r="CS88" i="54"/>
  <c r="AW88" i="54"/>
  <c r="AO88" i="54"/>
  <c r="AN88" i="54"/>
  <c r="AM88" i="54"/>
  <c r="AL88" i="54"/>
  <c r="AJ88" i="54"/>
  <c r="AH88" i="54"/>
  <c r="AF88" i="54"/>
  <c r="Z88" i="54"/>
  <c r="S88" i="54"/>
  <c r="L88" i="54"/>
  <c r="J88" i="54"/>
  <c r="F88" i="54"/>
  <c r="CB88" i="54" s="1"/>
  <c r="CP88" i="54" s="1"/>
  <c r="CS87" i="54"/>
  <c r="AW87" i="54"/>
  <c r="AO87" i="54"/>
  <c r="AN87" i="54"/>
  <c r="AM87" i="54"/>
  <c r="AL87" i="54"/>
  <c r="AJ87" i="54"/>
  <c r="AH87" i="54"/>
  <c r="AF87" i="54"/>
  <c r="Z87" i="54"/>
  <c r="S87" i="54"/>
  <c r="L87" i="54"/>
  <c r="J87" i="54"/>
  <c r="F87" i="54"/>
  <c r="CB87" i="54" s="1"/>
  <c r="CO87" i="54" s="1"/>
  <c r="CS86" i="54"/>
  <c r="AW86" i="54"/>
  <c r="AN86" i="54"/>
  <c r="AM86" i="54"/>
  <c r="AO86" i="54" s="1"/>
  <c r="AL86" i="54"/>
  <c r="AJ86" i="54"/>
  <c r="AH86" i="54"/>
  <c r="AF86" i="54"/>
  <c r="Z86" i="54"/>
  <c r="S86" i="54"/>
  <c r="L86" i="54"/>
  <c r="J86" i="54"/>
  <c r="F86" i="54"/>
  <c r="CB86" i="54" s="1"/>
  <c r="CO86" i="54" s="1"/>
  <c r="CS85" i="54"/>
  <c r="AW85" i="54"/>
  <c r="AN85" i="54"/>
  <c r="AM85" i="54"/>
  <c r="AO85" i="54" s="1"/>
  <c r="AL85" i="54"/>
  <c r="AJ85" i="54"/>
  <c r="AH85" i="54"/>
  <c r="AF85" i="54"/>
  <c r="Z85" i="54"/>
  <c r="S85" i="54"/>
  <c r="L85" i="54"/>
  <c r="J85" i="54"/>
  <c r="F85" i="54"/>
  <c r="CB85" i="54" s="1"/>
  <c r="CS84" i="54"/>
  <c r="AW84" i="54"/>
  <c r="AO84" i="54"/>
  <c r="AN84" i="54"/>
  <c r="AM84" i="54"/>
  <c r="AL84" i="54"/>
  <c r="AJ84" i="54"/>
  <c r="AH84" i="54"/>
  <c r="AF84" i="54"/>
  <c r="Z84" i="54"/>
  <c r="S84" i="54"/>
  <c r="L84" i="54"/>
  <c r="J84" i="54"/>
  <c r="F84" i="54"/>
  <c r="CB84" i="54" s="1"/>
  <c r="CP84" i="54" s="1"/>
  <c r="CS83" i="54"/>
  <c r="AW83" i="54"/>
  <c r="AO83" i="54"/>
  <c r="AN83" i="54"/>
  <c r="AM83" i="54"/>
  <c r="AL83" i="54"/>
  <c r="AJ83" i="54"/>
  <c r="AH83" i="54"/>
  <c r="AF83" i="54"/>
  <c r="Z83" i="54"/>
  <c r="S83" i="54"/>
  <c r="L83" i="54"/>
  <c r="J83" i="54"/>
  <c r="F83" i="54"/>
  <c r="CB83" i="54" s="1"/>
  <c r="CO83" i="54" s="1"/>
  <c r="CS82" i="54"/>
  <c r="AW82" i="54"/>
  <c r="AN82" i="54"/>
  <c r="AM82" i="54"/>
  <c r="AO82" i="54" s="1"/>
  <c r="AL82" i="54"/>
  <c r="AJ82" i="54"/>
  <c r="AH82" i="54"/>
  <c r="AF82" i="54"/>
  <c r="Z82" i="54"/>
  <c r="S82" i="54"/>
  <c r="L82" i="54"/>
  <c r="J82" i="54"/>
  <c r="F82" i="54"/>
  <c r="CB82" i="54" s="1"/>
  <c r="CS81" i="54"/>
  <c r="AW81" i="54"/>
  <c r="AN81" i="54"/>
  <c r="AM81" i="54"/>
  <c r="AO81" i="54" s="1"/>
  <c r="AL81" i="54"/>
  <c r="AJ81" i="54"/>
  <c r="AH81" i="54"/>
  <c r="AF81" i="54"/>
  <c r="Z81" i="54"/>
  <c r="S81" i="54"/>
  <c r="L81" i="54"/>
  <c r="J81" i="54"/>
  <c r="F81" i="54"/>
  <c r="CB81" i="54" s="1"/>
  <c r="CK81" i="54" s="1"/>
  <c r="CS80" i="54"/>
  <c r="AW80" i="54"/>
  <c r="AN80" i="54"/>
  <c r="AM80" i="54"/>
  <c r="AO80" i="54" s="1"/>
  <c r="AL80" i="54"/>
  <c r="AJ80" i="54"/>
  <c r="AH80" i="54"/>
  <c r="AF80" i="54"/>
  <c r="Z80" i="54"/>
  <c r="S80" i="54"/>
  <c r="L80" i="54"/>
  <c r="J80" i="54"/>
  <c r="F80" i="54"/>
  <c r="CB80" i="54" s="1"/>
  <c r="CI80" i="54" s="1"/>
  <c r="CS79" i="54"/>
  <c r="AW79" i="54"/>
  <c r="AN79" i="54"/>
  <c r="AM79" i="54"/>
  <c r="AO79" i="54" s="1"/>
  <c r="AL79" i="54"/>
  <c r="AJ79" i="54"/>
  <c r="AH79" i="54"/>
  <c r="AF79" i="54"/>
  <c r="Z79" i="54"/>
  <c r="S79" i="54"/>
  <c r="L79" i="54"/>
  <c r="J79" i="54"/>
  <c r="F79" i="54"/>
  <c r="CB79" i="54" s="1"/>
  <c r="CS78" i="54"/>
  <c r="AW78" i="54"/>
  <c r="AO78" i="54"/>
  <c r="AN78" i="54"/>
  <c r="AM78" i="54"/>
  <c r="AL78" i="54"/>
  <c r="AJ78" i="54"/>
  <c r="AH78" i="54"/>
  <c r="AF78" i="54"/>
  <c r="Z78" i="54"/>
  <c r="S78" i="54"/>
  <c r="L78" i="54"/>
  <c r="J78" i="54"/>
  <c r="F78" i="54"/>
  <c r="CB78" i="54" s="1"/>
  <c r="CM78" i="54" s="1"/>
  <c r="CS77" i="54"/>
  <c r="AW77" i="54"/>
  <c r="AO77" i="54"/>
  <c r="AN77" i="54"/>
  <c r="AM77" i="54"/>
  <c r="AL77" i="54"/>
  <c r="AJ77" i="54"/>
  <c r="AH77" i="54"/>
  <c r="AF77" i="54"/>
  <c r="Z77" i="54"/>
  <c r="S77" i="54"/>
  <c r="L77" i="54"/>
  <c r="J77" i="54"/>
  <c r="F77" i="54"/>
  <c r="CB77" i="54" s="1"/>
  <c r="CS76" i="54"/>
  <c r="AW76" i="54"/>
  <c r="AN76" i="54"/>
  <c r="AM76" i="54"/>
  <c r="AO76" i="54" s="1"/>
  <c r="AL76" i="54"/>
  <c r="AJ76" i="54"/>
  <c r="AH76" i="54"/>
  <c r="AF76" i="54"/>
  <c r="Z76" i="54"/>
  <c r="S76" i="54"/>
  <c r="L76" i="54"/>
  <c r="J76" i="54"/>
  <c r="F76" i="54"/>
  <c r="CB76" i="54" s="1"/>
  <c r="CS75" i="54"/>
  <c r="AW75" i="54"/>
  <c r="AN75" i="54"/>
  <c r="AM75" i="54"/>
  <c r="AO75" i="54" s="1"/>
  <c r="AL75" i="54"/>
  <c r="AJ75" i="54"/>
  <c r="AH75" i="54"/>
  <c r="AF75" i="54"/>
  <c r="Z75" i="54"/>
  <c r="S75" i="54"/>
  <c r="L75" i="54"/>
  <c r="J75" i="54"/>
  <c r="F75" i="54"/>
  <c r="CB75" i="54" s="1"/>
  <c r="CS74" i="54"/>
  <c r="AW74" i="54"/>
  <c r="AO74" i="54"/>
  <c r="AN74" i="54"/>
  <c r="AM74" i="54"/>
  <c r="AL74" i="54"/>
  <c r="AJ74" i="54"/>
  <c r="AH74" i="54"/>
  <c r="AF74" i="54"/>
  <c r="Z74" i="54"/>
  <c r="S74" i="54"/>
  <c r="L74" i="54"/>
  <c r="J74" i="54"/>
  <c r="F74" i="54"/>
  <c r="CB74" i="54" s="1"/>
  <c r="CM74" i="54" s="1"/>
  <c r="CS73" i="54"/>
  <c r="AW73" i="54"/>
  <c r="AO73" i="54"/>
  <c r="AN73" i="54"/>
  <c r="AM73" i="54"/>
  <c r="AL73" i="54"/>
  <c r="AJ73" i="54"/>
  <c r="AH73" i="54"/>
  <c r="AF73" i="54"/>
  <c r="Z73" i="54"/>
  <c r="S73" i="54"/>
  <c r="L73" i="54"/>
  <c r="J73" i="54"/>
  <c r="F73" i="54"/>
  <c r="CB73" i="54" s="1"/>
  <c r="CS72" i="54"/>
  <c r="AW72" i="54"/>
  <c r="AN72" i="54"/>
  <c r="AM72" i="54"/>
  <c r="AO72" i="54" s="1"/>
  <c r="AL72" i="54"/>
  <c r="AJ72" i="54"/>
  <c r="AH72" i="54"/>
  <c r="AF72" i="54"/>
  <c r="Z72" i="54"/>
  <c r="S72" i="54"/>
  <c r="L72" i="54"/>
  <c r="J72" i="54"/>
  <c r="F72" i="54"/>
  <c r="CB72" i="54" s="1"/>
  <c r="CS71" i="54"/>
  <c r="AW71" i="54"/>
  <c r="AN71" i="54"/>
  <c r="AM71" i="54"/>
  <c r="AO71" i="54" s="1"/>
  <c r="AL71" i="54"/>
  <c r="AJ71" i="54"/>
  <c r="AH71" i="54"/>
  <c r="AF71" i="54"/>
  <c r="Z71" i="54"/>
  <c r="S71" i="54"/>
  <c r="L71" i="54"/>
  <c r="J71" i="54"/>
  <c r="F71" i="54"/>
  <c r="CB71" i="54" s="1"/>
  <c r="CS70" i="54"/>
  <c r="AW70" i="54"/>
  <c r="AO70" i="54"/>
  <c r="AN70" i="54"/>
  <c r="AM70" i="54"/>
  <c r="AL70" i="54"/>
  <c r="AJ70" i="54"/>
  <c r="AH70" i="54"/>
  <c r="AF70" i="54"/>
  <c r="Z70" i="54"/>
  <c r="S70" i="54"/>
  <c r="L70" i="54"/>
  <c r="J70" i="54"/>
  <c r="F70" i="54"/>
  <c r="CB70" i="54" s="1"/>
  <c r="CH70" i="54" s="1"/>
  <c r="CS69" i="54"/>
  <c r="AW69" i="54"/>
  <c r="AO69" i="54"/>
  <c r="AN69" i="54"/>
  <c r="AM69" i="54"/>
  <c r="AL69" i="54"/>
  <c r="AJ69" i="54"/>
  <c r="AH69" i="54"/>
  <c r="AF69" i="54"/>
  <c r="Z69" i="54"/>
  <c r="S69" i="54"/>
  <c r="L69" i="54"/>
  <c r="J69" i="54"/>
  <c r="F69" i="54"/>
  <c r="CB69" i="54" s="1"/>
  <c r="CS68" i="54"/>
  <c r="AW68" i="54"/>
  <c r="AN68" i="54"/>
  <c r="AM68" i="54"/>
  <c r="AO68" i="54" s="1"/>
  <c r="AL68" i="54"/>
  <c r="AJ68" i="54"/>
  <c r="AH68" i="54"/>
  <c r="AF68" i="54"/>
  <c r="Z68" i="54"/>
  <c r="S68" i="54"/>
  <c r="L68" i="54"/>
  <c r="J68" i="54"/>
  <c r="F68" i="54"/>
  <c r="CB68" i="54" s="1"/>
  <c r="CJ68" i="54" s="1"/>
  <c r="CS67" i="54"/>
  <c r="AW67" i="54"/>
  <c r="AN67" i="54"/>
  <c r="AM67" i="54"/>
  <c r="AO67" i="54" s="1"/>
  <c r="AL67" i="54"/>
  <c r="AJ67" i="54"/>
  <c r="AH67" i="54"/>
  <c r="AF67" i="54"/>
  <c r="Z67" i="54"/>
  <c r="S67" i="54"/>
  <c r="L67" i="54"/>
  <c r="J67" i="54"/>
  <c r="F67" i="54"/>
  <c r="CB67" i="54" s="1"/>
  <c r="CS66" i="54"/>
  <c r="AW66" i="54"/>
  <c r="AO66" i="54"/>
  <c r="AN66" i="54"/>
  <c r="AM66" i="54"/>
  <c r="AL66" i="54"/>
  <c r="AJ66" i="54"/>
  <c r="AH66" i="54"/>
  <c r="AF66" i="54"/>
  <c r="Z66" i="54"/>
  <c r="S66" i="54"/>
  <c r="L66" i="54"/>
  <c r="J66" i="54"/>
  <c r="F66" i="54"/>
  <c r="CB66" i="54" s="1"/>
  <c r="CQ66" i="54" s="1"/>
  <c r="CS65" i="54"/>
  <c r="AW65" i="54"/>
  <c r="AO65" i="54"/>
  <c r="AN65" i="54"/>
  <c r="AM65" i="54"/>
  <c r="AL65" i="54"/>
  <c r="AJ65" i="54"/>
  <c r="AH65" i="54"/>
  <c r="AF65" i="54"/>
  <c r="Z65" i="54"/>
  <c r="S65" i="54"/>
  <c r="L65" i="54"/>
  <c r="J65" i="54"/>
  <c r="F65" i="54"/>
  <c r="CB65" i="54" s="1"/>
  <c r="CS64" i="54"/>
  <c r="AW64" i="54"/>
  <c r="AN64" i="54"/>
  <c r="AM64" i="54"/>
  <c r="AO64" i="54" s="1"/>
  <c r="AL64" i="54"/>
  <c r="AJ64" i="54"/>
  <c r="AH64" i="54"/>
  <c r="AF64" i="54"/>
  <c r="Z64" i="54"/>
  <c r="S64" i="54"/>
  <c r="L64" i="54"/>
  <c r="J64" i="54"/>
  <c r="F64" i="54"/>
  <c r="CB64" i="54" s="1"/>
  <c r="CS63" i="54"/>
  <c r="AW63" i="54"/>
  <c r="AN63" i="54"/>
  <c r="AM63" i="54"/>
  <c r="AO63" i="54" s="1"/>
  <c r="AL63" i="54"/>
  <c r="AJ63" i="54"/>
  <c r="AH63" i="54"/>
  <c r="AF63" i="54"/>
  <c r="Z63" i="54"/>
  <c r="S63" i="54"/>
  <c r="L63" i="54"/>
  <c r="J63" i="54"/>
  <c r="F63" i="54"/>
  <c r="CB63" i="54" s="1"/>
  <c r="CS62" i="54"/>
  <c r="AW62" i="54"/>
  <c r="AO62" i="54"/>
  <c r="AN62" i="54"/>
  <c r="AM62" i="54"/>
  <c r="AL62" i="54"/>
  <c r="AJ62" i="54"/>
  <c r="AH62" i="54"/>
  <c r="AF62" i="54"/>
  <c r="Z62" i="54"/>
  <c r="S62" i="54"/>
  <c r="L62" i="54"/>
  <c r="J62" i="54"/>
  <c r="F62" i="54"/>
  <c r="CB62" i="54" s="1"/>
  <c r="CP62" i="54" s="1"/>
  <c r="CS61" i="54"/>
  <c r="AW61" i="54"/>
  <c r="AO61" i="54"/>
  <c r="AN61" i="54"/>
  <c r="AM61" i="54"/>
  <c r="AL61" i="54"/>
  <c r="AJ61" i="54"/>
  <c r="AH61" i="54"/>
  <c r="AF61" i="54"/>
  <c r="Z61" i="54"/>
  <c r="S61" i="54"/>
  <c r="L61" i="54"/>
  <c r="J61" i="54"/>
  <c r="F61" i="54"/>
  <c r="CB61" i="54" s="1"/>
  <c r="CS60" i="54"/>
  <c r="AW60" i="54"/>
  <c r="AN60" i="54"/>
  <c r="AM60" i="54"/>
  <c r="AO60" i="54" s="1"/>
  <c r="AL60" i="54"/>
  <c r="AJ60" i="54"/>
  <c r="AH60" i="54"/>
  <c r="AF60" i="54"/>
  <c r="Z60" i="54"/>
  <c r="S60" i="54"/>
  <c r="L60" i="54"/>
  <c r="J60" i="54"/>
  <c r="F60" i="54"/>
  <c r="CB60" i="54" s="1"/>
  <c r="CS59" i="54"/>
  <c r="AW59" i="54"/>
  <c r="AN59" i="54"/>
  <c r="AM59" i="54"/>
  <c r="AO59" i="54" s="1"/>
  <c r="AL59" i="54"/>
  <c r="AJ59" i="54"/>
  <c r="AH59" i="54"/>
  <c r="AF59" i="54"/>
  <c r="Z59" i="54"/>
  <c r="S59" i="54"/>
  <c r="L59" i="54"/>
  <c r="J59" i="54"/>
  <c r="F59" i="54"/>
  <c r="CB59" i="54" s="1"/>
  <c r="CS58" i="54"/>
  <c r="AW58" i="54"/>
  <c r="AO58" i="54"/>
  <c r="AN58" i="54"/>
  <c r="AM58" i="54"/>
  <c r="AL58" i="54"/>
  <c r="AJ58" i="54"/>
  <c r="AH58" i="54"/>
  <c r="AF58" i="54"/>
  <c r="Z58" i="54"/>
  <c r="S58" i="54"/>
  <c r="L58" i="54"/>
  <c r="J58" i="54"/>
  <c r="F58" i="54"/>
  <c r="CB58" i="54" s="1"/>
  <c r="CL58" i="54" s="1"/>
  <c r="CS57" i="54"/>
  <c r="AW57" i="54"/>
  <c r="AO57" i="54"/>
  <c r="AN57" i="54"/>
  <c r="AM57" i="54"/>
  <c r="AL57" i="54"/>
  <c r="AJ57" i="54"/>
  <c r="AH57" i="54"/>
  <c r="AF57" i="54"/>
  <c r="Z57" i="54"/>
  <c r="S57" i="54"/>
  <c r="L57" i="54"/>
  <c r="J57" i="54"/>
  <c r="F57" i="54"/>
  <c r="CB57" i="54" s="1"/>
  <c r="CS56" i="54"/>
  <c r="AW56" i="54"/>
  <c r="AN56" i="54"/>
  <c r="AM56" i="54"/>
  <c r="AO56" i="54" s="1"/>
  <c r="AL56" i="54"/>
  <c r="AJ56" i="54"/>
  <c r="AH56" i="54"/>
  <c r="AF56" i="54"/>
  <c r="Z56" i="54"/>
  <c r="S56" i="54"/>
  <c r="L56" i="54"/>
  <c r="J56" i="54"/>
  <c r="F56" i="54"/>
  <c r="CB56" i="54" s="1"/>
  <c r="CS55" i="54"/>
  <c r="AW55" i="54"/>
  <c r="AO55" i="54"/>
  <c r="AN55" i="54"/>
  <c r="AM55" i="54"/>
  <c r="AL55" i="54"/>
  <c r="AJ55" i="54"/>
  <c r="AH55" i="54"/>
  <c r="AF55" i="54"/>
  <c r="Z55" i="54"/>
  <c r="S55" i="54"/>
  <c r="L55" i="54"/>
  <c r="J55" i="54"/>
  <c r="F55" i="54"/>
  <c r="CB55" i="54" s="1"/>
  <c r="CP55" i="54" s="1"/>
  <c r="CS54" i="54"/>
  <c r="AW54" i="54"/>
  <c r="AO54" i="54"/>
  <c r="AN54" i="54"/>
  <c r="AM54" i="54"/>
  <c r="AL54" i="54"/>
  <c r="AJ54" i="54"/>
  <c r="AH54" i="54"/>
  <c r="AF54" i="54"/>
  <c r="Z54" i="54"/>
  <c r="S54" i="54"/>
  <c r="L54" i="54"/>
  <c r="J54" i="54"/>
  <c r="F54" i="54"/>
  <c r="CB54" i="54" s="1"/>
  <c r="CP54" i="54" s="1"/>
  <c r="CS53" i="54"/>
  <c r="AW53" i="54"/>
  <c r="AN53" i="54"/>
  <c r="AM53" i="54"/>
  <c r="AO53" i="54" s="1"/>
  <c r="AL53" i="54"/>
  <c r="AJ53" i="54"/>
  <c r="AH53" i="54"/>
  <c r="AF53" i="54"/>
  <c r="Z53" i="54"/>
  <c r="S53" i="54"/>
  <c r="L53" i="54"/>
  <c r="J53" i="54"/>
  <c r="F53" i="54"/>
  <c r="CB53" i="54" s="1"/>
  <c r="CS52" i="54"/>
  <c r="AW52" i="54"/>
  <c r="AN52" i="54"/>
  <c r="AM52" i="54"/>
  <c r="AO52" i="54" s="1"/>
  <c r="AL52" i="54"/>
  <c r="AJ52" i="54"/>
  <c r="AH52" i="54"/>
  <c r="AF52" i="54"/>
  <c r="Z52" i="54"/>
  <c r="S52" i="54"/>
  <c r="L52" i="54"/>
  <c r="J52" i="54"/>
  <c r="F52" i="54"/>
  <c r="CB52" i="54" s="1"/>
  <c r="CS51" i="54"/>
  <c r="AW51" i="54"/>
  <c r="AN51" i="54"/>
  <c r="AM51" i="54"/>
  <c r="AO51" i="54" s="1"/>
  <c r="AL51" i="54"/>
  <c r="AJ51" i="54"/>
  <c r="AH51" i="54"/>
  <c r="AF51" i="54"/>
  <c r="Z51" i="54"/>
  <c r="S51" i="54"/>
  <c r="L51" i="54"/>
  <c r="J51" i="54"/>
  <c r="F51" i="54"/>
  <c r="CB51" i="54" s="1"/>
  <c r="CS50" i="54"/>
  <c r="AW50" i="54"/>
  <c r="AN50" i="54"/>
  <c r="AM50" i="54"/>
  <c r="AO50" i="54" s="1"/>
  <c r="AL50" i="54"/>
  <c r="AJ50" i="54"/>
  <c r="AH50" i="54"/>
  <c r="AF50" i="54"/>
  <c r="Z50" i="54"/>
  <c r="S50" i="54"/>
  <c r="L50" i="54"/>
  <c r="J50" i="54"/>
  <c r="F50" i="54"/>
  <c r="CB50" i="54" s="1"/>
  <c r="CP50" i="54" s="1"/>
  <c r="CS49" i="54"/>
  <c r="AW49" i="54"/>
  <c r="AO49" i="54"/>
  <c r="AN49" i="54"/>
  <c r="AM49" i="54"/>
  <c r="AL49" i="54"/>
  <c r="AJ49" i="54"/>
  <c r="AH49" i="54"/>
  <c r="AF49" i="54"/>
  <c r="Z49" i="54"/>
  <c r="S49" i="54"/>
  <c r="L49" i="54"/>
  <c r="J49" i="54"/>
  <c r="F49" i="54"/>
  <c r="CB49" i="54" s="1"/>
  <c r="CL49" i="54" s="1"/>
  <c r="CS48" i="54"/>
  <c r="AW48" i="54"/>
  <c r="AO48" i="54"/>
  <c r="AN48" i="54"/>
  <c r="AM48" i="54"/>
  <c r="AL48" i="54"/>
  <c r="AJ48" i="54"/>
  <c r="AH48" i="54"/>
  <c r="AF48" i="54"/>
  <c r="Z48" i="54"/>
  <c r="S48" i="54"/>
  <c r="L48" i="54"/>
  <c r="J48" i="54"/>
  <c r="F48" i="54"/>
  <c r="CB48" i="54" s="1"/>
  <c r="CS47" i="54"/>
  <c r="AW47" i="54"/>
  <c r="AN47" i="54"/>
  <c r="AM47" i="54"/>
  <c r="AO47" i="54" s="1"/>
  <c r="AL47" i="54"/>
  <c r="AJ47" i="54"/>
  <c r="AH47" i="54"/>
  <c r="AF47" i="54"/>
  <c r="Z47" i="54"/>
  <c r="S47" i="54"/>
  <c r="L47" i="54"/>
  <c r="J47" i="54"/>
  <c r="F47" i="54"/>
  <c r="CB47" i="54" s="1"/>
  <c r="CR47" i="54" s="1"/>
  <c r="CS46" i="54"/>
  <c r="AW46" i="54"/>
  <c r="AN46" i="54"/>
  <c r="AM46" i="54"/>
  <c r="AO46" i="54" s="1"/>
  <c r="AL46" i="54"/>
  <c r="AJ46" i="54"/>
  <c r="AH46" i="54"/>
  <c r="AF46" i="54"/>
  <c r="Z46" i="54"/>
  <c r="S46" i="54"/>
  <c r="L46" i="54"/>
  <c r="J46" i="54"/>
  <c r="F46" i="54"/>
  <c r="CB46" i="54" s="1"/>
  <c r="CM46" i="54" s="1"/>
  <c r="CS45" i="54"/>
  <c r="AW45" i="54"/>
  <c r="AO45" i="54"/>
  <c r="AN45" i="54"/>
  <c r="AM45" i="54"/>
  <c r="AL45" i="54"/>
  <c r="AJ45" i="54"/>
  <c r="AH45" i="54"/>
  <c r="AF45" i="54"/>
  <c r="Z45" i="54"/>
  <c r="S45" i="54"/>
  <c r="L45" i="54"/>
  <c r="J45" i="54"/>
  <c r="F45" i="54"/>
  <c r="CB45" i="54" s="1"/>
  <c r="CL45" i="54" s="1"/>
  <c r="CS44" i="54"/>
  <c r="AW44" i="54"/>
  <c r="AN44" i="54"/>
  <c r="AM44" i="54"/>
  <c r="AO44" i="54" s="1"/>
  <c r="AL44" i="54"/>
  <c r="AJ44" i="54"/>
  <c r="AH44" i="54"/>
  <c r="AF44" i="54"/>
  <c r="Z44" i="54"/>
  <c r="S44" i="54"/>
  <c r="L44" i="54"/>
  <c r="J44" i="54"/>
  <c r="F44" i="54"/>
  <c r="CB44" i="54" s="1"/>
  <c r="CS43" i="54"/>
  <c r="AW43" i="54"/>
  <c r="AN43" i="54"/>
  <c r="AM43" i="54"/>
  <c r="AO43" i="54" s="1"/>
  <c r="AL43" i="54"/>
  <c r="AJ43" i="54"/>
  <c r="AH43" i="54"/>
  <c r="AF43" i="54"/>
  <c r="Z43" i="54"/>
  <c r="S43" i="54"/>
  <c r="L43" i="54"/>
  <c r="J43" i="54"/>
  <c r="F43" i="54"/>
  <c r="CB43" i="54" s="1"/>
  <c r="CS42" i="54"/>
  <c r="AW42" i="54"/>
  <c r="AO42" i="54"/>
  <c r="AN42" i="54"/>
  <c r="AM42" i="54"/>
  <c r="AL42" i="54"/>
  <c r="AJ42" i="54"/>
  <c r="AH42" i="54"/>
  <c r="AF42" i="54"/>
  <c r="Z42" i="54"/>
  <c r="S42" i="54"/>
  <c r="L42" i="54"/>
  <c r="J42" i="54"/>
  <c r="F42" i="54"/>
  <c r="CB42" i="54" s="1"/>
  <c r="CS41" i="54"/>
  <c r="AW41" i="54"/>
  <c r="AO41" i="54"/>
  <c r="AN41" i="54"/>
  <c r="AM41" i="54"/>
  <c r="AL41" i="54"/>
  <c r="AJ41" i="54"/>
  <c r="AH41" i="54"/>
  <c r="AF41" i="54"/>
  <c r="Z41" i="54"/>
  <c r="S41" i="54"/>
  <c r="L41" i="54"/>
  <c r="J41" i="54"/>
  <c r="F41" i="54"/>
  <c r="CB41" i="54" s="1"/>
  <c r="CO41" i="54" s="1"/>
  <c r="CS40" i="54"/>
  <c r="AW40" i="54"/>
  <c r="AN40" i="54"/>
  <c r="AM40" i="54"/>
  <c r="AO40" i="54" s="1"/>
  <c r="AL40" i="54"/>
  <c r="AJ40" i="54"/>
  <c r="AH40" i="54"/>
  <c r="AF40" i="54"/>
  <c r="Z40" i="54"/>
  <c r="S40" i="54"/>
  <c r="L40" i="54"/>
  <c r="J40" i="54"/>
  <c r="F40" i="54"/>
  <c r="CB40" i="54" s="1"/>
  <c r="CS39" i="54"/>
  <c r="AW39" i="54"/>
  <c r="AN39" i="54"/>
  <c r="AM39" i="54"/>
  <c r="AO39" i="54" s="1"/>
  <c r="AL39" i="54"/>
  <c r="AJ39" i="54"/>
  <c r="AH39" i="54"/>
  <c r="AF39" i="54"/>
  <c r="Z39" i="54"/>
  <c r="S39" i="54"/>
  <c r="L39" i="54"/>
  <c r="J39" i="54"/>
  <c r="F39" i="54"/>
  <c r="CB39" i="54" s="1"/>
  <c r="CS38" i="54"/>
  <c r="AW38" i="54"/>
  <c r="AO38" i="54"/>
  <c r="AN38" i="54"/>
  <c r="AM38" i="54"/>
  <c r="AL38" i="54"/>
  <c r="AJ38" i="54"/>
  <c r="AH38" i="54"/>
  <c r="AF38" i="54"/>
  <c r="Z38" i="54"/>
  <c r="S38" i="54"/>
  <c r="L38" i="54"/>
  <c r="J38" i="54"/>
  <c r="F38" i="54"/>
  <c r="CB38" i="54" s="1"/>
  <c r="CQ38" i="54" s="1"/>
  <c r="CS37" i="54"/>
  <c r="AW37" i="54"/>
  <c r="AO37" i="54"/>
  <c r="AN37" i="54"/>
  <c r="AM37" i="54"/>
  <c r="AL37" i="54"/>
  <c r="AJ37" i="54"/>
  <c r="AH37" i="54"/>
  <c r="AF37" i="54"/>
  <c r="Z37" i="54"/>
  <c r="S37" i="54"/>
  <c r="L37" i="54"/>
  <c r="J37" i="54"/>
  <c r="F37" i="54"/>
  <c r="CB37" i="54" s="1"/>
  <c r="CO37" i="54" s="1"/>
  <c r="CS36" i="54"/>
  <c r="AW36" i="54"/>
  <c r="AN36" i="54"/>
  <c r="AM36" i="54"/>
  <c r="AO36" i="54" s="1"/>
  <c r="AL36" i="54"/>
  <c r="AJ36" i="54"/>
  <c r="AH36" i="54"/>
  <c r="AF36" i="54"/>
  <c r="Z36" i="54"/>
  <c r="S36" i="54"/>
  <c r="L36" i="54"/>
  <c r="J36" i="54"/>
  <c r="F36" i="54"/>
  <c r="CB36" i="54" s="1"/>
  <c r="CR36" i="54" s="1"/>
  <c r="CS35" i="54"/>
  <c r="AW35" i="54"/>
  <c r="AN35" i="54"/>
  <c r="AM35" i="54"/>
  <c r="AO35" i="54" s="1"/>
  <c r="AL35" i="54"/>
  <c r="AJ35" i="54"/>
  <c r="AH35" i="54"/>
  <c r="AF35" i="54"/>
  <c r="Z35" i="54"/>
  <c r="S35" i="54"/>
  <c r="L35" i="54"/>
  <c r="J35" i="54"/>
  <c r="F35" i="54"/>
  <c r="CB35" i="54" s="1"/>
  <c r="CN35" i="54" s="1"/>
  <c r="CS34" i="54"/>
  <c r="AW34" i="54"/>
  <c r="AO34" i="54"/>
  <c r="AN34" i="54"/>
  <c r="AM34" i="54"/>
  <c r="AL34" i="54"/>
  <c r="AJ34" i="54"/>
  <c r="AH34" i="54"/>
  <c r="AF34" i="54"/>
  <c r="Z34" i="54"/>
  <c r="S34" i="54"/>
  <c r="L34" i="54"/>
  <c r="J34" i="54"/>
  <c r="F34" i="54"/>
  <c r="CB34" i="54" s="1"/>
  <c r="CI34" i="54" s="1"/>
  <c r="CS33" i="54"/>
  <c r="AW33" i="54"/>
  <c r="AO33" i="54"/>
  <c r="AN33" i="54"/>
  <c r="AM33" i="54"/>
  <c r="AL33" i="54"/>
  <c r="AJ33" i="54"/>
  <c r="AH33" i="54"/>
  <c r="AF33" i="54"/>
  <c r="Z33" i="54"/>
  <c r="S33" i="54"/>
  <c r="L33" i="54"/>
  <c r="J33" i="54"/>
  <c r="F33" i="54"/>
  <c r="CB33" i="54" s="1"/>
  <c r="CO33" i="54" s="1"/>
  <c r="CS32" i="54"/>
  <c r="AW32" i="54"/>
  <c r="AN32" i="54"/>
  <c r="AM32" i="54"/>
  <c r="AO32" i="54" s="1"/>
  <c r="AL32" i="54"/>
  <c r="AJ32" i="54"/>
  <c r="AH32" i="54"/>
  <c r="AF32" i="54"/>
  <c r="Z32" i="54"/>
  <c r="S32" i="54"/>
  <c r="L32" i="54"/>
  <c r="J32" i="54"/>
  <c r="F32" i="54"/>
  <c r="CB32" i="54" s="1"/>
  <c r="CS31" i="54"/>
  <c r="AW31" i="54"/>
  <c r="AN31" i="54"/>
  <c r="AM31" i="54"/>
  <c r="AO31" i="54" s="1"/>
  <c r="AL31" i="54"/>
  <c r="AJ31" i="54"/>
  <c r="AH31" i="54"/>
  <c r="AF31" i="54"/>
  <c r="Z31" i="54"/>
  <c r="S31" i="54"/>
  <c r="L31" i="54"/>
  <c r="J31" i="54"/>
  <c r="F31" i="54"/>
  <c r="CB31" i="54" s="1"/>
  <c r="CS30" i="54"/>
  <c r="AW30" i="54"/>
  <c r="AO30" i="54"/>
  <c r="AN30" i="54"/>
  <c r="AM30" i="54"/>
  <c r="AL30" i="54"/>
  <c r="AJ30" i="54"/>
  <c r="AH30" i="54"/>
  <c r="AF30" i="54"/>
  <c r="Z30" i="54"/>
  <c r="S30" i="54"/>
  <c r="L30" i="54"/>
  <c r="J30" i="54"/>
  <c r="F30" i="54"/>
  <c r="CB30" i="54" s="1"/>
  <c r="CS29" i="54"/>
  <c r="CL29" i="54"/>
  <c r="AW29" i="54"/>
  <c r="AO29" i="54"/>
  <c r="AN29" i="54"/>
  <c r="AM29" i="54"/>
  <c r="AL29" i="54"/>
  <c r="AJ29" i="54"/>
  <c r="AH29" i="54"/>
  <c r="AF29" i="54"/>
  <c r="Z29" i="54"/>
  <c r="S29" i="54"/>
  <c r="L29" i="54"/>
  <c r="J29" i="54"/>
  <c r="F29" i="54"/>
  <c r="CB29" i="54" s="1"/>
  <c r="CO29" i="54" s="1"/>
  <c r="CS28" i="54"/>
  <c r="AW28" i="54"/>
  <c r="AN28" i="54"/>
  <c r="AM28" i="54"/>
  <c r="AO28" i="54" s="1"/>
  <c r="AL28" i="54"/>
  <c r="AJ28" i="54"/>
  <c r="AH28" i="54"/>
  <c r="AF28" i="54"/>
  <c r="Z28" i="54"/>
  <c r="S28" i="54"/>
  <c r="L28" i="54"/>
  <c r="J28" i="54"/>
  <c r="F28" i="54"/>
  <c r="CB28" i="54" s="1"/>
  <c r="CS27" i="54"/>
  <c r="AW27" i="54"/>
  <c r="AN27" i="54"/>
  <c r="AM27" i="54"/>
  <c r="AO27" i="54" s="1"/>
  <c r="AL27" i="54"/>
  <c r="AJ27" i="54"/>
  <c r="AH27" i="54"/>
  <c r="AF27" i="54"/>
  <c r="Z27" i="54"/>
  <c r="S27" i="54"/>
  <c r="L27" i="54"/>
  <c r="J27" i="54"/>
  <c r="F27" i="54"/>
  <c r="CB27" i="54" s="1"/>
  <c r="CS26" i="54"/>
  <c r="AW26" i="54"/>
  <c r="AO26" i="54"/>
  <c r="AN26" i="54"/>
  <c r="AM26" i="54"/>
  <c r="AL26" i="54"/>
  <c r="AJ26" i="54"/>
  <c r="AH26" i="54"/>
  <c r="AF26" i="54"/>
  <c r="Z26" i="54"/>
  <c r="S26" i="54"/>
  <c r="L26" i="54"/>
  <c r="J26" i="54"/>
  <c r="F26" i="54"/>
  <c r="CB26" i="54" s="1"/>
  <c r="CS25" i="54"/>
  <c r="AW25" i="54"/>
  <c r="AO25" i="54"/>
  <c r="AN25" i="54"/>
  <c r="AM25" i="54"/>
  <c r="AL25" i="54"/>
  <c r="AJ25" i="54"/>
  <c r="AH25" i="54"/>
  <c r="AF25" i="54"/>
  <c r="Z25" i="54"/>
  <c r="S25" i="54"/>
  <c r="L25" i="54"/>
  <c r="J25" i="54"/>
  <c r="F25" i="54"/>
  <c r="CB25" i="54" s="1"/>
  <c r="CL25" i="54" s="1"/>
  <c r="CS24" i="54"/>
  <c r="AW24" i="54"/>
  <c r="AN24" i="54"/>
  <c r="AM24" i="54"/>
  <c r="AO24" i="54" s="1"/>
  <c r="AL24" i="54"/>
  <c r="AJ24" i="54"/>
  <c r="AH24" i="54"/>
  <c r="AF24" i="54"/>
  <c r="Z24" i="54"/>
  <c r="S24" i="54"/>
  <c r="L24" i="54"/>
  <c r="J24" i="54"/>
  <c r="F24" i="54"/>
  <c r="CB24" i="54" s="1"/>
  <c r="CS23" i="54"/>
  <c r="AW23" i="54"/>
  <c r="AN23" i="54"/>
  <c r="AM23" i="54"/>
  <c r="AO23" i="54" s="1"/>
  <c r="AL23" i="54"/>
  <c r="AJ23" i="54"/>
  <c r="AH23" i="54"/>
  <c r="AF23" i="54"/>
  <c r="Z23" i="54"/>
  <c r="S23" i="54"/>
  <c r="L23" i="54"/>
  <c r="J23" i="54"/>
  <c r="F23" i="54"/>
  <c r="CB23" i="54" s="1"/>
  <c r="CS22" i="54"/>
  <c r="AW22" i="54"/>
  <c r="AN22" i="54"/>
  <c r="AM22" i="54"/>
  <c r="AO22" i="54" s="1"/>
  <c r="AL22" i="54"/>
  <c r="AJ22" i="54"/>
  <c r="AH22" i="54"/>
  <c r="AF22" i="54"/>
  <c r="Z22" i="54"/>
  <c r="S22" i="54"/>
  <c r="L22" i="54"/>
  <c r="J22" i="54"/>
  <c r="F22" i="54"/>
  <c r="CB22" i="54" s="1"/>
  <c r="CS21" i="54"/>
  <c r="CC21" i="54"/>
  <c r="AW21" i="54"/>
  <c r="AO21" i="54"/>
  <c r="AN21" i="54"/>
  <c r="AM21" i="54"/>
  <c r="AL21" i="54"/>
  <c r="AJ21" i="54"/>
  <c r="AH21" i="54"/>
  <c r="AF21" i="54"/>
  <c r="Z21" i="54"/>
  <c r="S21" i="54"/>
  <c r="L21" i="54"/>
  <c r="J21" i="54"/>
  <c r="F21" i="54"/>
  <c r="CB21" i="54" s="1"/>
  <c r="CO21" i="54" s="1"/>
  <c r="CS20" i="54"/>
  <c r="AW20" i="54"/>
  <c r="AN20" i="54"/>
  <c r="AM20" i="54"/>
  <c r="AO20" i="54" s="1"/>
  <c r="AL20" i="54"/>
  <c r="AJ20" i="54"/>
  <c r="AH20" i="54"/>
  <c r="AF20" i="54"/>
  <c r="Z20" i="54"/>
  <c r="S20" i="54"/>
  <c r="L20" i="54"/>
  <c r="J20" i="54"/>
  <c r="F20" i="54"/>
  <c r="CB20" i="54" s="1"/>
  <c r="CS19" i="54"/>
  <c r="AW19" i="54"/>
  <c r="AN19" i="54"/>
  <c r="AM19" i="54"/>
  <c r="AO19" i="54" s="1"/>
  <c r="AL19" i="54"/>
  <c r="AJ19" i="54"/>
  <c r="AH19" i="54"/>
  <c r="AF19" i="54"/>
  <c r="Z19" i="54"/>
  <c r="S19" i="54"/>
  <c r="L19" i="54"/>
  <c r="J19" i="54"/>
  <c r="F19" i="54"/>
  <c r="CB19" i="54" s="1"/>
  <c r="CS18" i="54"/>
  <c r="AW18" i="54"/>
  <c r="AN18" i="54"/>
  <c r="AM18" i="54"/>
  <c r="AO18" i="54" s="1"/>
  <c r="AL18" i="54"/>
  <c r="AJ18" i="54"/>
  <c r="AH18" i="54"/>
  <c r="AF18" i="54"/>
  <c r="Z18" i="54"/>
  <c r="S18" i="54"/>
  <c r="L18" i="54"/>
  <c r="J18" i="54"/>
  <c r="F18" i="54"/>
  <c r="CB18" i="54" s="1"/>
  <c r="CJ18" i="54" s="1"/>
  <c r="CS17" i="54"/>
  <c r="AW17" i="54"/>
  <c r="AO17" i="54"/>
  <c r="AN17" i="54"/>
  <c r="AM17" i="54"/>
  <c r="AL17" i="54"/>
  <c r="AJ17" i="54"/>
  <c r="AH17" i="54"/>
  <c r="AF17" i="54"/>
  <c r="Z17" i="54"/>
  <c r="S17" i="54"/>
  <c r="L17" i="54"/>
  <c r="J17" i="54"/>
  <c r="F17" i="54"/>
  <c r="CB17" i="54" s="1"/>
  <c r="CK17" i="54" s="1"/>
  <c r="CS16" i="54"/>
  <c r="CB16" i="54"/>
  <c r="CN16" i="54" s="1"/>
  <c r="AW16" i="54"/>
  <c r="AN16" i="54"/>
  <c r="AM16" i="54"/>
  <c r="AO16" i="54" s="1"/>
  <c r="AL16" i="54"/>
  <c r="AJ16" i="54"/>
  <c r="AH16" i="54"/>
  <c r="AF16" i="54"/>
  <c r="Z16" i="54"/>
  <c r="S16" i="54"/>
  <c r="L16" i="54"/>
  <c r="J16" i="54"/>
  <c r="F16" i="54"/>
  <c r="CS15" i="54"/>
  <c r="F15" i="54"/>
  <c r="CB15" i="54" s="1"/>
  <c r="CS14" i="54"/>
  <c r="F14" i="54"/>
  <c r="CB14" i="54" s="1"/>
  <c r="CS13" i="54"/>
  <c r="F13" i="54"/>
  <c r="CB13" i="54" s="1"/>
  <c r="CI13" i="54" s="1"/>
  <c r="CS12" i="54"/>
  <c r="CB12" i="54"/>
  <c r="E12" i="52"/>
  <c r="F14" i="21"/>
  <c r="F13" i="21"/>
  <c r="J9" i="30"/>
  <c r="H11" i="30"/>
  <c r="R15" i="30" s="1"/>
  <c r="H9" i="30"/>
  <c r="F11" i="30"/>
  <c r="T15" i="30" s="1"/>
  <c r="F9" i="30"/>
  <c r="H6" i="30"/>
  <c r="D6" i="30"/>
  <c r="C6" i="30"/>
  <c r="F12" i="21"/>
  <c r="Z13" i="54"/>
  <c r="CQ34" i="54" l="1"/>
  <c r="CP78" i="54"/>
  <c r="CP74" i="54"/>
  <c r="CL95" i="54"/>
  <c r="CP70" i="54"/>
  <c r="CH25" i="54"/>
  <c r="CD49" i="54"/>
  <c r="CC54" i="54"/>
  <c r="CC87" i="54"/>
  <c r="CL103" i="54"/>
  <c r="CH49" i="54"/>
  <c r="CP21" i="54"/>
  <c r="CL33" i="54"/>
  <c r="CE74" i="54"/>
  <c r="CE78" i="54"/>
  <c r="CC13" i="54"/>
  <c r="CR48" i="54"/>
  <c r="CC48" i="54"/>
  <c r="CK48" i="54"/>
  <c r="CR69" i="54"/>
  <c r="CK69" i="54"/>
  <c r="CC69" i="54"/>
  <c r="CR73" i="54"/>
  <c r="CC73" i="54"/>
  <c r="CK73" i="54"/>
  <c r="CR77" i="54"/>
  <c r="CC77" i="54"/>
  <c r="CK77" i="54"/>
  <c r="CD13" i="54"/>
  <c r="CC17" i="54"/>
  <c r="CI21" i="54"/>
  <c r="CD37" i="54"/>
  <c r="CD41" i="54"/>
  <c r="CD45" i="54"/>
  <c r="CD54" i="54"/>
  <c r="CD58" i="54"/>
  <c r="CD62" i="54"/>
  <c r="CH74" i="54"/>
  <c r="CH78" i="54"/>
  <c r="CD83" i="54"/>
  <c r="CI84" i="54"/>
  <c r="CC91" i="54"/>
  <c r="CQ100" i="54"/>
  <c r="CK98" i="54"/>
  <c r="CK13" i="54"/>
  <c r="CM17" i="54"/>
  <c r="CL37" i="54"/>
  <c r="CL41" i="54"/>
  <c r="CM54" i="54"/>
  <c r="CE55" i="54"/>
  <c r="CM58" i="54"/>
  <c r="CK83" i="54"/>
  <c r="CO106" i="54"/>
  <c r="CQ108" i="54"/>
  <c r="CM13" i="54"/>
  <c r="CD29" i="54"/>
  <c r="CD33" i="54"/>
  <c r="CO54" i="54"/>
  <c r="CJ55" i="54"/>
  <c r="CD99" i="54"/>
  <c r="CM51" i="54"/>
  <c r="CR51" i="54"/>
  <c r="CH51" i="54"/>
  <c r="CR32" i="54"/>
  <c r="CJ32" i="54"/>
  <c r="CG60" i="54"/>
  <c r="CO60" i="54"/>
  <c r="CF60" i="54"/>
  <c r="CN60" i="54"/>
  <c r="CC60" i="54"/>
  <c r="CK60" i="54"/>
  <c r="CR65" i="54"/>
  <c r="CL65" i="54"/>
  <c r="CD65" i="54"/>
  <c r="CK65" i="54"/>
  <c r="CC65" i="54"/>
  <c r="CP65" i="54"/>
  <c r="CH65" i="54"/>
  <c r="CO65" i="54"/>
  <c r="CG65" i="54"/>
  <c r="CG72" i="54"/>
  <c r="CO72" i="54"/>
  <c r="CN76" i="54"/>
  <c r="CC76" i="54"/>
  <c r="CO76" i="54"/>
  <c r="CK76" i="54"/>
  <c r="CG76" i="54"/>
  <c r="CF76" i="54"/>
  <c r="CE22" i="54"/>
  <c r="CJ22" i="54"/>
  <c r="CP22" i="54"/>
  <c r="CO64" i="54"/>
  <c r="CC64" i="54"/>
  <c r="CN64" i="54"/>
  <c r="CK64" i="54"/>
  <c r="CF64" i="54"/>
  <c r="CF109" i="54"/>
  <c r="CN109" i="54"/>
  <c r="CJ109" i="54"/>
  <c r="CK20" i="54"/>
  <c r="CH20" i="54"/>
  <c r="CC20" i="54"/>
  <c r="CP20" i="54"/>
  <c r="CF20" i="54"/>
  <c r="CN20" i="54"/>
  <c r="CK53" i="54"/>
  <c r="CP53" i="54"/>
  <c r="CF53" i="54"/>
  <c r="CR57" i="54"/>
  <c r="CL57" i="54"/>
  <c r="CD57" i="54"/>
  <c r="CG57" i="54"/>
  <c r="CK57" i="54"/>
  <c r="CC57" i="54"/>
  <c r="CO57" i="54"/>
  <c r="CP57" i="54"/>
  <c r="CH57" i="54"/>
  <c r="CR61" i="54"/>
  <c r="CL61" i="54"/>
  <c r="CD61" i="54"/>
  <c r="CG61" i="54"/>
  <c r="CK61" i="54"/>
  <c r="CC61" i="54"/>
  <c r="CO61" i="54"/>
  <c r="CP61" i="54"/>
  <c r="CH61" i="54"/>
  <c r="CR97" i="54"/>
  <c r="CN97" i="54"/>
  <c r="CF101" i="54"/>
  <c r="CN101" i="54"/>
  <c r="CJ101" i="54"/>
  <c r="CI46" i="54"/>
  <c r="CE13" i="54"/>
  <c r="CP13" i="54"/>
  <c r="CC16" i="54"/>
  <c r="CJ16" i="54"/>
  <c r="CP16" i="54"/>
  <c r="CE17" i="54"/>
  <c r="CP17" i="54"/>
  <c r="CD21" i="54"/>
  <c r="CK21" i="54"/>
  <c r="CH45" i="54"/>
  <c r="CQ46" i="54"/>
  <c r="CD48" i="54"/>
  <c r="CL48" i="54"/>
  <c r="CH54" i="54"/>
  <c r="CE58" i="54"/>
  <c r="CP58" i="54"/>
  <c r="CE62" i="54"/>
  <c r="CD69" i="54"/>
  <c r="CL69" i="54"/>
  <c r="CD73" i="54"/>
  <c r="CL73" i="54"/>
  <c r="CL74" i="54"/>
  <c r="CD77" i="54"/>
  <c r="CL77" i="54"/>
  <c r="CL78" i="54"/>
  <c r="CL83" i="54"/>
  <c r="CD87" i="54"/>
  <c r="CM89" i="54"/>
  <c r="CD91" i="54"/>
  <c r="CO98" i="54"/>
  <c r="CG106" i="54"/>
  <c r="CH111" i="54"/>
  <c r="CO16" i="54"/>
  <c r="CF89" i="54"/>
  <c r="CD16" i="54"/>
  <c r="CK16" i="54"/>
  <c r="CH17" i="54"/>
  <c r="CE21" i="54"/>
  <c r="CM21" i="54"/>
  <c r="CG48" i="54"/>
  <c r="CO48" i="54"/>
  <c r="CK50" i="54"/>
  <c r="CI54" i="54"/>
  <c r="CH58" i="54"/>
  <c r="CL62" i="54"/>
  <c r="CG69" i="54"/>
  <c r="CO69" i="54"/>
  <c r="CG73" i="54"/>
  <c r="CO73" i="54"/>
  <c r="CD74" i="54"/>
  <c r="CG77" i="54"/>
  <c r="CO77" i="54"/>
  <c r="CD78" i="54"/>
  <c r="CC83" i="54"/>
  <c r="CK87" i="54"/>
  <c r="CK91" i="54"/>
  <c r="CH16" i="54"/>
  <c r="CF16" i="54"/>
  <c r="CH21" i="54"/>
  <c r="CH48" i="54"/>
  <c r="CP48" i="54"/>
  <c r="CM62" i="54"/>
  <c r="CH69" i="54"/>
  <c r="CP69" i="54"/>
  <c r="CH73" i="54"/>
  <c r="CP73" i="54"/>
  <c r="CH77" i="54"/>
  <c r="CP77" i="54"/>
  <c r="CL87" i="54"/>
  <c r="CL91" i="54"/>
  <c r="CH13" i="54"/>
  <c r="CO13" i="54"/>
  <c r="CP19" i="54"/>
  <c r="CL19" i="54"/>
  <c r="CH19" i="54"/>
  <c r="CD19" i="54"/>
  <c r="CN19" i="54"/>
  <c r="CI19" i="54"/>
  <c r="CC19" i="54"/>
  <c r="CQ19" i="54"/>
  <c r="CK19" i="54"/>
  <c r="CF19" i="54"/>
  <c r="CR19" i="54"/>
  <c r="CG19" i="54"/>
  <c r="CO19" i="54"/>
  <c r="CE19" i="54"/>
  <c r="CM19" i="54"/>
  <c r="CJ19" i="54"/>
  <c r="CP15" i="54"/>
  <c r="CL15" i="54"/>
  <c r="CH15" i="54"/>
  <c r="CD15" i="54"/>
  <c r="CQ15" i="54"/>
  <c r="CK15" i="54"/>
  <c r="CF15" i="54"/>
  <c r="CN15" i="54"/>
  <c r="CI15" i="54"/>
  <c r="CC15" i="54"/>
  <c r="CJ15" i="54"/>
  <c r="CR15" i="54"/>
  <c r="CG15" i="54"/>
  <c r="CO15" i="54"/>
  <c r="CE15" i="54"/>
  <c r="CM15" i="54"/>
  <c r="CP23" i="54"/>
  <c r="CL23" i="54"/>
  <c r="CH23" i="54"/>
  <c r="CD23" i="54"/>
  <c r="CO23" i="54"/>
  <c r="CK23" i="54"/>
  <c r="CM23" i="54"/>
  <c r="CF23" i="54"/>
  <c r="CQ23" i="54"/>
  <c r="CI23" i="54"/>
  <c r="CC23" i="54"/>
  <c r="CG23" i="54"/>
  <c r="CR23" i="54"/>
  <c r="CE23" i="54"/>
  <c r="CN23" i="54"/>
  <c r="CJ23" i="54"/>
  <c r="CP27" i="54"/>
  <c r="CL27" i="54"/>
  <c r="CH27" i="54"/>
  <c r="CD27" i="54"/>
  <c r="CO27" i="54"/>
  <c r="CK27" i="54"/>
  <c r="CG27" i="54"/>
  <c r="CC27" i="54"/>
  <c r="CM27" i="54"/>
  <c r="CE27" i="54"/>
  <c r="CQ27" i="54"/>
  <c r="CI27" i="54"/>
  <c r="CF27" i="54"/>
  <c r="CR27" i="54"/>
  <c r="CN27" i="54"/>
  <c r="CJ27" i="54"/>
  <c r="CQ12" i="54"/>
  <c r="CM12" i="54"/>
  <c r="CI12" i="54"/>
  <c r="CE12" i="54"/>
  <c r="CO12" i="54"/>
  <c r="CJ12" i="54"/>
  <c r="CD12" i="54"/>
  <c r="CR12" i="54"/>
  <c r="CL12" i="54"/>
  <c r="CG12" i="54"/>
  <c r="CK12" i="54"/>
  <c r="CO14" i="54"/>
  <c r="CK14" i="54"/>
  <c r="CG14" i="54"/>
  <c r="CC14" i="54"/>
  <c r="CN14" i="54"/>
  <c r="CI14" i="54"/>
  <c r="CD14" i="54"/>
  <c r="CQ14" i="54"/>
  <c r="CL14" i="54"/>
  <c r="CF14" i="54"/>
  <c r="CM14" i="54"/>
  <c r="CQ24" i="54"/>
  <c r="CM24" i="54"/>
  <c r="CI24" i="54"/>
  <c r="CE24" i="54"/>
  <c r="CP24" i="54"/>
  <c r="CH24" i="54"/>
  <c r="CL24" i="54"/>
  <c r="CD24" i="54"/>
  <c r="CO24" i="54"/>
  <c r="CG24" i="54"/>
  <c r="CK24" i="54"/>
  <c r="CC24" i="54"/>
  <c r="CR24" i="54"/>
  <c r="CO26" i="54"/>
  <c r="CK26" i="54"/>
  <c r="CG26" i="54"/>
  <c r="CC26" i="54"/>
  <c r="CJ26" i="54"/>
  <c r="CR26" i="54"/>
  <c r="CN26" i="54"/>
  <c r="CF26" i="54"/>
  <c r="CP26" i="54"/>
  <c r="CH26" i="54"/>
  <c r="CL26" i="54"/>
  <c r="CD26" i="54"/>
  <c r="CQ26" i="54"/>
  <c r="CQ28" i="54"/>
  <c r="CM28" i="54"/>
  <c r="CI28" i="54"/>
  <c r="CE28" i="54"/>
  <c r="CP28" i="54"/>
  <c r="CL28" i="54"/>
  <c r="CH28" i="54"/>
  <c r="CD28" i="54"/>
  <c r="CO28" i="54"/>
  <c r="CG28" i="54"/>
  <c r="CN28" i="54"/>
  <c r="CF28" i="54"/>
  <c r="CK28" i="54"/>
  <c r="CC28" i="54"/>
  <c r="CO30" i="54"/>
  <c r="CK30" i="54"/>
  <c r="CG30" i="54"/>
  <c r="CC30" i="54"/>
  <c r="CR30" i="54"/>
  <c r="CN30" i="54"/>
  <c r="CF30" i="54"/>
  <c r="CJ30" i="54"/>
  <c r="CP30" i="54"/>
  <c r="CH30" i="54"/>
  <c r="CM30" i="54"/>
  <c r="CE30" i="54"/>
  <c r="CL30" i="54"/>
  <c r="CD30" i="54"/>
  <c r="CP31" i="54"/>
  <c r="CL31" i="54"/>
  <c r="CH31" i="54"/>
  <c r="CD31" i="54"/>
  <c r="CO31" i="54"/>
  <c r="CK31" i="54"/>
  <c r="CG31" i="54"/>
  <c r="CC31" i="54"/>
  <c r="CM31" i="54"/>
  <c r="CE31" i="54"/>
  <c r="CR31" i="54"/>
  <c r="CJ31" i="54"/>
  <c r="CQ31" i="54"/>
  <c r="CI31" i="54"/>
  <c r="CF31" i="54"/>
  <c r="CR44" i="54"/>
  <c r="CQ44" i="54"/>
  <c r="CM44" i="54"/>
  <c r="CI44" i="54"/>
  <c r="CE44" i="54"/>
  <c r="CH44" i="54"/>
  <c r="CP44" i="54"/>
  <c r="CL44" i="54"/>
  <c r="CD44" i="54"/>
  <c r="CO44" i="54"/>
  <c r="CG44" i="54"/>
  <c r="CN44" i="54"/>
  <c r="CF44" i="54"/>
  <c r="CK44" i="54"/>
  <c r="CC44" i="54"/>
  <c r="CP52" i="54"/>
  <c r="CL52" i="54"/>
  <c r="CH52" i="54"/>
  <c r="CD52" i="54"/>
  <c r="CN52" i="54"/>
  <c r="CI52" i="54"/>
  <c r="CC52" i="54"/>
  <c r="CR52" i="54"/>
  <c r="CM52" i="54"/>
  <c r="CG52" i="54"/>
  <c r="CQ52" i="54"/>
  <c r="CK52" i="54"/>
  <c r="CF52" i="54"/>
  <c r="CO52" i="54"/>
  <c r="CJ52" i="54"/>
  <c r="CE52" i="54"/>
  <c r="CQ56" i="54"/>
  <c r="CM56" i="54"/>
  <c r="CI56" i="54"/>
  <c r="CP56" i="54"/>
  <c r="CL56" i="54"/>
  <c r="CH56" i="54"/>
  <c r="CD56" i="54"/>
  <c r="CN56" i="54"/>
  <c r="CF56" i="54"/>
  <c r="CK56" i="54"/>
  <c r="CE56" i="54"/>
  <c r="CC56" i="54"/>
  <c r="CR56" i="54"/>
  <c r="CJ56" i="54"/>
  <c r="CG56" i="54"/>
  <c r="CO56" i="54"/>
  <c r="CP75" i="54"/>
  <c r="CL75" i="54"/>
  <c r="CH75" i="54"/>
  <c r="CD75" i="54"/>
  <c r="CO75" i="54"/>
  <c r="CK75" i="54"/>
  <c r="CG75" i="54"/>
  <c r="CC75" i="54"/>
  <c r="CQ75" i="54"/>
  <c r="CI75" i="54"/>
  <c r="CN75" i="54"/>
  <c r="CF75" i="54"/>
  <c r="CM75" i="54"/>
  <c r="CE75" i="54"/>
  <c r="CJ75" i="54"/>
  <c r="CR75" i="54"/>
  <c r="CC12" i="54"/>
  <c r="CN12" i="54"/>
  <c r="CE14" i="54"/>
  <c r="CP14" i="54"/>
  <c r="CO18" i="54"/>
  <c r="CK18" i="54"/>
  <c r="CG18" i="54"/>
  <c r="CC18" i="54"/>
  <c r="CQ18" i="54"/>
  <c r="CL18" i="54"/>
  <c r="CF18" i="54"/>
  <c r="CN18" i="54"/>
  <c r="CI18" i="54"/>
  <c r="CD18" i="54"/>
  <c r="CM18" i="54"/>
  <c r="CO22" i="54"/>
  <c r="CK22" i="54"/>
  <c r="CG22" i="54"/>
  <c r="CC22" i="54"/>
  <c r="CN22" i="54"/>
  <c r="CI22" i="54"/>
  <c r="CD22" i="54"/>
  <c r="CQ22" i="54"/>
  <c r="CL22" i="54"/>
  <c r="CF22" i="54"/>
  <c r="CM22" i="54"/>
  <c r="CF24" i="54"/>
  <c r="CE26" i="54"/>
  <c r="CJ28" i="54"/>
  <c r="CI30" i="54"/>
  <c r="CN31" i="54"/>
  <c r="CQ40" i="54"/>
  <c r="CM40" i="54"/>
  <c r="CI40" i="54"/>
  <c r="CE40" i="54"/>
  <c r="CD40" i="54"/>
  <c r="CP40" i="54"/>
  <c r="CL40" i="54"/>
  <c r="CH40" i="54"/>
  <c r="CO40" i="54"/>
  <c r="CG40" i="54"/>
  <c r="CN40" i="54"/>
  <c r="CF40" i="54"/>
  <c r="CK40" i="54"/>
  <c r="CC40" i="54"/>
  <c r="CO42" i="54"/>
  <c r="CK42" i="54"/>
  <c r="CG42" i="54"/>
  <c r="CC42" i="54"/>
  <c r="CR42" i="54"/>
  <c r="CN42" i="54"/>
  <c r="CF42" i="54"/>
  <c r="CJ42" i="54"/>
  <c r="CP42" i="54"/>
  <c r="CH42" i="54"/>
  <c r="CM42" i="54"/>
  <c r="CE42" i="54"/>
  <c r="CL42" i="54"/>
  <c r="CD42" i="54"/>
  <c r="CP43" i="54"/>
  <c r="CL43" i="54"/>
  <c r="CH43" i="54"/>
  <c r="CD43" i="54"/>
  <c r="CO43" i="54"/>
  <c r="CK43" i="54"/>
  <c r="CG43" i="54"/>
  <c r="CC43" i="54"/>
  <c r="CM43" i="54"/>
  <c r="CE43" i="54"/>
  <c r="CR43" i="54"/>
  <c r="CJ43" i="54"/>
  <c r="CQ43" i="54"/>
  <c r="CI43" i="54"/>
  <c r="CF43" i="54"/>
  <c r="CJ44" i="54"/>
  <c r="CP59" i="54"/>
  <c r="CL59" i="54"/>
  <c r="CH59" i="54"/>
  <c r="CD59" i="54"/>
  <c r="CO59" i="54"/>
  <c r="CK59" i="54"/>
  <c r="CG59" i="54"/>
  <c r="CC59" i="54"/>
  <c r="CQ59" i="54"/>
  <c r="CI59" i="54"/>
  <c r="CN59" i="54"/>
  <c r="CF59" i="54"/>
  <c r="CM59" i="54"/>
  <c r="CE59" i="54"/>
  <c r="CR59" i="54"/>
  <c r="CJ59" i="54"/>
  <c r="CO92" i="54"/>
  <c r="CK92" i="54"/>
  <c r="CG92" i="54"/>
  <c r="CC92" i="54"/>
  <c r="CR92" i="54"/>
  <c r="CN92" i="54"/>
  <c r="CJ92" i="54"/>
  <c r="CF92" i="54"/>
  <c r="CM92" i="54"/>
  <c r="CE92" i="54"/>
  <c r="CL92" i="54"/>
  <c r="CD92" i="54"/>
  <c r="CP92" i="54"/>
  <c r="CI92" i="54"/>
  <c r="CH92" i="54"/>
  <c r="CQ92" i="54"/>
  <c r="CF12" i="54"/>
  <c r="CP12" i="54"/>
  <c r="CH14" i="54"/>
  <c r="CR14" i="54"/>
  <c r="CE18" i="54"/>
  <c r="CP18" i="54"/>
  <c r="CJ24" i="54"/>
  <c r="CR25" i="54"/>
  <c r="CN25" i="54"/>
  <c r="CJ25" i="54"/>
  <c r="CF25" i="54"/>
  <c r="CQ25" i="54"/>
  <c r="CM25" i="54"/>
  <c r="CI25" i="54"/>
  <c r="CE25" i="54"/>
  <c r="CK25" i="54"/>
  <c r="CC25" i="54"/>
  <c r="CO25" i="54"/>
  <c r="CG25" i="54"/>
  <c r="CP25" i="54"/>
  <c r="CI26" i="54"/>
  <c r="CR28" i="54"/>
  <c r="CQ30" i="54"/>
  <c r="CQ36" i="54"/>
  <c r="CM36" i="54"/>
  <c r="CI36" i="54"/>
  <c r="CE36" i="54"/>
  <c r="CP36" i="54"/>
  <c r="CL36" i="54"/>
  <c r="CH36" i="54"/>
  <c r="CD36" i="54"/>
  <c r="CO36" i="54"/>
  <c r="CG36" i="54"/>
  <c r="CN36" i="54"/>
  <c r="CF36" i="54"/>
  <c r="CK36" i="54"/>
  <c r="CC36" i="54"/>
  <c r="CO38" i="54"/>
  <c r="CK38" i="54"/>
  <c r="CG38" i="54"/>
  <c r="CC38" i="54"/>
  <c r="CR38" i="54"/>
  <c r="CJ38" i="54"/>
  <c r="CN38" i="54"/>
  <c r="CF38" i="54"/>
  <c r="CP38" i="54"/>
  <c r="CH38" i="54"/>
  <c r="CM38" i="54"/>
  <c r="CE38" i="54"/>
  <c r="CL38" i="54"/>
  <c r="CD38" i="54"/>
  <c r="CP39" i="54"/>
  <c r="CL39" i="54"/>
  <c r="CH39" i="54"/>
  <c r="CD39" i="54"/>
  <c r="CO39" i="54"/>
  <c r="CK39" i="54"/>
  <c r="CG39" i="54"/>
  <c r="CC39" i="54"/>
  <c r="CM39" i="54"/>
  <c r="CE39" i="54"/>
  <c r="CR39" i="54"/>
  <c r="CJ39" i="54"/>
  <c r="CQ39" i="54"/>
  <c r="CI39" i="54"/>
  <c r="CF39" i="54"/>
  <c r="CJ40" i="54"/>
  <c r="CI42" i="54"/>
  <c r="CN43" i="54"/>
  <c r="CH12" i="54"/>
  <c r="CJ14" i="54"/>
  <c r="CH18" i="54"/>
  <c r="CR18" i="54"/>
  <c r="CH22" i="54"/>
  <c r="CR22" i="54"/>
  <c r="CN24" i="54"/>
  <c r="CD25" i="54"/>
  <c r="CM26" i="54"/>
  <c r="CQ32" i="54"/>
  <c r="CM32" i="54"/>
  <c r="CI32" i="54"/>
  <c r="CE32" i="54"/>
  <c r="CL32" i="54"/>
  <c r="CD32" i="54"/>
  <c r="CP32" i="54"/>
  <c r="CH32" i="54"/>
  <c r="CO32" i="54"/>
  <c r="CG32" i="54"/>
  <c r="CN32" i="54"/>
  <c r="CF32" i="54"/>
  <c r="CK32" i="54"/>
  <c r="CC32" i="54"/>
  <c r="CO34" i="54"/>
  <c r="CK34" i="54"/>
  <c r="CG34" i="54"/>
  <c r="CC34" i="54"/>
  <c r="CN34" i="54"/>
  <c r="CF34" i="54"/>
  <c r="CR34" i="54"/>
  <c r="CJ34" i="54"/>
  <c r="CP34" i="54"/>
  <c r="CH34" i="54"/>
  <c r="CM34" i="54"/>
  <c r="CE34" i="54"/>
  <c r="CL34" i="54"/>
  <c r="CD34" i="54"/>
  <c r="CP35" i="54"/>
  <c r="CL35" i="54"/>
  <c r="CH35" i="54"/>
  <c r="CD35" i="54"/>
  <c r="CO35" i="54"/>
  <c r="CK35" i="54"/>
  <c r="CG35" i="54"/>
  <c r="CC35" i="54"/>
  <c r="CM35" i="54"/>
  <c r="CE35" i="54"/>
  <c r="CR35" i="54"/>
  <c r="CJ35" i="54"/>
  <c r="CQ35" i="54"/>
  <c r="CI35" i="54"/>
  <c r="CF35" i="54"/>
  <c r="CJ36" i="54"/>
  <c r="CI38" i="54"/>
  <c r="CN39" i="54"/>
  <c r="CR40" i="54"/>
  <c r="CQ42" i="54"/>
  <c r="CQ47" i="54"/>
  <c r="CM47" i="54"/>
  <c r="CI47" i="54"/>
  <c r="CE47" i="54"/>
  <c r="CP47" i="54"/>
  <c r="CL47" i="54"/>
  <c r="CH47" i="54"/>
  <c r="CD47" i="54"/>
  <c r="CO47" i="54"/>
  <c r="CK47" i="54"/>
  <c r="CG47" i="54"/>
  <c r="CC47" i="54"/>
  <c r="CN47" i="54"/>
  <c r="CJ47" i="54"/>
  <c r="CF47" i="54"/>
  <c r="CP71" i="54"/>
  <c r="CL71" i="54"/>
  <c r="CH71" i="54"/>
  <c r="CD71" i="54"/>
  <c r="CO71" i="54"/>
  <c r="CK71" i="54"/>
  <c r="CG71" i="54"/>
  <c r="CC71" i="54"/>
  <c r="CR71" i="54"/>
  <c r="CJ71" i="54"/>
  <c r="CQ71" i="54"/>
  <c r="CI71" i="54"/>
  <c r="CN71" i="54"/>
  <c r="CF71" i="54"/>
  <c r="CM71" i="54"/>
  <c r="CE71" i="54"/>
  <c r="CQ82" i="54"/>
  <c r="CM82" i="54"/>
  <c r="CI82" i="54"/>
  <c r="CE82" i="54"/>
  <c r="CO82" i="54"/>
  <c r="CJ82" i="54"/>
  <c r="CD82" i="54"/>
  <c r="CN82" i="54"/>
  <c r="CH82" i="54"/>
  <c r="CC82" i="54"/>
  <c r="CK82" i="54"/>
  <c r="CR82" i="54"/>
  <c r="CG82" i="54"/>
  <c r="CP82" i="54"/>
  <c r="CF82" i="54"/>
  <c r="CL82" i="54"/>
  <c r="CR17" i="54"/>
  <c r="CN17" i="54"/>
  <c r="CJ17" i="54"/>
  <c r="CF17" i="54"/>
  <c r="CG17" i="54"/>
  <c r="CL17" i="54"/>
  <c r="CQ17" i="54"/>
  <c r="CQ20" i="54"/>
  <c r="CM20" i="54"/>
  <c r="CI20" i="54"/>
  <c r="CE20" i="54"/>
  <c r="CG20" i="54"/>
  <c r="CL20" i="54"/>
  <c r="CR20" i="54"/>
  <c r="CG29" i="54"/>
  <c r="CG33" i="54"/>
  <c r="CG37" i="54"/>
  <c r="CG41" i="54"/>
  <c r="CO45" i="54"/>
  <c r="CK45" i="54"/>
  <c r="CG45" i="54"/>
  <c r="CC45" i="54"/>
  <c r="CR45" i="54"/>
  <c r="CN45" i="54"/>
  <c r="CJ45" i="54"/>
  <c r="CF45" i="54"/>
  <c r="CQ45" i="54"/>
  <c r="CM45" i="54"/>
  <c r="CI45" i="54"/>
  <c r="CE45" i="54"/>
  <c r="CP45" i="54"/>
  <c r="CO49" i="54"/>
  <c r="CK49" i="54"/>
  <c r="CG49" i="54"/>
  <c r="CC49" i="54"/>
  <c r="CR49" i="54"/>
  <c r="CN49" i="54"/>
  <c r="CJ49" i="54"/>
  <c r="CF49" i="54"/>
  <c r="CQ49" i="54"/>
  <c r="CM49" i="54"/>
  <c r="CI49" i="54"/>
  <c r="CE49" i="54"/>
  <c r="CP49" i="54"/>
  <c r="CO55" i="54"/>
  <c r="CK55" i="54"/>
  <c r="CG55" i="54"/>
  <c r="CC55" i="54"/>
  <c r="CN55" i="54"/>
  <c r="CI55" i="54"/>
  <c r="CD55" i="54"/>
  <c r="CR55" i="54"/>
  <c r="CM55" i="54"/>
  <c r="CH55" i="54"/>
  <c r="CL55" i="54"/>
  <c r="CQ55" i="54"/>
  <c r="CF55" i="54"/>
  <c r="CQ68" i="54"/>
  <c r="CM68" i="54"/>
  <c r="CI68" i="54"/>
  <c r="CE68" i="54"/>
  <c r="CP68" i="54"/>
  <c r="CL68" i="54"/>
  <c r="CH68" i="54"/>
  <c r="CD68" i="54"/>
  <c r="CO68" i="54"/>
  <c r="CG68" i="54"/>
  <c r="CN68" i="54"/>
  <c r="CF68" i="54"/>
  <c r="CK68" i="54"/>
  <c r="CC68" i="54"/>
  <c r="CR79" i="54"/>
  <c r="CN79" i="54"/>
  <c r="CJ79" i="54"/>
  <c r="CF79" i="54"/>
  <c r="CO79" i="54"/>
  <c r="CI79" i="54"/>
  <c r="CD79" i="54"/>
  <c r="CM79" i="54"/>
  <c r="CH79" i="54"/>
  <c r="CC79" i="54"/>
  <c r="CQ79" i="54"/>
  <c r="CG79" i="54"/>
  <c r="CP79" i="54"/>
  <c r="CE79" i="54"/>
  <c r="CL79" i="54"/>
  <c r="CK79" i="54"/>
  <c r="CP85" i="54"/>
  <c r="CL85" i="54"/>
  <c r="CH85" i="54"/>
  <c r="CD85" i="54"/>
  <c r="CO85" i="54"/>
  <c r="CK85" i="54"/>
  <c r="CG85" i="54"/>
  <c r="CC85" i="54"/>
  <c r="CR85" i="54"/>
  <c r="CJ85" i="54"/>
  <c r="CQ85" i="54"/>
  <c r="CI85" i="54"/>
  <c r="CN85" i="54"/>
  <c r="CM85" i="54"/>
  <c r="CF85" i="54"/>
  <c r="CE85" i="54"/>
  <c r="CO107" i="54"/>
  <c r="CK107" i="54"/>
  <c r="CG107" i="54"/>
  <c r="CC107" i="54"/>
  <c r="CR107" i="54"/>
  <c r="CN107" i="54"/>
  <c r="CJ107" i="54"/>
  <c r="CF107" i="54"/>
  <c r="CQ107" i="54"/>
  <c r="CM107" i="54"/>
  <c r="CI107" i="54"/>
  <c r="CE107" i="54"/>
  <c r="CL107" i="54"/>
  <c r="CH107" i="54"/>
  <c r="CP107" i="54"/>
  <c r="CD107" i="54"/>
  <c r="CR29" i="54"/>
  <c r="CN29" i="54"/>
  <c r="CJ29" i="54"/>
  <c r="CF29" i="54"/>
  <c r="CI29" i="54"/>
  <c r="CQ29" i="54"/>
  <c r="CM29" i="54"/>
  <c r="CE29" i="54"/>
  <c r="CH29" i="54"/>
  <c r="CP29" i="54"/>
  <c r="CR33" i="54"/>
  <c r="CN33" i="54"/>
  <c r="CJ33" i="54"/>
  <c r="CF33" i="54"/>
  <c r="CE33" i="54"/>
  <c r="CQ33" i="54"/>
  <c r="CM33" i="54"/>
  <c r="CI33" i="54"/>
  <c r="CH33" i="54"/>
  <c r="CP33" i="54"/>
  <c r="CR37" i="54"/>
  <c r="CN37" i="54"/>
  <c r="CJ37" i="54"/>
  <c r="CF37" i="54"/>
  <c r="CQ37" i="54"/>
  <c r="CM37" i="54"/>
  <c r="CI37" i="54"/>
  <c r="CE37" i="54"/>
  <c r="CH37" i="54"/>
  <c r="CP37" i="54"/>
  <c r="CR41" i="54"/>
  <c r="CN41" i="54"/>
  <c r="CJ41" i="54"/>
  <c r="CF41" i="54"/>
  <c r="CE41" i="54"/>
  <c r="CQ41" i="54"/>
  <c r="CM41" i="54"/>
  <c r="CI41" i="54"/>
  <c r="CH41" i="54"/>
  <c r="CP41" i="54"/>
  <c r="CP63" i="54"/>
  <c r="CL63" i="54"/>
  <c r="CH63" i="54"/>
  <c r="CD63" i="54"/>
  <c r="CO63" i="54"/>
  <c r="CK63" i="54"/>
  <c r="CG63" i="54"/>
  <c r="CC63" i="54"/>
  <c r="CN63" i="54"/>
  <c r="CF63" i="54"/>
  <c r="CM63" i="54"/>
  <c r="CE63" i="54"/>
  <c r="CR63" i="54"/>
  <c r="CJ63" i="54"/>
  <c r="CI63" i="54"/>
  <c r="CO66" i="54"/>
  <c r="CK66" i="54"/>
  <c r="CG66" i="54"/>
  <c r="CC66" i="54"/>
  <c r="CR66" i="54"/>
  <c r="CN66" i="54"/>
  <c r="CJ66" i="54"/>
  <c r="CF66" i="54"/>
  <c r="CP66" i="54"/>
  <c r="CH66" i="54"/>
  <c r="CM66" i="54"/>
  <c r="CE66" i="54"/>
  <c r="CL66" i="54"/>
  <c r="CD66" i="54"/>
  <c r="CP67" i="54"/>
  <c r="CL67" i="54"/>
  <c r="CH67" i="54"/>
  <c r="CD67" i="54"/>
  <c r="CO67" i="54"/>
  <c r="CK67" i="54"/>
  <c r="CG67" i="54"/>
  <c r="CC67" i="54"/>
  <c r="CM67" i="54"/>
  <c r="CE67" i="54"/>
  <c r="CR67" i="54"/>
  <c r="CJ67" i="54"/>
  <c r="CQ67" i="54"/>
  <c r="CI67" i="54"/>
  <c r="CF67" i="54"/>
  <c r="CR13" i="54"/>
  <c r="CN13" i="54"/>
  <c r="CJ13" i="54"/>
  <c r="CF13" i="54"/>
  <c r="CG13" i="54"/>
  <c r="CL13" i="54"/>
  <c r="CQ13" i="54"/>
  <c r="CQ16" i="54"/>
  <c r="CM16" i="54"/>
  <c r="CI16" i="54"/>
  <c r="CE16" i="54"/>
  <c r="CG16" i="54"/>
  <c r="CL16" i="54"/>
  <c r="CR16" i="54"/>
  <c r="CD17" i="54"/>
  <c r="CI17" i="54"/>
  <c r="CO17" i="54"/>
  <c r="CD20" i="54"/>
  <c r="CJ20" i="54"/>
  <c r="CO20" i="54"/>
  <c r="CR21" i="54"/>
  <c r="CN21" i="54"/>
  <c r="CJ21" i="54"/>
  <c r="CF21" i="54"/>
  <c r="CG21" i="54"/>
  <c r="CL21" i="54"/>
  <c r="CQ21" i="54"/>
  <c r="CC29" i="54"/>
  <c r="CK29" i="54"/>
  <c r="CC33" i="54"/>
  <c r="CK33" i="54"/>
  <c r="CC37" i="54"/>
  <c r="CK37" i="54"/>
  <c r="CC41" i="54"/>
  <c r="CK41" i="54"/>
  <c r="CP46" i="54"/>
  <c r="CL46" i="54"/>
  <c r="CH46" i="54"/>
  <c r="CD46" i="54"/>
  <c r="CO46" i="54"/>
  <c r="CK46" i="54"/>
  <c r="CG46" i="54"/>
  <c r="CC46" i="54"/>
  <c r="CR46" i="54"/>
  <c r="CN46" i="54"/>
  <c r="CF46" i="54"/>
  <c r="CJ46" i="54"/>
  <c r="CE46" i="54"/>
  <c r="CR50" i="54"/>
  <c r="CN50" i="54"/>
  <c r="CJ50" i="54"/>
  <c r="CF50" i="54"/>
  <c r="CO50" i="54"/>
  <c r="CI50" i="54"/>
  <c r="CD50" i="54"/>
  <c r="CM50" i="54"/>
  <c r="CH50" i="54"/>
  <c r="CC50" i="54"/>
  <c r="CL50" i="54"/>
  <c r="CQ50" i="54"/>
  <c r="CG50" i="54"/>
  <c r="CE50" i="54"/>
  <c r="CO51" i="54"/>
  <c r="CK51" i="54"/>
  <c r="CG51" i="54"/>
  <c r="CC51" i="54"/>
  <c r="CQ51" i="54"/>
  <c r="CL51" i="54"/>
  <c r="CF51" i="54"/>
  <c r="CP51" i="54"/>
  <c r="CJ51" i="54"/>
  <c r="CE51" i="54"/>
  <c r="CD51" i="54"/>
  <c r="CN51" i="54"/>
  <c r="CI51" i="54"/>
  <c r="CQ63" i="54"/>
  <c r="CI66" i="54"/>
  <c r="CN67" i="54"/>
  <c r="CR68" i="54"/>
  <c r="CQ90" i="54"/>
  <c r="CM90" i="54"/>
  <c r="CI90" i="54"/>
  <c r="CE90" i="54"/>
  <c r="CP90" i="54"/>
  <c r="CL90" i="54"/>
  <c r="CH90" i="54"/>
  <c r="CD90" i="54"/>
  <c r="CN90" i="54"/>
  <c r="CF90" i="54"/>
  <c r="CK90" i="54"/>
  <c r="CC90" i="54"/>
  <c r="CO90" i="54"/>
  <c r="CJ90" i="54"/>
  <c r="CG90" i="54"/>
  <c r="CQ53" i="54"/>
  <c r="CM53" i="54"/>
  <c r="CI53" i="54"/>
  <c r="CE53" i="54"/>
  <c r="CL53" i="54"/>
  <c r="CR53" i="54"/>
  <c r="CG53" i="54"/>
  <c r="CO70" i="54"/>
  <c r="CK70" i="54"/>
  <c r="CG70" i="54"/>
  <c r="CC70" i="54"/>
  <c r="CR70" i="54"/>
  <c r="CN70" i="54"/>
  <c r="CJ70" i="54"/>
  <c r="CF70" i="54"/>
  <c r="CI70" i="54"/>
  <c r="CQ70" i="54"/>
  <c r="CQ72" i="54"/>
  <c r="CM72" i="54"/>
  <c r="CI72" i="54"/>
  <c r="CE72" i="54"/>
  <c r="CP72" i="54"/>
  <c r="CL72" i="54"/>
  <c r="CH72" i="54"/>
  <c r="CD72" i="54"/>
  <c r="CJ72" i="54"/>
  <c r="CR72" i="54"/>
  <c r="CO80" i="54"/>
  <c r="CK80" i="54"/>
  <c r="CG80" i="54"/>
  <c r="CC80" i="54"/>
  <c r="CQ80" i="54"/>
  <c r="CL80" i="54"/>
  <c r="CF80" i="54"/>
  <c r="CP80" i="54"/>
  <c r="CJ80" i="54"/>
  <c r="CE80" i="54"/>
  <c r="CM80" i="54"/>
  <c r="CP81" i="54"/>
  <c r="CL81" i="54"/>
  <c r="CH81" i="54"/>
  <c r="CD81" i="54"/>
  <c r="CN81" i="54"/>
  <c r="CI81" i="54"/>
  <c r="CC81" i="54"/>
  <c r="CR81" i="54"/>
  <c r="CM81" i="54"/>
  <c r="CG81" i="54"/>
  <c r="CE81" i="54"/>
  <c r="CO81" i="54"/>
  <c r="CQ86" i="54"/>
  <c r="CM86" i="54"/>
  <c r="CI86" i="54"/>
  <c r="CE86" i="54"/>
  <c r="CP86" i="54"/>
  <c r="CL86" i="54"/>
  <c r="CH86" i="54"/>
  <c r="CD86" i="54"/>
  <c r="CN86" i="54"/>
  <c r="CF86" i="54"/>
  <c r="CK86" i="54"/>
  <c r="CC86" i="54"/>
  <c r="CR86" i="54"/>
  <c r="CO88" i="54"/>
  <c r="CK88" i="54"/>
  <c r="CG88" i="54"/>
  <c r="CC88" i="54"/>
  <c r="CR88" i="54"/>
  <c r="CN88" i="54"/>
  <c r="CJ88" i="54"/>
  <c r="CF88" i="54"/>
  <c r="CM88" i="54"/>
  <c r="CE88" i="54"/>
  <c r="CL88" i="54"/>
  <c r="CD88" i="54"/>
  <c r="CQ88" i="54"/>
  <c r="CR94" i="54"/>
  <c r="CN94" i="54"/>
  <c r="CJ94" i="54"/>
  <c r="CF94" i="54"/>
  <c r="CQ94" i="54"/>
  <c r="CM94" i="54"/>
  <c r="CI94" i="54"/>
  <c r="CE94" i="54"/>
  <c r="CP94" i="54"/>
  <c r="CL94" i="54"/>
  <c r="CH94" i="54"/>
  <c r="CD94" i="54"/>
  <c r="CK94" i="54"/>
  <c r="CG94" i="54"/>
  <c r="CO94" i="54"/>
  <c r="CC94" i="54"/>
  <c r="CE48" i="54"/>
  <c r="CI48" i="54"/>
  <c r="CM48" i="54"/>
  <c r="CQ48" i="54"/>
  <c r="CC53" i="54"/>
  <c r="CH53" i="54"/>
  <c r="CN53" i="54"/>
  <c r="CE54" i="54"/>
  <c r="CK54" i="54"/>
  <c r="CO58" i="54"/>
  <c r="CK58" i="54"/>
  <c r="CG58" i="54"/>
  <c r="CC58" i="54"/>
  <c r="CR58" i="54"/>
  <c r="CN58" i="54"/>
  <c r="CJ58" i="54"/>
  <c r="CF58" i="54"/>
  <c r="CI58" i="54"/>
  <c r="CQ58" i="54"/>
  <c r="CQ60" i="54"/>
  <c r="CM60" i="54"/>
  <c r="CI60" i="54"/>
  <c r="CE60" i="54"/>
  <c r="CP60" i="54"/>
  <c r="CL60" i="54"/>
  <c r="CH60" i="54"/>
  <c r="CD60" i="54"/>
  <c r="CJ60" i="54"/>
  <c r="CR60" i="54"/>
  <c r="CH62" i="54"/>
  <c r="CG64" i="54"/>
  <c r="CD70" i="54"/>
  <c r="CL70" i="54"/>
  <c r="CC72" i="54"/>
  <c r="CK72" i="54"/>
  <c r="CO74" i="54"/>
  <c r="CK74" i="54"/>
  <c r="CG74" i="54"/>
  <c r="CC74" i="54"/>
  <c r="CR74" i="54"/>
  <c r="CN74" i="54"/>
  <c r="CJ74" i="54"/>
  <c r="CF74" i="54"/>
  <c r="CI74" i="54"/>
  <c r="CQ74" i="54"/>
  <c r="CQ76" i="54"/>
  <c r="CM76" i="54"/>
  <c r="CI76" i="54"/>
  <c r="CE76" i="54"/>
  <c r="CP76" i="54"/>
  <c r="CL76" i="54"/>
  <c r="CH76" i="54"/>
  <c r="CD76" i="54"/>
  <c r="CJ76" i="54"/>
  <c r="CR76" i="54"/>
  <c r="CD80" i="54"/>
  <c r="CN80" i="54"/>
  <c r="CF81" i="54"/>
  <c r="CQ81" i="54"/>
  <c r="CO84" i="54"/>
  <c r="CK84" i="54"/>
  <c r="CG84" i="54"/>
  <c r="CC84" i="54"/>
  <c r="CR84" i="54"/>
  <c r="CN84" i="54"/>
  <c r="CJ84" i="54"/>
  <c r="CF84" i="54"/>
  <c r="CM84" i="54"/>
  <c r="CE84" i="54"/>
  <c r="CL84" i="54"/>
  <c r="CD84" i="54"/>
  <c r="CQ84" i="54"/>
  <c r="CG86" i="54"/>
  <c r="CH88" i="54"/>
  <c r="CQ93" i="54"/>
  <c r="CP93" i="54"/>
  <c r="CL93" i="54"/>
  <c r="CH93" i="54"/>
  <c r="CD93" i="54"/>
  <c r="CO93" i="54"/>
  <c r="CR93" i="54"/>
  <c r="CJ93" i="54"/>
  <c r="CE93" i="54"/>
  <c r="CN93" i="54"/>
  <c r="CI93" i="54"/>
  <c r="CC93" i="54"/>
  <c r="CM93" i="54"/>
  <c r="CK93" i="54"/>
  <c r="CF93" i="54"/>
  <c r="CQ105" i="54"/>
  <c r="CM105" i="54"/>
  <c r="CI105" i="54"/>
  <c r="CE105" i="54"/>
  <c r="CP105" i="54"/>
  <c r="CL105" i="54"/>
  <c r="CH105" i="54"/>
  <c r="CD105" i="54"/>
  <c r="CO105" i="54"/>
  <c r="CK105" i="54"/>
  <c r="CG105" i="54"/>
  <c r="CC105" i="54"/>
  <c r="CJ105" i="54"/>
  <c r="CF105" i="54"/>
  <c r="CR105" i="54"/>
  <c r="CN105" i="54"/>
  <c r="CR110" i="54"/>
  <c r="CN110" i="54"/>
  <c r="CJ110" i="54"/>
  <c r="CF110" i="54"/>
  <c r="CQ110" i="54"/>
  <c r="CM110" i="54"/>
  <c r="CI110" i="54"/>
  <c r="CE110" i="54"/>
  <c r="CP110" i="54"/>
  <c r="CL110" i="54"/>
  <c r="CH110" i="54"/>
  <c r="CD110" i="54"/>
  <c r="CK110" i="54"/>
  <c r="CG110" i="54"/>
  <c r="CO110" i="54"/>
  <c r="CC110" i="54"/>
  <c r="CF48" i="54"/>
  <c r="CJ48" i="54"/>
  <c r="CN48" i="54"/>
  <c r="CD53" i="54"/>
  <c r="CJ53" i="54"/>
  <c r="CO53" i="54"/>
  <c r="CR54" i="54"/>
  <c r="CN54" i="54"/>
  <c r="CJ54" i="54"/>
  <c r="CF54" i="54"/>
  <c r="CG54" i="54"/>
  <c r="CL54" i="54"/>
  <c r="CQ54" i="54"/>
  <c r="CO62" i="54"/>
  <c r="CK62" i="54"/>
  <c r="CG62" i="54"/>
  <c r="CC62" i="54"/>
  <c r="CR62" i="54"/>
  <c r="CN62" i="54"/>
  <c r="CJ62" i="54"/>
  <c r="CF62" i="54"/>
  <c r="CI62" i="54"/>
  <c r="CQ62" i="54"/>
  <c r="CQ64" i="54"/>
  <c r="CM64" i="54"/>
  <c r="CI64" i="54"/>
  <c r="CE64" i="54"/>
  <c r="CP64" i="54"/>
  <c r="CL64" i="54"/>
  <c r="CH64" i="54"/>
  <c r="CD64" i="54"/>
  <c r="CJ64" i="54"/>
  <c r="CR64" i="54"/>
  <c r="CE70" i="54"/>
  <c r="CM70" i="54"/>
  <c r="CF72" i="54"/>
  <c r="CN72" i="54"/>
  <c r="CO78" i="54"/>
  <c r="CK78" i="54"/>
  <c r="CG78" i="54"/>
  <c r="CC78" i="54"/>
  <c r="CR78" i="54"/>
  <c r="CN78" i="54"/>
  <c r="CJ78" i="54"/>
  <c r="CF78" i="54"/>
  <c r="CI78" i="54"/>
  <c r="CQ78" i="54"/>
  <c r="CH80" i="54"/>
  <c r="CR80" i="54"/>
  <c r="CJ81" i="54"/>
  <c r="CH84" i="54"/>
  <c r="CJ86" i="54"/>
  <c r="CI88" i="54"/>
  <c r="CP89" i="54"/>
  <c r="CL89" i="54"/>
  <c r="CH89" i="54"/>
  <c r="CD89" i="54"/>
  <c r="CO89" i="54"/>
  <c r="CK89" i="54"/>
  <c r="CG89" i="54"/>
  <c r="CC89" i="54"/>
  <c r="CR89" i="54"/>
  <c r="CJ89" i="54"/>
  <c r="CQ89" i="54"/>
  <c r="CI89" i="54"/>
  <c r="CE89" i="54"/>
  <c r="CG93" i="54"/>
  <c r="CP96" i="54"/>
  <c r="CL96" i="54"/>
  <c r="CH96" i="54"/>
  <c r="CD96" i="54"/>
  <c r="CO96" i="54"/>
  <c r="CK96" i="54"/>
  <c r="CG96" i="54"/>
  <c r="CC96" i="54"/>
  <c r="CR96" i="54"/>
  <c r="CN96" i="54"/>
  <c r="CJ96" i="54"/>
  <c r="CF96" i="54"/>
  <c r="CQ96" i="54"/>
  <c r="CM96" i="54"/>
  <c r="CE96" i="54"/>
  <c r="CE57" i="54"/>
  <c r="CI57" i="54"/>
  <c r="CM57" i="54"/>
  <c r="CQ57" i="54"/>
  <c r="CE61" i="54"/>
  <c r="CI61" i="54"/>
  <c r="CM61" i="54"/>
  <c r="CQ61" i="54"/>
  <c r="CE65" i="54"/>
  <c r="CI65" i="54"/>
  <c r="CM65" i="54"/>
  <c r="CQ65" i="54"/>
  <c r="CE69" i="54"/>
  <c r="CI69" i="54"/>
  <c r="CM69" i="54"/>
  <c r="CQ69" i="54"/>
  <c r="CE73" i="54"/>
  <c r="CI73" i="54"/>
  <c r="CM73" i="54"/>
  <c r="CQ73" i="54"/>
  <c r="CE77" i="54"/>
  <c r="CI77" i="54"/>
  <c r="CM77" i="54"/>
  <c r="CQ77" i="54"/>
  <c r="CG83" i="54"/>
  <c r="CG87" i="54"/>
  <c r="CG91" i="54"/>
  <c r="CP104" i="54"/>
  <c r="CL104" i="54"/>
  <c r="CH104" i="54"/>
  <c r="CD104" i="54"/>
  <c r="CO104" i="54"/>
  <c r="CK104" i="54"/>
  <c r="CG104" i="54"/>
  <c r="CC104" i="54"/>
  <c r="CR104" i="54"/>
  <c r="CN104" i="54"/>
  <c r="CJ104" i="54"/>
  <c r="CF104" i="54"/>
  <c r="CQ104" i="54"/>
  <c r="CM104" i="54"/>
  <c r="CE104" i="54"/>
  <c r="CF57" i="54"/>
  <c r="CJ57" i="54"/>
  <c r="CN57" i="54"/>
  <c r="CF61" i="54"/>
  <c r="CJ61" i="54"/>
  <c r="CN61" i="54"/>
  <c r="CF65" i="54"/>
  <c r="CJ65" i="54"/>
  <c r="CN65" i="54"/>
  <c r="CF69" i="54"/>
  <c r="CJ69" i="54"/>
  <c r="CN69" i="54"/>
  <c r="CF73" i="54"/>
  <c r="CJ73" i="54"/>
  <c r="CN73" i="54"/>
  <c r="CF77" i="54"/>
  <c r="CJ77" i="54"/>
  <c r="CN77" i="54"/>
  <c r="CR83" i="54"/>
  <c r="CN83" i="54"/>
  <c r="CJ83" i="54"/>
  <c r="CF83" i="54"/>
  <c r="CQ83" i="54"/>
  <c r="CM83" i="54"/>
  <c r="CI83" i="54"/>
  <c r="CE83" i="54"/>
  <c r="CH83" i="54"/>
  <c r="CP83" i="54"/>
  <c r="CR87" i="54"/>
  <c r="CN87" i="54"/>
  <c r="CJ87" i="54"/>
  <c r="CF87" i="54"/>
  <c r="CQ87" i="54"/>
  <c r="CM87" i="54"/>
  <c r="CI87" i="54"/>
  <c r="CE87" i="54"/>
  <c r="CH87" i="54"/>
  <c r="CP87" i="54"/>
  <c r="CR91" i="54"/>
  <c r="CN91" i="54"/>
  <c r="CJ91" i="54"/>
  <c r="CF91" i="54"/>
  <c r="CQ91" i="54"/>
  <c r="CM91" i="54"/>
  <c r="CI91" i="54"/>
  <c r="CE91" i="54"/>
  <c r="CH91" i="54"/>
  <c r="CP91" i="54"/>
  <c r="CQ97" i="54"/>
  <c r="CM97" i="54"/>
  <c r="CI97" i="54"/>
  <c r="CE97" i="54"/>
  <c r="CP97" i="54"/>
  <c r="CL97" i="54"/>
  <c r="CH97" i="54"/>
  <c r="CD97" i="54"/>
  <c r="CO97" i="54"/>
  <c r="CK97" i="54"/>
  <c r="CG97" i="54"/>
  <c r="CC97" i="54"/>
  <c r="CJ97" i="54"/>
  <c r="CF97" i="54"/>
  <c r="CO99" i="54"/>
  <c r="CK99" i="54"/>
  <c r="CG99" i="54"/>
  <c r="CC99" i="54"/>
  <c r="CR99" i="54"/>
  <c r="CN99" i="54"/>
  <c r="CJ99" i="54"/>
  <c r="CF99" i="54"/>
  <c r="CQ99" i="54"/>
  <c r="CM99" i="54"/>
  <c r="CI99" i="54"/>
  <c r="CE99" i="54"/>
  <c r="CL99" i="54"/>
  <c r="CH99" i="54"/>
  <c r="CR102" i="54"/>
  <c r="CN102" i="54"/>
  <c r="CJ102" i="54"/>
  <c r="CF102" i="54"/>
  <c r="CQ102" i="54"/>
  <c r="CM102" i="54"/>
  <c r="CI102" i="54"/>
  <c r="CE102" i="54"/>
  <c r="CP102" i="54"/>
  <c r="CL102" i="54"/>
  <c r="CH102" i="54"/>
  <c r="CD102" i="54"/>
  <c r="CK102" i="54"/>
  <c r="CG102" i="54"/>
  <c r="CC102" i="54"/>
  <c r="CO95" i="54"/>
  <c r="CK95" i="54"/>
  <c r="CG95" i="54"/>
  <c r="CC95" i="54"/>
  <c r="CR95" i="54"/>
  <c r="CN95" i="54"/>
  <c r="CJ95" i="54"/>
  <c r="CF95" i="54"/>
  <c r="CQ95" i="54"/>
  <c r="CM95" i="54"/>
  <c r="CI95" i="54"/>
  <c r="CE95" i="54"/>
  <c r="CP95" i="54"/>
  <c r="CP100" i="54"/>
  <c r="CL100" i="54"/>
  <c r="CH100" i="54"/>
  <c r="CD100" i="54"/>
  <c r="CO100" i="54"/>
  <c r="CK100" i="54"/>
  <c r="CG100" i="54"/>
  <c r="CC100" i="54"/>
  <c r="CR100" i="54"/>
  <c r="CN100" i="54"/>
  <c r="CJ100" i="54"/>
  <c r="CF100" i="54"/>
  <c r="CE100" i="54"/>
  <c r="CO103" i="54"/>
  <c r="CK103" i="54"/>
  <c r="CG103" i="54"/>
  <c r="CC103" i="54"/>
  <c r="CR103" i="54"/>
  <c r="CN103" i="54"/>
  <c r="CJ103" i="54"/>
  <c r="CF103" i="54"/>
  <c r="CQ103" i="54"/>
  <c r="CM103" i="54"/>
  <c r="CI103" i="54"/>
  <c r="CE103" i="54"/>
  <c r="CP103" i="54"/>
  <c r="CP108" i="54"/>
  <c r="CL108" i="54"/>
  <c r="CH108" i="54"/>
  <c r="CD108" i="54"/>
  <c r="CO108" i="54"/>
  <c r="CK108" i="54"/>
  <c r="CG108" i="54"/>
  <c r="CC108" i="54"/>
  <c r="CR108" i="54"/>
  <c r="CN108" i="54"/>
  <c r="CJ108" i="54"/>
  <c r="CF108" i="54"/>
  <c r="CE108" i="54"/>
  <c r="CO111" i="54"/>
  <c r="CK111" i="54"/>
  <c r="CG111" i="54"/>
  <c r="CC111" i="54"/>
  <c r="CR111" i="54"/>
  <c r="CN111" i="54"/>
  <c r="CJ111" i="54"/>
  <c r="CF111" i="54"/>
  <c r="CQ111" i="54"/>
  <c r="CM111" i="54"/>
  <c r="CI111" i="54"/>
  <c r="CE111" i="54"/>
  <c r="CP111" i="54"/>
  <c r="CD95" i="54"/>
  <c r="CR98" i="54"/>
  <c r="CN98" i="54"/>
  <c r="CJ98" i="54"/>
  <c r="CF98" i="54"/>
  <c r="CQ98" i="54"/>
  <c r="CM98" i="54"/>
  <c r="CI98" i="54"/>
  <c r="CE98" i="54"/>
  <c r="CP98" i="54"/>
  <c r="CL98" i="54"/>
  <c r="CH98" i="54"/>
  <c r="CD98" i="54"/>
  <c r="CC98" i="54"/>
  <c r="CI100" i="54"/>
  <c r="CQ101" i="54"/>
  <c r="CM101" i="54"/>
  <c r="CI101" i="54"/>
  <c r="CE101" i="54"/>
  <c r="CP101" i="54"/>
  <c r="CL101" i="54"/>
  <c r="CH101" i="54"/>
  <c r="CD101" i="54"/>
  <c r="CO101" i="54"/>
  <c r="CK101" i="54"/>
  <c r="CG101" i="54"/>
  <c r="CC101" i="54"/>
  <c r="CR101" i="54"/>
  <c r="CD103" i="54"/>
  <c r="CR106" i="54"/>
  <c r="CN106" i="54"/>
  <c r="CJ106" i="54"/>
  <c r="CF106" i="54"/>
  <c r="CQ106" i="54"/>
  <c r="CM106" i="54"/>
  <c r="CI106" i="54"/>
  <c r="CE106" i="54"/>
  <c r="CP106" i="54"/>
  <c r="CL106" i="54"/>
  <c r="CH106" i="54"/>
  <c r="CD106" i="54"/>
  <c r="CC106" i="54"/>
  <c r="CI108" i="54"/>
  <c r="CQ109" i="54"/>
  <c r="CM109" i="54"/>
  <c r="CI109" i="54"/>
  <c r="CE109" i="54"/>
  <c r="CP109" i="54"/>
  <c r="CL109" i="54"/>
  <c r="CH109" i="54"/>
  <c r="CD109" i="54"/>
  <c r="CO109" i="54"/>
  <c r="CK109" i="54"/>
  <c r="CG109" i="54"/>
  <c r="CC109" i="54"/>
  <c r="CR109" i="54"/>
  <c r="CD111" i="54"/>
  <c r="S12" i="54"/>
  <c r="AL12" i="54"/>
  <c r="L15" i="54"/>
  <c r="L13" i="54"/>
  <c r="S14" i="54"/>
  <c r="L12" i="54"/>
  <c r="S13" i="54"/>
  <c r="S15" i="54"/>
  <c r="AH12" i="54"/>
  <c r="J14" i="54"/>
  <c r="L14" i="54"/>
  <c r="AL13" i="54"/>
  <c r="AF13" i="54"/>
  <c r="AL14" i="54"/>
  <c r="AJ13" i="54"/>
  <c r="AF15" i="54"/>
  <c r="AH14" i="54"/>
  <c r="J15" i="54"/>
  <c r="Z15" i="54"/>
  <c r="Z12" i="54"/>
  <c r="AF14" i="54"/>
  <c r="AF12" i="54"/>
  <c r="Z14" i="54"/>
  <c r="J13" i="54"/>
  <c r="AJ15" i="54"/>
  <c r="AL15" i="54"/>
  <c r="J12" i="54"/>
  <c r="AN13" i="54" l="1"/>
  <c r="AO13" i="54" s="1"/>
  <c r="AN12" i="54"/>
  <c r="AO12" i="54" s="1"/>
  <c r="AN14" i="54"/>
  <c r="AO14" i="54" s="1"/>
  <c r="AN15" i="54"/>
  <c r="AO15" i="54" s="1"/>
  <c r="G8" i="54" s="1"/>
  <c r="I8" i="54" l="1"/>
  <c r="E8" i="54"/>
  <c r="C8" i="54"/>
  <c r="AG17" i="52"/>
  <c r="AH17" i="52" s="1"/>
  <c r="AG18" i="52"/>
  <c r="AH18" i="52" s="1"/>
  <c r="AG19" i="52"/>
  <c r="AH19" i="52" s="1"/>
  <c r="AG20" i="52"/>
  <c r="AH20" i="52" s="1"/>
  <c r="AG21" i="52"/>
  <c r="AH21" i="52" s="1"/>
  <c r="AG22" i="52"/>
  <c r="AH22" i="52" s="1"/>
  <c r="AG23" i="52"/>
  <c r="AH23" i="52" s="1"/>
  <c r="AG24" i="52"/>
  <c r="AH24" i="52" s="1"/>
  <c r="AG25" i="52"/>
  <c r="AH25" i="52" s="1"/>
  <c r="AG26" i="52"/>
  <c r="AH26" i="52" s="1"/>
  <c r="AG27" i="52"/>
  <c r="AH27" i="52" s="1"/>
  <c r="AG28" i="52"/>
  <c r="AH28" i="52" s="1"/>
  <c r="AG29" i="52"/>
  <c r="AH29" i="52" s="1"/>
  <c r="AG30" i="52"/>
  <c r="AH30" i="52" s="1"/>
  <c r="AG31" i="52"/>
  <c r="AH31" i="52" s="1"/>
  <c r="AG32" i="52"/>
  <c r="AH32" i="52" s="1"/>
  <c r="AG33" i="52"/>
  <c r="AH33" i="52" s="1"/>
  <c r="AG34" i="52"/>
  <c r="AH34" i="52" s="1"/>
  <c r="AG35" i="52"/>
  <c r="AH35" i="52" s="1"/>
  <c r="AG36" i="52"/>
  <c r="AH36" i="52" s="1"/>
  <c r="AG37" i="52"/>
  <c r="AH37" i="52" s="1"/>
  <c r="AG38" i="52"/>
  <c r="AH38" i="52" s="1"/>
  <c r="AG39" i="52"/>
  <c r="AH39" i="52" s="1"/>
  <c r="AG40" i="52"/>
  <c r="AH40" i="52" s="1"/>
  <c r="AG41" i="52"/>
  <c r="AH41" i="52" s="1"/>
  <c r="AG42" i="52"/>
  <c r="AH42" i="52" s="1"/>
  <c r="AG43" i="52"/>
  <c r="AH43" i="52" s="1"/>
  <c r="AG44" i="52"/>
  <c r="AH44" i="52" s="1"/>
  <c r="AG45" i="52"/>
  <c r="AH45" i="52" s="1"/>
  <c r="AG46" i="52"/>
  <c r="AH46" i="52" s="1"/>
  <c r="AG47" i="52"/>
  <c r="AH47" i="52" s="1"/>
  <c r="AG48" i="52"/>
  <c r="AH48" i="52" s="1"/>
  <c r="AG49" i="52"/>
  <c r="AH49" i="52" s="1"/>
  <c r="AG50" i="52"/>
  <c r="AH50" i="52" s="1"/>
  <c r="AG51" i="52"/>
  <c r="AH51" i="52" s="1"/>
  <c r="AG52" i="52"/>
  <c r="AH52" i="52" s="1"/>
  <c r="AG53" i="52"/>
  <c r="AH53" i="52" s="1"/>
  <c r="AG54" i="52"/>
  <c r="AH54" i="52" s="1"/>
  <c r="AG55" i="52"/>
  <c r="AH55" i="52" s="1"/>
  <c r="AG56" i="52"/>
  <c r="AH56" i="52" s="1"/>
  <c r="AG57" i="52"/>
  <c r="AH57" i="52" s="1"/>
  <c r="AG58" i="52"/>
  <c r="AH58" i="52" s="1"/>
  <c r="AG59" i="52"/>
  <c r="AH59" i="52" s="1"/>
  <c r="AG60" i="52"/>
  <c r="AH60" i="52" s="1"/>
  <c r="AG61" i="52"/>
  <c r="AH61" i="52" s="1"/>
  <c r="AG62" i="52"/>
  <c r="AH62" i="52" s="1"/>
  <c r="AG63" i="52"/>
  <c r="AH63" i="52" s="1"/>
  <c r="AG64" i="52"/>
  <c r="AH64" i="52" s="1"/>
  <c r="AG65" i="52"/>
  <c r="AH65" i="52" s="1"/>
  <c r="AG66" i="52"/>
  <c r="AH66" i="52" s="1"/>
  <c r="AG67" i="52"/>
  <c r="AH67" i="52" s="1"/>
  <c r="AG68" i="52"/>
  <c r="AH68" i="52" s="1"/>
  <c r="AG69" i="52"/>
  <c r="AH69" i="52" s="1"/>
  <c r="AG70" i="52"/>
  <c r="AH70" i="52" s="1"/>
  <c r="AG71" i="52"/>
  <c r="AH71" i="52" s="1"/>
  <c r="AG72" i="52"/>
  <c r="AH72" i="52" s="1"/>
  <c r="AG73" i="52"/>
  <c r="AH73" i="52" s="1"/>
  <c r="AG74" i="52"/>
  <c r="AH74" i="52" s="1"/>
  <c r="AG75" i="52"/>
  <c r="AH75" i="52" s="1"/>
  <c r="AG76" i="52"/>
  <c r="AH76" i="52" s="1"/>
  <c r="AG77" i="52"/>
  <c r="AH77" i="52" s="1"/>
  <c r="AG78" i="52"/>
  <c r="AH78" i="52" s="1"/>
  <c r="AG79" i="52"/>
  <c r="AH79" i="52" s="1"/>
  <c r="AG80" i="52"/>
  <c r="AH80" i="52" s="1"/>
  <c r="AG81" i="52"/>
  <c r="AH81" i="52" s="1"/>
  <c r="AG82" i="52"/>
  <c r="AH82" i="52" s="1"/>
  <c r="AG83" i="52"/>
  <c r="AH83" i="52" s="1"/>
  <c r="AG84" i="52"/>
  <c r="AH84" i="52" s="1"/>
  <c r="AG85" i="52"/>
  <c r="AH85" i="52" s="1"/>
  <c r="AG86" i="52"/>
  <c r="AH86" i="52" s="1"/>
  <c r="AG87" i="52"/>
  <c r="AH87" i="52" s="1"/>
  <c r="AG88" i="52"/>
  <c r="AH88" i="52" s="1"/>
  <c r="AG89" i="52"/>
  <c r="AH89" i="52" s="1"/>
  <c r="AG90" i="52"/>
  <c r="AH90" i="52" s="1"/>
  <c r="AG91" i="52"/>
  <c r="AH91" i="52" s="1"/>
  <c r="AG92" i="52"/>
  <c r="AH92" i="52" s="1"/>
  <c r="AG93" i="52"/>
  <c r="AH93" i="52" s="1"/>
  <c r="AG94" i="52"/>
  <c r="AH94" i="52" s="1"/>
  <c r="AG95" i="52"/>
  <c r="AH95" i="52" s="1"/>
  <c r="AG96" i="52"/>
  <c r="AH96" i="52" s="1"/>
  <c r="AG97" i="52"/>
  <c r="AH97" i="52" s="1"/>
  <c r="AG98" i="52"/>
  <c r="AH98" i="52" s="1"/>
  <c r="AG99" i="52"/>
  <c r="AH99" i="52" s="1"/>
  <c r="AG100" i="52"/>
  <c r="AH100" i="52" s="1"/>
  <c r="AG101" i="52"/>
  <c r="AH101" i="52" s="1"/>
  <c r="AG102" i="52"/>
  <c r="AH102" i="52" s="1"/>
  <c r="AG103" i="52"/>
  <c r="AH103" i="52" s="1"/>
  <c r="AG104" i="52"/>
  <c r="AH104" i="52" s="1"/>
  <c r="AG105" i="52"/>
  <c r="AH105" i="52" s="1"/>
  <c r="AG106" i="52"/>
  <c r="AH106" i="52" s="1"/>
  <c r="AG107" i="52"/>
  <c r="AH107" i="52" s="1"/>
  <c r="AG108" i="52"/>
  <c r="AH108" i="52" s="1"/>
  <c r="AG109" i="52"/>
  <c r="AH109" i="52" s="1"/>
  <c r="AG110" i="52"/>
  <c r="AH110" i="52" s="1"/>
  <c r="AG111" i="52"/>
  <c r="AH111" i="52" s="1"/>
  <c r="AG13" i="52"/>
  <c r="AH13" i="52" s="1"/>
  <c r="AG14" i="52"/>
  <c r="AH14" i="52" s="1"/>
  <c r="AG15" i="52"/>
  <c r="AH15" i="52" s="1"/>
  <c r="AG16" i="52"/>
  <c r="AH16" i="52" s="1"/>
  <c r="AG12" i="52"/>
  <c r="AH12" i="52" s="1"/>
  <c r="E110" i="52" l="1"/>
  <c r="E109" i="52"/>
  <c r="E108" i="52"/>
  <c r="E107" i="52"/>
  <c r="E106" i="52"/>
  <c r="E105" i="52"/>
  <c r="E104" i="52"/>
  <c r="E103" i="52"/>
  <c r="E102" i="52"/>
  <c r="E101" i="52"/>
  <c r="E100" i="52"/>
  <c r="E99" i="52"/>
  <c r="E98" i="52"/>
  <c r="E97" i="52"/>
  <c r="E96" i="52"/>
  <c r="E95" i="52"/>
  <c r="E94" i="52"/>
  <c r="E93" i="52"/>
  <c r="E92" i="52"/>
  <c r="E91" i="52"/>
  <c r="E90" i="52"/>
  <c r="E89" i="52"/>
  <c r="E88" i="52"/>
  <c r="E87" i="52"/>
  <c r="E86" i="52"/>
  <c r="E85" i="52"/>
  <c r="E84" i="52"/>
  <c r="E83" i="52"/>
  <c r="E82" i="52"/>
  <c r="E81" i="52"/>
  <c r="E80" i="52"/>
  <c r="E79" i="52"/>
  <c r="E78" i="52"/>
  <c r="E77" i="52"/>
  <c r="E76" i="52"/>
  <c r="E75" i="52"/>
  <c r="E74" i="52"/>
  <c r="E73" i="52"/>
  <c r="E72" i="52"/>
  <c r="E71" i="52"/>
  <c r="E70" i="52"/>
  <c r="E69" i="52"/>
  <c r="E68" i="52"/>
  <c r="E67" i="52"/>
  <c r="E66" i="52"/>
  <c r="E65" i="52"/>
  <c r="E64" i="52"/>
  <c r="E63" i="52"/>
  <c r="E62" i="52"/>
  <c r="E61" i="52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AJ14" i="52" s="1"/>
  <c r="E13" i="52"/>
  <c r="AJ12" i="52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CB12" i="21" l="1"/>
  <c r="C6" i="50" l="1"/>
  <c r="C6" i="48"/>
  <c r="AJ12" i="21"/>
  <c r="I13" i="52" l="1"/>
  <c r="AJ13" i="52"/>
  <c r="P13" i="52"/>
  <c r="W13" i="52"/>
  <c r="AC13" i="52"/>
  <c r="AD13" i="52"/>
  <c r="AE13" i="52"/>
  <c r="AF13" i="52"/>
  <c r="AS13" i="52"/>
  <c r="I14" i="52"/>
  <c r="P14" i="52"/>
  <c r="W14" i="52"/>
  <c r="AC14" i="52"/>
  <c r="AD14" i="52"/>
  <c r="AF14" i="52" s="1"/>
  <c r="AE14" i="52"/>
  <c r="AS14" i="52"/>
  <c r="I15" i="52"/>
  <c r="P15" i="52"/>
  <c r="W15" i="52"/>
  <c r="AC15" i="52"/>
  <c r="AD15" i="52"/>
  <c r="AE15" i="52"/>
  <c r="AF15" i="52"/>
  <c r="AS15" i="52"/>
  <c r="AJ16" i="52"/>
  <c r="I16" i="52"/>
  <c r="P16" i="52"/>
  <c r="W16" i="52"/>
  <c r="AC16" i="52"/>
  <c r="AD16" i="52"/>
  <c r="AF16" i="52" s="1"/>
  <c r="AE16" i="52"/>
  <c r="AS16" i="52"/>
  <c r="I17" i="52"/>
  <c r="P17" i="52"/>
  <c r="W17" i="52"/>
  <c r="AC17" i="52"/>
  <c r="AD17" i="52"/>
  <c r="AE17" i="52"/>
  <c r="AF17" i="52"/>
  <c r="AS17" i="52"/>
  <c r="I18" i="52"/>
  <c r="P18" i="52"/>
  <c r="W18" i="52"/>
  <c r="AC18" i="52"/>
  <c r="AD18" i="52"/>
  <c r="AF18" i="52" s="1"/>
  <c r="AE18" i="52"/>
  <c r="AS18" i="52"/>
  <c r="I19" i="52"/>
  <c r="P19" i="52"/>
  <c r="W19" i="52"/>
  <c r="AC19" i="52"/>
  <c r="AD19" i="52"/>
  <c r="AE19" i="52"/>
  <c r="AF19" i="52"/>
  <c r="AS19" i="52"/>
  <c r="AJ20" i="52"/>
  <c r="I20" i="52"/>
  <c r="P20" i="52"/>
  <c r="W20" i="52"/>
  <c r="AC20" i="52"/>
  <c r="AD20" i="52"/>
  <c r="AF20" i="52" s="1"/>
  <c r="AE20" i="52"/>
  <c r="AS20" i="52"/>
  <c r="AJ21" i="52"/>
  <c r="I21" i="52"/>
  <c r="P21" i="52"/>
  <c r="W21" i="52"/>
  <c r="AC21" i="52"/>
  <c r="AD21" i="52"/>
  <c r="AE21" i="52"/>
  <c r="AF21" i="52"/>
  <c r="AK21" i="52"/>
  <c r="AS21" i="52"/>
  <c r="I22" i="52"/>
  <c r="P22" i="52"/>
  <c r="W22" i="52"/>
  <c r="AC22" i="52"/>
  <c r="AD22" i="52"/>
  <c r="AF22" i="52" s="1"/>
  <c r="AE22" i="52"/>
  <c r="AS22" i="52"/>
  <c r="I23" i="52"/>
  <c r="P23" i="52"/>
  <c r="W23" i="52"/>
  <c r="AC23" i="52"/>
  <c r="AD23" i="52"/>
  <c r="AE23" i="52"/>
  <c r="AF23" i="52"/>
  <c r="AS23" i="52"/>
  <c r="I24" i="52"/>
  <c r="P24" i="52"/>
  <c r="W24" i="52"/>
  <c r="AC24" i="52"/>
  <c r="AD24" i="52"/>
  <c r="AF24" i="52" s="1"/>
  <c r="AE24" i="52"/>
  <c r="AS24" i="52"/>
  <c r="I25" i="52"/>
  <c r="P25" i="52"/>
  <c r="W25" i="52"/>
  <c r="AC25" i="52"/>
  <c r="AD25" i="52"/>
  <c r="AE25" i="52"/>
  <c r="AF25" i="52"/>
  <c r="AS25" i="52"/>
  <c r="AJ26" i="52"/>
  <c r="I26" i="52"/>
  <c r="P26" i="52"/>
  <c r="W26" i="52"/>
  <c r="AC26" i="52"/>
  <c r="AD26" i="52"/>
  <c r="AF26" i="52" s="1"/>
  <c r="AE26" i="52"/>
  <c r="AS26" i="52"/>
  <c r="I27" i="52"/>
  <c r="P27" i="52"/>
  <c r="W27" i="52"/>
  <c r="AC27" i="52"/>
  <c r="AD27" i="52"/>
  <c r="AE27" i="52"/>
  <c r="AF27" i="52"/>
  <c r="AS27" i="52"/>
  <c r="I28" i="52"/>
  <c r="P28" i="52"/>
  <c r="W28" i="52"/>
  <c r="AC28" i="52"/>
  <c r="AD28" i="52"/>
  <c r="AF28" i="52" s="1"/>
  <c r="AE28" i="52"/>
  <c r="AS28" i="52"/>
  <c r="AJ29" i="52"/>
  <c r="AK29" i="52" s="1"/>
  <c r="I29" i="52"/>
  <c r="P29" i="52"/>
  <c r="W29" i="52"/>
  <c r="AC29" i="52"/>
  <c r="AD29" i="52"/>
  <c r="AE29" i="52"/>
  <c r="AF29" i="52"/>
  <c r="AS29" i="52"/>
  <c r="I30" i="52"/>
  <c r="P30" i="52"/>
  <c r="W30" i="52"/>
  <c r="AC30" i="52"/>
  <c r="AD30" i="52"/>
  <c r="AF30" i="52" s="1"/>
  <c r="AE30" i="52"/>
  <c r="AS30" i="52"/>
  <c r="I31" i="52"/>
  <c r="P31" i="52"/>
  <c r="W31" i="52"/>
  <c r="AC31" i="52"/>
  <c r="AD31" i="52"/>
  <c r="AE31" i="52"/>
  <c r="AF31" i="52"/>
  <c r="AS31" i="52"/>
  <c r="I32" i="52"/>
  <c r="P32" i="52"/>
  <c r="W32" i="52"/>
  <c r="AC32" i="52"/>
  <c r="AD32" i="52"/>
  <c r="AF32" i="52" s="1"/>
  <c r="AE32" i="52"/>
  <c r="AS32" i="52"/>
  <c r="I33" i="52"/>
  <c r="P33" i="52"/>
  <c r="W33" i="52"/>
  <c r="AC33" i="52"/>
  <c r="AD33" i="52"/>
  <c r="AE33" i="52"/>
  <c r="AF33" i="52"/>
  <c r="AS33" i="52"/>
  <c r="I34" i="52"/>
  <c r="P34" i="52"/>
  <c r="W34" i="52"/>
  <c r="AC34" i="52"/>
  <c r="AD34" i="52"/>
  <c r="AF34" i="52" s="1"/>
  <c r="AE34" i="52"/>
  <c r="AS34" i="52"/>
  <c r="I35" i="52"/>
  <c r="P35" i="52"/>
  <c r="W35" i="52"/>
  <c r="AC35" i="52"/>
  <c r="AD35" i="52"/>
  <c r="AE35" i="52"/>
  <c r="AF35" i="52"/>
  <c r="AS35" i="52"/>
  <c r="I36" i="52"/>
  <c r="P36" i="52"/>
  <c r="W36" i="52"/>
  <c r="AC36" i="52"/>
  <c r="AD36" i="52"/>
  <c r="AF36" i="52" s="1"/>
  <c r="AE36" i="52"/>
  <c r="AS36" i="52"/>
  <c r="I37" i="52"/>
  <c r="P37" i="52"/>
  <c r="W37" i="52"/>
  <c r="AC37" i="52"/>
  <c r="AD37" i="52"/>
  <c r="AE37" i="52"/>
  <c r="AF37" i="52"/>
  <c r="AS37" i="52"/>
  <c r="I38" i="52"/>
  <c r="P38" i="52"/>
  <c r="W38" i="52"/>
  <c r="AC38" i="52"/>
  <c r="AD38" i="52"/>
  <c r="AF38" i="52" s="1"/>
  <c r="AE38" i="52"/>
  <c r="AS38" i="52"/>
  <c r="I39" i="52"/>
  <c r="P39" i="52"/>
  <c r="W39" i="52"/>
  <c r="AC39" i="52"/>
  <c r="AD39" i="52"/>
  <c r="AE39" i="52"/>
  <c r="AF39" i="52"/>
  <c r="AS39" i="52"/>
  <c r="I40" i="52"/>
  <c r="P40" i="52"/>
  <c r="W40" i="52"/>
  <c r="AC40" i="52"/>
  <c r="AD40" i="52"/>
  <c r="AF40" i="52" s="1"/>
  <c r="AE40" i="52"/>
  <c r="AS40" i="52"/>
  <c r="I41" i="52"/>
  <c r="P41" i="52"/>
  <c r="W41" i="52"/>
  <c r="AC41" i="52"/>
  <c r="AD41" i="52"/>
  <c r="AE41" i="52"/>
  <c r="AF41" i="52"/>
  <c r="AS41" i="52"/>
  <c r="AJ42" i="52"/>
  <c r="I42" i="52"/>
  <c r="P42" i="52"/>
  <c r="W42" i="52"/>
  <c r="AC42" i="52"/>
  <c r="AD42" i="52"/>
  <c r="AF42" i="52" s="1"/>
  <c r="AE42" i="52"/>
  <c r="AS42" i="52"/>
  <c r="AJ43" i="52"/>
  <c r="I43" i="52"/>
  <c r="P43" i="52"/>
  <c r="W43" i="52"/>
  <c r="AC43" i="52"/>
  <c r="AD43" i="52"/>
  <c r="AE43" i="52"/>
  <c r="AF43" i="52"/>
  <c r="AS43" i="52"/>
  <c r="I44" i="52"/>
  <c r="P44" i="52"/>
  <c r="W44" i="52"/>
  <c r="AC44" i="52"/>
  <c r="AD44" i="52"/>
  <c r="AF44" i="52" s="1"/>
  <c r="AE44" i="52"/>
  <c r="AS44" i="52"/>
  <c r="I45" i="52"/>
  <c r="P45" i="52"/>
  <c r="W45" i="52"/>
  <c r="AC45" i="52"/>
  <c r="AD45" i="52"/>
  <c r="AE45" i="52"/>
  <c r="AF45" i="52"/>
  <c r="AS45" i="52"/>
  <c r="AJ46" i="52"/>
  <c r="I46" i="52"/>
  <c r="P46" i="52"/>
  <c r="W46" i="52"/>
  <c r="AC46" i="52"/>
  <c r="AD46" i="52"/>
  <c r="AF46" i="52" s="1"/>
  <c r="AE46" i="52"/>
  <c r="AS46" i="52"/>
  <c r="AJ47" i="52"/>
  <c r="I47" i="52"/>
  <c r="P47" i="52"/>
  <c r="W47" i="52"/>
  <c r="AC47" i="52"/>
  <c r="AD47" i="52"/>
  <c r="AF47" i="52" s="1"/>
  <c r="AE47" i="52"/>
  <c r="AS47" i="52"/>
  <c r="I48" i="52"/>
  <c r="P48" i="52"/>
  <c r="W48" i="52"/>
  <c r="AC48" i="52"/>
  <c r="AD48" i="52"/>
  <c r="AE48" i="52"/>
  <c r="AF48" i="52"/>
  <c r="AS48" i="52"/>
  <c r="AJ49" i="52"/>
  <c r="I49" i="52"/>
  <c r="P49" i="52"/>
  <c r="W49" i="52"/>
  <c r="AC49" i="52"/>
  <c r="AD49" i="52"/>
  <c r="AF49" i="52" s="1"/>
  <c r="AE49" i="52"/>
  <c r="AS49" i="52"/>
  <c r="AJ50" i="52"/>
  <c r="I50" i="52"/>
  <c r="P50" i="52"/>
  <c r="W50" i="52"/>
  <c r="AC50" i="52"/>
  <c r="AD50" i="52"/>
  <c r="AE50" i="52"/>
  <c r="AF50" i="52"/>
  <c r="AS50" i="52"/>
  <c r="AJ51" i="52"/>
  <c r="I51" i="52"/>
  <c r="P51" i="52"/>
  <c r="W51" i="52"/>
  <c r="AC51" i="52"/>
  <c r="AD51" i="52"/>
  <c r="AF51" i="52" s="1"/>
  <c r="AE51" i="52"/>
  <c r="AS51" i="52"/>
  <c r="I52" i="52"/>
  <c r="P52" i="52"/>
  <c r="W52" i="52"/>
  <c r="AC52" i="52"/>
  <c r="AD52" i="52"/>
  <c r="AE52" i="52"/>
  <c r="AF52" i="52"/>
  <c r="AS52" i="52"/>
  <c r="I53" i="52"/>
  <c r="P53" i="52"/>
  <c r="W53" i="52"/>
  <c r="AC53" i="52"/>
  <c r="AD53" i="52"/>
  <c r="AF53" i="52" s="1"/>
  <c r="AE53" i="52"/>
  <c r="AS53" i="52"/>
  <c r="AJ54" i="52"/>
  <c r="AR54" i="52" s="1"/>
  <c r="I54" i="52"/>
  <c r="P54" i="52"/>
  <c r="W54" i="52"/>
  <c r="AC54" i="52"/>
  <c r="AD54" i="52"/>
  <c r="AE54" i="52"/>
  <c r="AF54" i="52"/>
  <c r="AS54" i="52"/>
  <c r="AJ55" i="52"/>
  <c r="I55" i="52"/>
  <c r="P55" i="52"/>
  <c r="W55" i="52"/>
  <c r="AC55" i="52"/>
  <c r="AD55" i="52"/>
  <c r="AF55" i="52" s="1"/>
  <c r="AE55" i="52"/>
  <c r="AS55" i="52"/>
  <c r="I56" i="52"/>
  <c r="P56" i="52"/>
  <c r="W56" i="52"/>
  <c r="AC56" i="52"/>
  <c r="AD56" i="52"/>
  <c r="AE56" i="52"/>
  <c r="AF56" i="52"/>
  <c r="AS56" i="52"/>
  <c r="AJ57" i="52"/>
  <c r="I57" i="52"/>
  <c r="P57" i="52"/>
  <c r="W57" i="52"/>
  <c r="AC57" i="52"/>
  <c r="AD57" i="52"/>
  <c r="AF57" i="52" s="1"/>
  <c r="AE57" i="52"/>
  <c r="AS57" i="52"/>
  <c r="AJ58" i="52"/>
  <c r="I58" i="52"/>
  <c r="P58" i="52"/>
  <c r="W58" i="52"/>
  <c r="AC58" i="52"/>
  <c r="AD58" i="52"/>
  <c r="AE58" i="52"/>
  <c r="AF58" i="52"/>
  <c r="AS58" i="52"/>
  <c r="AJ59" i="52"/>
  <c r="I59" i="52"/>
  <c r="P59" i="52"/>
  <c r="W59" i="52"/>
  <c r="AC59" i="52"/>
  <c r="AD59" i="52"/>
  <c r="AF59" i="52" s="1"/>
  <c r="AE59" i="52"/>
  <c r="AS59" i="52"/>
  <c r="I60" i="52"/>
  <c r="P60" i="52"/>
  <c r="W60" i="52"/>
  <c r="AC60" i="52"/>
  <c r="AD60" i="52"/>
  <c r="AE60" i="52"/>
  <c r="AF60" i="52"/>
  <c r="AS60" i="52"/>
  <c r="AJ61" i="52"/>
  <c r="I61" i="52"/>
  <c r="P61" i="52"/>
  <c r="W61" i="52"/>
  <c r="AC61" i="52"/>
  <c r="AD61" i="52"/>
  <c r="AF61" i="52" s="1"/>
  <c r="AE61" i="52"/>
  <c r="AS61" i="52"/>
  <c r="I62" i="52"/>
  <c r="P62" i="52"/>
  <c r="W62" i="52"/>
  <c r="AC62" i="52"/>
  <c r="AD62" i="52"/>
  <c r="AE62" i="52"/>
  <c r="AF62" i="52"/>
  <c r="AS62" i="52"/>
  <c r="AJ63" i="52"/>
  <c r="I63" i="52"/>
  <c r="P63" i="52"/>
  <c r="W63" i="52"/>
  <c r="AC63" i="52"/>
  <c r="AD63" i="52"/>
  <c r="AF63" i="52" s="1"/>
  <c r="AE63" i="52"/>
  <c r="AS63" i="52"/>
  <c r="I64" i="52"/>
  <c r="P64" i="52"/>
  <c r="W64" i="52"/>
  <c r="AC64" i="52"/>
  <c r="AD64" i="52"/>
  <c r="AE64" i="52"/>
  <c r="AF64" i="52"/>
  <c r="AS64" i="52"/>
  <c r="AJ65" i="52"/>
  <c r="I65" i="52"/>
  <c r="P65" i="52"/>
  <c r="W65" i="52"/>
  <c r="AC65" i="52"/>
  <c r="AD65" i="52"/>
  <c r="AF65" i="52" s="1"/>
  <c r="AE65" i="52"/>
  <c r="AS65" i="52"/>
  <c r="I66" i="52"/>
  <c r="P66" i="52"/>
  <c r="W66" i="52"/>
  <c r="AC66" i="52"/>
  <c r="AD66" i="52"/>
  <c r="AE66" i="52"/>
  <c r="AF66" i="52"/>
  <c r="AS66" i="52"/>
  <c r="AJ67" i="52"/>
  <c r="I67" i="52"/>
  <c r="P67" i="52"/>
  <c r="W67" i="52"/>
  <c r="AC67" i="52"/>
  <c r="AD67" i="52"/>
  <c r="AF67" i="52" s="1"/>
  <c r="AE67" i="52"/>
  <c r="AS67" i="52"/>
  <c r="I68" i="52"/>
  <c r="P68" i="52"/>
  <c r="W68" i="52"/>
  <c r="AC68" i="52"/>
  <c r="AD68" i="52"/>
  <c r="AE68" i="52"/>
  <c r="AF68" i="52"/>
  <c r="AS68" i="52"/>
  <c r="I69" i="52"/>
  <c r="P69" i="52"/>
  <c r="W69" i="52"/>
  <c r="AC69" i="52"/>
  <c r="AD69" i="52"/>
  <c r="AF69" i="52" s="1"/>
  <c r="AE69" i="52"/>
  <c r="AS69" i="52"/>
  <c r="I70" i="52"/>
  <c r="P70" i="52"/>
  <c r="W70" i="52"/>
  <c r="AC70" i="52"/>
  <c r="AD70" i="52"/>
  <c r="AE70" i="52"/>
  <c r="AF70" i="52"/>
  <c r="AS70" i="52"/>
  <c r="AJ71" i="52"/>
  <c r="I71" i="52"/>
  <c r="P71" i="52"/>
  <c r="W71" i="52"/>
  <c r="AC71" i="52"/>
  <c r="AD71" i="52"/>
  <c r="AF71" i="52" s="1"/>
  <c r="AE71" i="52"/>
  <c r="AS71" i="52"/>
  <c r="I72" i="52"/>
  <c r="P72" i="52"/>
  <c r="W72" i="52"/>
  <c r="AC72" i="52"/>
  <c r="AD72" i="52"/>
  <c r="AE72" i="52"/>
  <c r="AF72" i="52"/>
  <c r="AS72" i="52"/>
  <c r="AJ73" i="52"/>
  <c r="I73" i="52"/>
  <c r="P73" i="52"/>
  <c r="W73" i="52"/>
  <c r="AC73" i="52"/>
  <c r="AD73" i="52"/>
  <c r="AF73" i="52" s="1"/>
  <c r="AE73" i="52"/>
  <c r="AS73" i="52"/>
  <c r="I74" i="52"/>
  <c r="P74" i="52"/>
  <c r="W74" i="52"/>
  <c r="AC74" i="52"/>
  <c r="AD74" i="52"/>
  <c r="AE74" i="52"/>
  <c r="AF74" i="52"/>
  <c r="AS74" i="52"/>
  <c r="AJ75" i="52"/>
  <c r="I75" i="52"/>
  <c r="P75" i="52"/>
  <c r="W75" i="52"/>
  <c r="AC75" i="52"/>
  <c r="AD75" i="52"/>
  <c r="AF75" i="52" s="1"/>
  <c r="AE75" i="52"/>
  <c r="AS75" i="52"/>
  <c r="I76" i="52"/>
  <c r="P76" i="52"/>
  <c r="W76" i="52"/>
  <c r="AC76" i="52"/>
  <c r="AD76" i="52"/>
  <c r="AE76" i="52"/>
  <c r="AF76" i="52"/>
  <c r="AS76" i="52"/>
  <c r="AJ77" i="52"/>
  <c r="I77" i="52"/>
  <c r="P77" i="52"/>
  <c r="W77" i="52"/>
  <c r="AC77" i="52"/>
  <c r="AD77" i="52"/>
  <c r="AF77" i="52" s="1"/>
  <c r="AE77" i="52"/>
  <c r="AS77" i="52"/>
  <c r="I78" i="52"/>
  <c r="P78" i="52"/>
  <c r="W78" i="52"/>
  <c r="AC78" i="52"/>
  <c r="AD78" i="52"/>
  <c r="AE78" i="52"/>
  <c r="AF78" i="52"/>
  <c r="AS78" i="52"/>
  <c r="AJ79" i="52"/>
  <c r="I79" i="52"/>
  <c r="P79" i="52"/>
  <c r="W79" i="52"/>
  <c r="AC79" i="52"/>
  <c r="AD79" i="52"/>
  <c r="AF79" i="52" s="1"/>
  <c r="AE79" i="52"/>
  <c r="AS79" i="52"/>
  <c r="I80" i="52"/>
  <c r="P80" i="52"/>
  <c r="W80" i="52"/>
  <c r="AC80" i="52"/>
  <c r="AD80" i="52"/>
  <c r="AE80" i="52"/>
  <c r="AF80" i="52"/>
  <c r="AS80" i="52"/>
  <c r="I81" i="52"/>
  <c r="P81" i="52"/>
  <c r="W81" i="52"/>
  <c r="AC81" i="52"/>
  <c r="AD81" i="52"/>
  <c r="AF81" i="52" s="1"/>
  <c r="AE81" i="52"/>
  <c r="AS81" i="52"/>
  <c r="I82" i="52"/>
  <c r="P82" i="52"/>
  <c r="W82" i="52"/>
  <c r="AC82" i="52"/>
  <c r="AD82" i="52"/>
  <c r="AE82" i="52"/>
  <c r="AF82" i="52"/>
  <c r="AS82" i="52"/>
  <c r="AJ83" i="52"/>
  <c r="I83" i="52"/>
  <c r="P83" i="52"/>
  <c r="W83" i="52"/>
  <c r="AC83" i="52"/>
  <c r="AD83" i="52"/>
  <c r="AF83" i="52" s="1"/>
  <c r="AE83" i="52"/>
  <c r="AS83" i="52"/>
  <c r="I84" i="52"/>
  <c r="P84" i="52"/>
  <c r="W84" i="52"/>
  <c r="AC84" i="52"/>
  <c r="AD84" i="52"/>
  <c r="AE84" i="52"/>
  <c r="AF84" i="52"/>
  <c r="AS84" i="52"/>
  <c r="I85" i="52"/>
  <c r="P85" i="52"/>
  <c r="W85" i="52"/>
  <c r="AC85" i="52"/>
  <c r="AD85" i="52"/>
  <c r="AF85" i="52" s="1"/>
  <c r="AE85" i="52"/>
  <c r="AS85" i="52"/>
  <c r="I86" i="52"/>
  <c r="P86" i="52"/>
  <c r="W86" i="52"/>
  <c r="AC86" i="52"/>
  <c r="AD86" i="52"/>
  <c r="AE86" i="52"/>
  <c r="AF86" i="52"/>
  <c r="AS86" i="52"/>
  <c r="I87" i="52"/>
  <c r="P87" i="52"/>
  <c r="W87" i="52"/>
  <c r="AC87" i="52"/>
  <c r="AD87" i="52"/>
  <c r="AF87" i="52" s="1"/>
  <c r="AE87" i="52"/>
  <c r="AS87" i="52"/>
  <c r="AJ88" i="52"/>
  <c r="I88" i="52"/>
  <c r="P88" i="52"/>
  <c r="W88" i="52"/>
  <c r="AC88" i="52"/>
  <c r="AD88" i="52"/>
  <c r="AE88" i="52"/>
  <c r="AF88" i="52"/>
  <c r="AS88" i="52"/>
  <c r="AJ89" i="52"/>
  <c r="I89" i="52"/>
  <c r="P89" i="52"/>
  <c r="W89" i="52"/>
  <c r="AC89" i="52"/>
  <c r="AD89" i="52"/>
  <c r="AF89" i="52" s="1"/>
  <c r="AE89" i="52"/>
  <c r="AS89" i="52"/>
  <c r="AJ90" i="52"/>
  <c r="I90" i="52"/>
  <c r="P90" i="52"/>
  <c r="W90" i="52"/>
  <c r="AC90" i="52"/>
  <c r="AD90" i="52"/>
  <c r="AE90" i="52"/>
  <c r="AF90" i="52"/>
  <c r="AS90" i="52"/>
  <c r="I91" i="52"/>
  <c r="P91" i="52"/>
  <c r="W91" i="52"/>
  <c r="AC91" i="52"/>
  <c r="AD91" i="52"/>
  <c r="AF91" i="52" s="1"/>
  <c r="AE91" i="52"/>
  <c r="AS91" i="52"/>
  <c r="AJ92" i="52"/>
  <c r="I92" i="52"/>
  <c r="P92" i="52"/>
  <c r="W92" i="52"/>
  <c r="AC92" i="52"/>
  <c r="AD92" i="52"/>
  <c r="AE92" i="52"/>
  <c r="AF92" i="52"/>
  <c r="AS92" i="52"/>
  <c r="I93" i="52"/>
  <c r="P93" i="52"/>
  <c r="W93" i="52"/>
  <c r="AC93" i="52"/>
  <c r="AD93" i="52"/>
  <c r="AF93" i="52" s="1"/>
  <c r="AE93" i="52"/>
  <c r="AS93" i="52"/>
  <c r="AJ94" i="52"/>
  <c r="I94" i="52"/>
  <c r="P94" i="52"/>
  <c r="W94" i="52"/>
  <c r="AC94" i="52"/>
  <c r="AD94" i="52"/>
  <c r="AE94" i="52"/>
  <c r="AF94" i="52"/>
  <c r="AS94" i="52"/>
  <c r="I95" i="52"/>
  <c r="P95" i="52"/>
  <c r="W95" i="52"/>
  <c r="AC95" i="52"/>
  <c r="AD95" i="52"/>
  <c r="AF95" i="52" s="1"/>
  <c r="AE95" i="52"/>
  <c r="AS95" i="52"/>
  <c r="I96" i="52"/>
  <c r="P96" i="52"/>
  <c r="W96" i="52"/>
  <c r="AC96" i="52"/>
  <c r="AD96" i="52"/>
  <c r="AE96" i="52"/>
  <c r="AF96" i="52"/>
  <c r="AS96" i="52"/>
  <c r="AJ97" i="52"/>
  <c r="I97" i="52"/>
  <c r="P97" i="52"/>
  <c r="W97" i="52"/>
  <c r="AC97" i="52"/>
  <c r="AD97" i="52"/>
  <c r="AF97" i="52" s="1"/>
  <c r="AE97" i="52"/>
  <c r="AS97" i="52"/>
  <c r="AJ98" i="52"/>
  <c r="I98" i="52"/>
  <c r="P98" i="52"/>
  <c r="W98" i="52"/>
  <c r="AC98" i="52"/>
  <c r="AD98" i="52"/>
  <c r="AE98" i="52"/>
  <c r="AF98" i="52"/>
  <c r="AS98" i="52"/>
  <c r="I99" i="52"/>
  <c r="P99" i="52"/>
  <c r="W99" i="52"/>
  <c r="AC99" i="52"/>
  <c r="AD99" i="52"/>
  <c r="AF99" i="52" s="1"/>
  <c r="AE99" i="52"/>
  <c r="AS99" i="52"/>
  <c r="I100" i="52"/>
  <c r="P100" i="52"/>
  <c r="W100" i="52"/>
  <c r="AC100" i="52"/>
  <c r="AD100" i="52"/>
  <c r="AE100" i="52"/>
  <c r="AF100" i="52"/>
  <c r="AS100" i="52"/>
  <c r="I101" i="52"/>
  <c r="P101" i="52"/>
  <c r="W101" i="52"/>
  <c r="AC101" i="52"/>
  <c r="AD101" i="52"/>
  <c r="AF101" i="52" s="1"/>
  <c r="AE101" i="52"/>
  <c r="AS101" i="52"/>
  <c r="AJ102" i="52"/>
  <c r="I102" i="52"/>
  <c r="P102" i="52"/>
  <c r="W102" i="52"/>
  <c r="AC102" i="52"/>
  <c r="AD102" i="52"/>
  <c r="AE102" i="52"/>
  <c r="AF102" i="52"/>
  <c r="AS102" i="52"/>
  <c r="I103" i="52"/>
  <c r="P103" i="52"/>
  <c r="W103" i="52"/>
  <c r="AC103" i="52"/>
  <c r="AD103" i="52"/>
  <c r="AF103" i="52" s="1"/>
  <c r="AE103" i="52"/>
  <c r="AS103" i="52"/>
  <c r="I104" i="52"/>
  <c r="P104" i="52"/>
  <c r="W104" i="52"/>
  <c r="AC104" i="52"/>
  <c r="AD104" i="52"/>
  <c r="AE104" i="52"/>
  <c r="AF104" i="52"/>
  <c r="AS104" i="52"/>
  <c r="I105" i="52"/>
  <c r="P105" i="52"/>
  <c r="W105" i="52"/>
  <c r="AC105" i="52"/>
  <c r="AD105" i="52"/>
  <c r="AF105" i="52" s="1"/>
  <c r="AE105" i="52"/>
  <c r="AS105" i="52"/>
  <c r="AJ106" i="52"/>
  <c r="I106" i="52"/>
  <c r="P106" i="52"/>
  <c r="W106" i="52"/>
  <c r="AC106" i="52"/>
  <c r="AD106" i="52"/>
  <c r="AE106" i="52"/>
  <c r="AF106" i="52"/>
  <c r="AS106" i="52"/>
  <c r="I107" i="52"/>
  <c r="P107" i="52"/>
  <c r="W107" i="52"/>
  <c r="AC107" i="52"/>
  <c r="AD107" i="52"/>
  <c r="AF107" i="52" s="1"/>
  <c r="AE107" i="52"/>
  <c r="AS107" i="52"/>
  <c r="AJ108" i="52"/>
  <c r="I108" i="52"/>
  <c r="P108" i="52"/>
  <c r="W108" i="52"/>
  <c r="AC108" i="52"/>
  <c r="AD108" i="52"/>
  <c r="AE108" i="52"/>
  <c r="AF108" i="52"/>
  <c r="AS108" i="52"/>
  <c r="AJ109" i="52"/>
  <c r="I109" i="52"/>
  <c r="P109" i="52"/>
  <c r="W109" i="52"/>
  <c r="AC109" i="52"/>
  <c r="AD109" i="52"/>
  <c r="AF109" i="52" s="1"/>
  <c r="AE109" i="52"/>
  <c r="AS109" i="52"/>
  <c r="AJ110" i="52"/>
  <c r="I110" i="52"/>
  <c r="P110" i="52"/>
  <c r="W110" i="52"/>
  <c r="AC110" i="52"/>
  <c r="AD110" i="52"/>
  <c r="AE110" i="52"/>
  <c r="AF110" i="52"/>
  <c r="AS110" i="52"/>
  <c r="I111" i="52"/>
  <c r="P111" i="52"/>
  <c r="W111" i="52"/>
  <c r="AC111" i="52"/>
  <c r="AD111" i="52"/>
  <c r="AF111" i="52" s="1"/>
  <c r="AE111" i="52"/>
  <c r="AS111" i="52"/>
  <c r="AJ101" i="52" l="1"/>
  <c r="AL101" i="52" s="1"/>
  <c r="AJ93" i="52"/>
  <c r="AO93" i="52" s="1"/>
  <c r="AJ86" i="52"/>
  <c r="AK86" i="52" s="1"/>
  <c r="AJ85" i="52"/>
  <c r="AM85" i="52" s="1"/>
  <c r="AJ78" i="52"/>
  <c r="AK78" i="52" s="1"/>
  <c r="AJ70" i="52"/>
  <c r="AK70" i="52" s="1"/>
  <c r="AJ69" i="52"/>
  <c r="AM69" i="52" s="1"/>
  <c r="AJ62" i="52"/>
  <c r="AL62" i="52" s="1"/>
  <c r="AJ48" i="52"/>
  <c r="AN48" i="52" s="1"/>
  <c r="AJ39" i="52"/>
  <c r="AL39" i="52" s="1"/>
  <c r="AJ38" i="52"/>
  <c r="AK38" i="52" s="1"/>
  <c r="AJ31" i="52"/>
  <c r="AK31" i="52" s="1"/>
  <c r="AJ30" i="52"/>
  <c r="AR30" i="52" s="1"/>
  <c r="AJ25" i="52"/>
  <c r="AK25" i="52" s="1"/>
  <c r="AJ24" i="52"/>
  <c r="AO24" i="52" s="1"/>
  <c r="AJ19" i="52"/>
  <c r="AK19" i="52" s="1"/>
  <c r="AJ18" i="52"/>
  <c r="AK18" i="52" s="1"/>
  <c r="AJ107" i="52"/>
  <c r="AQ107" i="52" s="1"/>
  <c r="AJ100" i="52"/>
  <c r="AK100" i="52" s="1"/>
  <c r="AJ99" i="52"/>
  <c r="AQ99" i="52" s="1"/>
  <c r="AJ91" i="52"/>
  <c r="AQ91" i="52" s="1"/>
  <c r="AJ84" i="52"/>
  <c r="AK84" i="52" s="1"/>
  <c r="AJ76" i="52"/>
  <c r="AK76" i="52" s="1"/>
  <c r="AJ68" i="52"/>
  <c r="AK68" i="52" s="1"/>
  <c r="AJ60" i="52"/>
  <c r="AR60" i="52" s="1"/>
  <c r="AJ53" i="52"/>
  <c r="AN53" i="52" s="1"/>
  <c r="AJ45" i="52"/>
  <c r="AN45" i="52" s="1"/>
  <c r="AJ44" i="52"/>
  <c r="AK44" i="52" s="1"/>
  <c r="AJ37" i="52"/>
  <c r="AN37" i="52" s="1"/>
  <c r="AJ36" i="52"/>
  <c r="AK36" i="52" s="1"/>
  <c r="AJ23" i="52"/>
  <c r="AK23" i="52" s="1"/>
  <c r="AJ22" i="52"/>
  <c r="AR22" i="52" s="1"/>
  <c r="AJ17" i="52"/>
  <c r="AK17" i="52" s="1"/>
  <c r="AJ105" i="52"/>
  <c r="AN105" i="52" s="1"/>
  <c r="AJ82" i="52"/>
  <c r="AK82" i="52" s="1"/>
  <c r="AJ81" i="52"/>
  <c r="AM81" i="52" s="1"/>
  <c r="AJ74" i="52"/>
  <c r="AK74" i="52" s="1"/>
  <c r="AJ66" i="52"/>
  <c r="AL66" i="52" s="1"/>
  <c r="AJ52" i="52"/>
  <c r="AR52" i="52" s="1"/>
  <c r="AJ35" i="52"/>
  <c r="AK35" i="52" s="1"/>
  <c r="AJ34" i="52"/>
  <c r="AK34" i="52" s="1"/>
  <c r="AJ28" i="52"/>
  <c r="AK28" i="52" s="1"/>
  <c r="AJ111" i="52"/>
  <c r="AO111" i="52" s="1"/>
  <c r="AJ104" i="52"/>
  <c r="AK104" i="52" s="1"/>
  <c r="AJ103" i="52"/>
  <c r="AM103" i="52" s="1"/>
  <c r="AJ96" i="52"/>
  <c r="AK96" i="52" s="1"/>
  <c r="AJ95" i="52"/>
  <c r="AN95" i="52" s="1"/>
  <c r="AJ87" i="52"/>
  <c r="AN87" i="52" s="1"/>
  <c r="AJ80" i="52"/>
  <c r="AK80" i="52" s="1"/>
  <c r="AJ72" i="52"/>
  <c r="AK72" i="52" s="1"/>
  <c r="AJ64" i="52"/>
  <c r="AL64" i="52" s="1"/>
  <c r="AJ56" i="52"/>
  <c r="AL56" i="52" s="1"/>
  <c r="AJ41" i="52"/>
  <c r="AL41" i="52" s="1"/>
  <c r="AJ40" i="52"/>
  <c r="AN40" i="52" s="1"/>
  <c r="AJ33" i="52"/>
  <c r="AK33" i="52" s="1"/>
  <c r="AJ32" i="52"/>
  <c r="AO32" i="52" s="1"/>
  <c r="AJ27" i="52"/>
  <c r="AK27" i="52" s="1"/>
  <c r="AO16" i="52"/>
  <c r="AJ15" i="52"/>
  <c r="AK15" i="52" s="1"/>
  <c r="AR14" i="52"/>
  <c r="AK13" i="52"/>
  <c r="AL48" i="52"/>
  <c r="AR29" i="52"/>
  <c r="AL29" i="52"/>
  <c r="AK90" i="52"/>
  <c r="AR90" i="52"/>
  <c r="AR13" i="52"/>
  <c r="AN54" i="52"/>
  <c r="AL97" i="52"/>
  <c r="AR97" i="52"/>
  <c r="AL109" i="52"/>
  <c r="AN109" i="52"/>
  <c r="AR109" i="52"/>
  <c r="AL54" i="52"/>
  <c r="AQ29" i="52"/>
  <c r="AQ27" i="52"/>
  <c r="AQ13" i="52"/>
  <c r="AK108" i="52"/>
  <c r="AP109" i="52"/>
  <c r="AM77" i="52"/>
  <c r="AO77" i="52"/>
  <c r="AM73" i="52"/>
  <c r="AL73" i="52"/>
  <c r="AO73" i="52"/>
  <c r="AR73" i="52"/>
  <c r="AO42" i="52"/>
  <c r="AP43" i="52"/>
  <c r="AN97" i="52"/>
  <c r="AN29" i="52"/>
  <c r="AN13" i="52"/>
  <c r="AM29" i="52"/>
  <c r="AR27" i="52"/>
  <c r="AQ21" i="52"/>
  <c r="AL13" i="52"/>
  <c r="AN27" i="52"/>
  <c r="AL89" i="52"/>
  <c r="AN89" i="52"/>
  <c r="AR89" i="52"/>
  <c r="AK89" i="52"/>
  <c r="AO89" i="52"/>
  <c r="AM47" i="52"/>
  <c r="AR47" i="52"/>
  <c r="AL47" i="52"/>
  <c r="AN47" i="52"/>
  <c r="AL103" i="52"/>
  <c r="AM101" i="52"/>
  <c r="AO101" i="52"/>
  <c r="AK93" i="52"/>
  <c r="AM89" i="52"/>
  <c r="AM75" i="52"/>
  <c r="AN75" i="52"/>
  <c r="AO75" i="52"/>
  <c r="AK75" i="52"/>
  <c r="AL75" i="52"/>
  <c r="AR75" i="52"/>
  <c r="AM71" i="52"/>
  <c r="AK71" i="52"/>
  <c r="AL71" i="52"/>
  <c r="AR71" i="52"/>
  <c r="AN71" i="52"/>
  <c r="AO71" i="52"/>
  <c r="AK106" i="52"/>
  <c r="AK103" i="52"/>
  <c r="AK97" i="52"/>
  <c r="AO97" i="52"/>
  <c r="AM97" i="52"/>
  <c r="AQ97" i="52"/>
  <c r="AK88" i="52"/>
  <c r="AP89" i="52"/>
  <c r="AK26" i="52"/>
  <c r="AN26" i="52"/>
  <c r="AR26" i="52"/>
  <c r="AR107" i="52"/>
  <c r="AM105" i="52"/>
  <c r="AK98" i="52"/>
  <c r="AM93" i="52"/>
  <c r="AN93" i="52"/>
  <c r="AL93" i="52"/>
  <c r="AR93" i="52"/>
  <c r="AQ89" i="52"/>
  <c r="AK46" i="52"/>
  <c r="AR46" i="52"/>
  <c r="AP47" i="52"/>
  <c r="AL46" i="52"/>
  <c r="AO46" i="52"/>
  <c r="AK110" i="52"/>
  <c r="AM109" i="52"/>
  <c r="AQ109" i="52"/>
  <c r="AK109" i="52"/>
  <c r="AO109" i="52"/>
  <c r="AO107" i="52"/>
  <c r="AK102" i="52"/>
  <c r="AP103" i="52"/>
  <c r="AN101" i="52"/>
  <c r="AK91" i="52"/>
  <c r="AO91" i="52"/>
  <c r="AL91" i="52"/>
  <c r="AP91" i="52"/>
  <c r="AN91" i="52"/>
  <c r="AR91" i="52"/>
  <c r="AM83" i="52"/>
  <c r="AN83" i="52"/>
  <c r="AO83" i="52"/>
  <c r="AK83" i="52"/>
  <c r="AL83" i="52"/>
  <c r="AR83" i="52"/>
  <c r="AM79" i="52"/>
  <c r="AK79" i="52"/>
  <c r="AL79" i="52"/>
  <c r="AR79" i="52"/>
  <c r="AN79" i="52"/>
  <c r="AO79" i="52"/>
  <c r="AM67" i="52"/>
  <c r="AN67" i="52"/>
  <c r="AO67" i="52"/>
  <c r="AK67" i="52"/>
  <c r="AL67" i="52"/>
  <c r="AR67" i="52"/>
  <c r="AK77" i="52"/>
  <c r="AN73" i="52"/>
  <c r="AL60" i="52"/>
  <c r="AN41" i="52"/>
  <c r="AL37" i="52"/>
  <c r="AN34" i="52"/>
  <c r="AM25" i="52"/>
  <c r="AN21" i="52"/>
  <c r="AR17" i="52"/>
  <c r="AL17" i="52"/>
  <c r="AM13" i="52"/>
  <c r="AM21" i="52"/>
  <c r="AN77" i="52"/>
  <c r="AK73" i="52"/>
  <c r="AR41" i="52"/>
  <c r="AQ37" i="52"/>
  <c r="AR21" i="52"/>
  <c r="AL21" i="52"/>
  <c r="AN18" i="52"/>
  <c r="AN17" i="52"/>
  <c r="AP79" i="52"/>
  <c r="AR77" i="52"/>
  <c r="AL77" i="52"/>
  <c r="AP71" i="52"/>
  <c r="AM17" i="52"/>
  <c r="AM65" i="52"/>
  <c r="AQ65" i="52"/>
  <c r="AN65" i="52"/>
  <c r="AO65" i="52"/>
  <c r="AP66" i="52"/>
  <c r="AR65" i="52"/>
  <c r="AK65" i="52"/>
  <c r="AL65" i="52"/>
  <c r="AM55" i="52"/>
  <c r="AQ55" i="52"/>
  <c r="AK55" i="52"/>
  <c r="AO55" i="52"/>
  <c r="AN55" i="52"/>
  <c r="AL55" i="52"/>
  <c r="AP55" i="52"/>
  <c r="AR55" i="52"/>
  <c r="AM63" i="52"/>
  <c r="AQ63" i="52"/>
  <c r="AL63" i="52"/>
  <c r="AR63" i="52"/>
  <c r="AN63" i="52"/>
  <c r="AK63" i="52"/>
  <c r="AO63" i="52"/>
  <c r="AK94" i="52"/>
  <c r="AO94" i="52"/>
  <c r="AR94" i="52"/>
  <c r="AL94" i="52"/>
  <c r="AP94" i="52"/>
  <c r="AM94" i="52"/>
  <c r="AQ94" i="52"/>
  <c r="AN94" i="52"/>
  <c r="AM59" i="52"/>
  <c r="AQ59" i="52"/>
  <c r="AK59" i="52"/>
  <c r="AO59" i="52"/>
  <c r="AR59" i="52"/>
  <c r="AL59" i="52"/>
  <c r="AP60" i="52"/>
  <c r="AN59" i="52"/>
  <c r="AM51" i="52"/>
  <c r="AQ51" i="52"/>
  <c r="AK51" i="52"/>
  <c r="AO51" i="52"/>
  <c r="AR51" i="52"/>
  <c r="AL51" i="52"/>
  <c r="AN51" i="52"/>
  <c r="AK92" i="52"/>
  <c r="AO92" i="52"/>
  <c r="AQ92" i="52"/>
  <c r="AP93" i="52"/>
  <c r="AL92" i="52"/>
  <c r="AP92" i="52"/>
  <c r="AM92" i="52"/>
  <c r="AN92" i="52"/>
  <c r="AR92" i="52"/>
  <c r="AK58" i="52"/>
  <c r="AO58" i="52"/>
  <c r="AM58" i="52"/>
  <c r="AQ58" i="52"/>
  <c r="AL58" i="52"/>
  <c r="AN58" i="52"/>
  <c r="AR58" i="52"/>
  <c r="AP59" i="52"/>
  <c r="AM57" i="52"/>
  <c r="AQ57" i="52"/>
  <c r="AK57" i="52"/>
  <c r="AO57" i="52"/>
  <c r="AR57" i="52"/>
  <c r="AL57" i="52"/>
  <c r="AP58" i="52"/>
  <c r="AN57" i="52"/>
  <c r="AK50" i="52"/>
  <c r="AO50" i="52"/>
  <c r="AM50" i="52"/>
  <c r="AQ50" i="52"/>
  <c r="AL50" i="52"/>
  <c r="AN50" i="52"/>
  <c r="AR50" i="52"/>
  <c r="AP51" i="52"/>
  <c r="AM49" i="52"/>
  <c r="AQ49" i="52"/>
  <c r="AK49" i="52"/>
  <c r="AO49" i="52"/>
  <c r="AP49" i="52"/>
  <c r="AN49" i="52"/>
  <c r="AR49" i="52"/>
  <c r="AL49" i="52"/>
  <c r="AP50" i="52"/>
  <c r="AR110" i="52"/>
  <c r="AR106" i="52"/>
  <c r="AN106" i="52"/>
  <c r="AN102" i="52"/>
  <c r="AN98" i="52"/>
  <c r="AR96" i="52"/>
  <c r="AN96" i="52"/>
  <c r="AR88" i="52"/>
  <c r="AN80" i="52"/>
  <c r="AR78" i="52"/>
  <c r="AN78" i="52"/>
  <c r="AN74" i="52"/>
  <c r="AR70" i="52"/>
  <c r="AN70" i="52"/>
  <c r="AM61" i="52"/>
  <c r="AQ61" i="52"/>
  <c r="AK61" i="52"/>
  <c r="AO61" i="52"/>
  <c r="AL20" i="52"/>
  <c r="AM20" i="52"/>
  <c r="AQ20" i="52"/>
  <c r="AN20" i="52"/>
  <c r="AP21" i="52"/>
  <c r="AO20" i="52"/>
  <c r="AR20" i="52"/>
  <c r="AM98" i="52"/>
  <c r="AM90" i="52"/>
  <c r="AQ88" i="52"/>
  <c r="AM88" i="52"/>
  <c r="AM84" i="52"/>
  <c r="AQ80" i="52"/>
  <c r="AQ78" i="52"/>
  <c r="AM78" i="52"/>
  <c r="AQ72" i="52"/>
  <c r="AM72" i="52"/>
  <c r="AQ70" i="52"/>
  <c r="AM70" i="52"/>
  <c r="AP61" i="52"/>
  <c r="AK60" i="52"/>
  <c r="AO60" i="52"/>
  <c r="AM60" i="52"/>
  <c r="AQ60" i="52"/>
  <c r="AM42" i="52"/>
  <c r="AQ42" i="52"/>
  <c r="AK42" i="52"/>
  <c r="AP42" i="52"/>
  <c r="AL42" i="52"/>
  <c r="AR42" i="52"/>
  <c r="AN42" i="52"/>
  <c r="AL30" i="52"/>
  <c r="AP30" i="52"/>
  <c r="AM30" i="52"/>
  <c r="AQ30" i="52"/>
  <c r="AK30" i="52"/>
  <c r="AN30" i="52"/>
  <c r="AO30" i="52"/>
  <c r="AK20" i="52"/>
  <c r="AR108" i="52"/>
  <c r="AR102" i="52"/>
  <c r="AR98" i="52"/>
  <c r="AR84" i="52"/>
  <c r="AN84" i="52"/>
  <c r="AR74" i="52"/>
  <c r="AR72" i="52"/>
  <c r="AN72" i="52"/>
  <c r="AR53" i="52"/>
  <c r="AQ110" i="52"/>
  <c r="AM110" i="52"/>
  <c r="AQ108" i="52"/>
  <c r="AQ106" i="52"/>
  <c r="AM102" i="52"/>
  <c r="AQ98" i="52"/>
  <c r="AM96" i="52"/>
  <c r="AQ84" i="52"/>
  <c r="AM80" i="52"/>
  <c r="AQ74" i="52"/>
  <c r="AM74" i="52"/>
  <c r="AP110" i="52"/>
  <c r="AL110" i="52"/>
  <c r="AP108" i="52"/>
  <c r="AL108" i="52"/>
  <c r="AP106" i="52"/>
  <c r="AL106" i="52"/>
  <c r="AP102" i="52"/>
  <c r="AL102" i="52"/>
  <c r="AP98" i="52"/>
  <c r="AL98" i="52"/>
  <c r="AL96" i="52"/>
  <c r="AP90" i="52"/>
  <c r="AL90" i="52"/>
  <c r="AL88" i="52"/>
  <c r="AP84" i="52"/>
  <c r="AL84" i="52"/>
  <c r="AP80" i="52"/>
  <c r="AL80" i="52"/>
  <c r="AP78" i="52"/>
  <c r="AL78" i="52"/>
  <c r="AP74" i="52"/>
  <c r="AL74" i="52"/>
  <c r="AP72" i="52"/>
  <c r="AL72" i="52"/>
  <c r="AL70" i="52"/>
  <c r="AK66" i="52"/>
  <c r="AO66" i="52"/>
  <c r="AN61" i="52"/>
  <c r="AK54" i="52"/>
  <c r="AO54" i="52"/>
  <c r="AM54" i="52"/>
  <c r="AQ54" i="52"/>
  <c r="AK43" i="52"/>
  <c r="AO43" i="52"/>
  <c r="AL43" i="52"/>
  <c r="AQ43" i="52"/>
  <c r="AM43" i="52"/>
  <c r="AR43" i="52"/>
  <c r="AN43" i="52"/>
  <c r="AN110" i="52"/>
  <c r="AN108" i="52"/>
  <c r="AN90" i="52"/>
  <c r="AN88" i="52"/>
  <c r="AR80" i="52"/>
  <c r="AR61" i="52"/>
  <c r="AM53" i="52"/>
  <c r="AQ53" i="52"/>
  <c r="AK53" i="52"/>
  <c r="AO53" i="52"/>
  <c r="AM40" i="52"/>
  <c r="AQ40" i="52"/>
  <c r="AO40" i="52"/>
  <c r="AP41" i="52"/>
  <c r="AK40" i="52"/>
  <c r="AP40" i="52"/>
  <c r="AL40" i="52"/>
  <c r="AR40" i="52"/>
  <c r="AM36" i="52"/>
  <c r="AQ36" i="52"/>
  <c r="AL36" i="52"/>
  <c r="AR36" i="52"/>
  <c r="AN36" i="52"/>
  <c r="AO36" i="52"/>
  <c r="AP37" i="52"/>
  <c r="AL28" i="52"/>
  <c r="AP28" i="52"/>
  <c r="AM28" i="52"/>
  <c r="AQ28" i="52"/>
  <c r="AN28" i="52"/>
  <c r="AP29" i="52"/>
  <c r="AO28" i="52"/>
  <c r="AR28" i="52"/>
  <c r="AM108" i="52"/>
  <c r="AM106" i="52"/>
  <c r="AQ102" i="52"/>
  <c r="AQ96" i="52"/>
  <c r="AQ90" i="52"/>
  <c r="AO110" i="52"/>
  <c r="AO108" i="52"/>
  <c r="AO106" i="52"/>
  <c r="AO102" i="52"/>
  <c r="AO98" i="52"/>
  <c r="AO96" i="52"/>
  <c r="AO90" i="52"/>
  <c r="AO88" i="52"/>
  <c r="AO84" i="52"/>
  <c r="AQ83" i="52"/>
  <c r="AO80" i="52"/>
  <c r="AQ79" i="52"/>
  <c r="AO78" i="52"/>
  <c r="AQ77" i="52"/>
  <c r="AQ75" i="52"/>
  <c r="AO74" i="52"/>
  <c r="AQ73" i="52"/>
  <c r="AO72" i="52"/>
  <c r="AQ71" i="52"/>
  <c r="AO70" i="52"/>
  <c r="AQ67" i="52"/>
  <c r="AN66" i="52"/>
  <c r="AL61" i="52"/>
  <c r="AN60" i="52"/>
  <c r="AP54" i="52"/>
  <c r="AL53" i="52"/>
  <c r="AK48" i="52"/>
  <c r="AO48" i="52"/>
  <c r="AM48" i="52"/>
  <c r="AQ48" i="52"/>
  <c r="AL16" i="52"/>
  <c r="AM16" i="52"/>
  <c r="AQ16" i="52"/>
  <c r="AR16" i="52"/>
  <c r="AK16" i="52"/>
  <c r="AN16" i="52"/>
  <c r="AP17" i="52"/>
  <c r="AO47" i="52"/>
  <c r="AK47" i="52"/>
  <c r="AP46" i="52"/>
  <c r="AQ39" i="52"/>
  <c r="AK37" i="52"/>
  <c r="AO37" i="52"/>
  <c r="AM46" i="52"/>
  <c r="AQ46" i="52"/>
  <c r="AK39" i="52"/>
  <c r="AO39" i="52"/>
  <c r="AM38" i="52"/>
  <c r="AL34" i="52"/>
  <c r="AM34" i="52"/>
  <c r="AQ34" i="52"/>
  <c r="AL26" i="52"/>
  <c r="AP26" i="52"/>
  <c r="AM26" i="52"/>
  <c r="AQ26" i="52"/>
  <c r="AL18" i="52"/>
  <c r="AP18" i="52"/>
  <c r="AM18" i="52"/>
  <c r="AQ18" i="52"/>
  <c r="AQ47" i="52"/>
  <c r="AN46" i="52"/>
  <c r="AK41" i="52"/>
  <c r="AO41" i="52"/>
  <c r="AN39" i="52"/>
  <c r="AR37" i="52"/>
  <c r="AM37" i="52"/>
  <c r="AO34" i="52"/>
  <c r="AO26" i="52"/>
  <c r="AO18" i="52"/>
  <c r="AO29" i="52"/>
  <c r="AO27" i="52"/>
  <c r="AO25" i="52"/>
  <c r="AO23" i="52"/>
  <c r="AO21" i="52"/>
  <c r="AO17" i="52"/>
  <c r="AO13" i="52"/>
  <c r="AM27" i="52" l="1"/>
  <c r="AQ66" i="52"/>
  <c r="AQ93" i="52"/>
  <c r="AN107" i="52"/>
  <c r="AR105" i="52"/>
  <c r="AM66" i="52"/>
  <c r="AM39" i="52"/>
  <c r="AR82" i="52"/>
  <c r="AP70" i="52"/>
  <c r="AQ52" i="52"/>
  <c r="AR69" i="52"/>
  <c r="AP67" i="52"/>
  <c r="AQ105" i="52"/>
  <c r="AL100" i="52"/>
  <c r="AM82" i="52"/>
  <c r="AR45" i="52"/>
  <c r="AN24" i="52"/>
  <c r="AQ82" i="52"/>
  <c r="AM100" i="52"/>
  <c r="AP39" i="52"/>
  <c r="AO69" i="52"/>
  <c r="AN38" i="52"/>
  <c r="AM45" i="52"/>
  <c r="AK24" i="52"/>
  <c r="AL23" i="52"/>
  <c r="AK107" i="52"/>
  <c r="AP48" i="52"/>
  <c r="AN25" i="52"/>
  <c r="AM91" i="52"/>
  <c r="AL111" i="52"/>
  <c r="AP101" i="52"/>
  <c r="AQ23" i="52"/>
  <c r="AR66" i="52"/>
  <c r="AO95" i="52"/>
  <c r="AQ44" i="52"/>
  <c r="AO33" i="52"/>
  <c r="AP16" i="52"/>
  <c r="AM64" i="52"/>
  <c r="AO100" i="52"/>
  <c r="AL76" i="52"/>
  <c r="AK22" i="52"/>
  <c r="AM52" i="52"/>
  <c r="AM86" i="52"/>
  <c r="AN76" i="52"/>
  <c r="AN86" i="52"/>
  <c r="AP95" i="52"/>
  <c r="AR33" i="52"/>
  <c r="AM23" i="52"/>
  <c r="AL38" i="52"/>
  <c r="AR111" i="52"/>
  <c r="AK95" i="52"/>
  <c r="AO99" i="52"/>
  <c r="AO81" i="52"/>
  <c r="AQ111" i="52"/>
  <c r="AL45" i="52"/>
  <c r="AO31" i="52"/>
  <c r="AP62" i="52"/>
  <c r="AP86" i="52"/>
  <c r="AM68" i="52"/>
  <c r="AO15" i="52"/>
  <c r="AM24" i="52"/>
  <c r="AQ38" i="52"/>
  <c r="AP38" i="52"/>
  <c r="AP24" i="52"/>
  <c r="AO76" i="52"/>
  <c r="AR76" i="52"/>
  <c r="AP53" i="52"/>
  <c r="AQ86" i="52"/>
  <c r="AN100" i="52"/>
  <c r="AP52" i="52"/>
  <c r="AP65" i="52"/>
  <c r="AM15" i="52"/>
  <c r="AP73" i="52"/>
  <c r="AL95" i="52"/>
  <c r="AQ15" i="52"/>
  <c r="AM41" i="52"/>
  <c r="AP97" i="52"/>
  <c r="AQ103" i="52"/>
  <c r="AO105" i="52"/>
  <c r="AL107" i="52"/>
  <c r="AP107" i="52"/>
  <c r="AP75" i="52"/>
  <c r="AK101" i="52"/>
  <c r="AR103" i="52"/>
  <c r="AM107" i="52"/>
  <c r="AQ25" i="52"/>
  <c r="AR34" i="52"/>
  <c r="AR101" i="52"/>
  <c r="AL105" i="52"/>
  <c r="AK105" i="52"/>
  <c r="AP27" i="52"/>
  <c r="AQ101" i="52"/>
  <c r="AN103" i="52"/>
  <c r="AR18" i="52"/>
  <c r="AL27" i="52"/>
  <c r="AR39" i="52"/>
  <c r="AR48" i="52"/>
  <c r="AQ17" i="52"/>
  <c r="AL25" i="52"/>
  <c r="AR25" i="52"/>
  <c r="AN32" i="52"/>
  <c r="AP82" i="52"/>
  <c r="AO14" i="52"/>
  <c r="AL22" i="52"/>
  <c r="AP20" i="52"/>
  <c r="AK85" i="52"/>
  <c r="AP99" i="52"/>
  <c r="AR81" i="52"/>
  <c r="AM104" i="52"/>
  <c r="AQ14" i="52"/>
  <c r="AN104" i="52"/>
  <c r="AN56" i="52"/>
  <c r="AQ87" i="52"/>
  <c r="AL87" i="52"/>
  <c r="AM32" i="52"/>
  <c r="AO44" i="52"/>
  <c r="AO56" i="52"/>
  <c r="AO62" i="52"/>
  <c r="AR68" i="52"/>
  <c r="AN85" i="52"/>
  <c r="AP105" i="52"/>
  <c r="AQ22" i="52"/>
  <c r="AL81" i="52"/>
  <c r="AK32" i="52"/>
  <c r="AM44" i="52"/>
  <c r="AL68" i="52"/>
  <c r="AP15" i="52"/>
  <c r="AM14" i="52"/>
  <c r="AO22" i="52"/>
  <c r="AQ68" i="52"/>
  <c r="AR104" i="52"/>
  <c r="AK87" i="52"/>
  <c r="AM31" i="52"/>
  <c r="AP85" i="52"/>
  <c r="AL85" i="52"/>
  <c r="AN62" i="52"/>
  <c r="AR87" i="52"/>
  <c r="AO19" i="52"/>
  <c r="AO35" i="52"/>
  <c r="AP34" i="52"/>
  <c r="AO45" i="52"/>
  <c r="AR24" i="52"/>
  <c r="AL24" i="52"/>
  <c r="AR32" i="52"/>
  <c r="AL32" i="52"/>
  <c r="AR44" i="52"/>
  <c r="AP44" i="52"/>
  <c r="AQ56" i="52"/>
  <c r="AR64" i="52"/>
  <c r="AQ69" i="52"/>
  <c r="AQ81" i="52"/>
  <c r="AQ85" i="52"/>
  <c r="AO104" i="52"/>
  <c r="AQ62" i="52"/>
  <c r="AN64" i="52"/>
  <c r="AP68" i="52"/>
  <c r="AP76" i="52"/>
  <c r="AP88" i="52"/>
  <c r="AP96" i="52"/>
  <c r="AP100" i="52"/>
  <c r="AP104" i="52"/>
  <c r="AQ100" i="52"/>
  <c r="AN82" i="52"/>
  <c r="AN14" i="52"/>
  <c r="AP14" i="52"/>
  <c r="AP23" i="52"/>
  <c r="AM22" i="52"/>
  <c r="AP31" i="52"/>
  <c r="AO52" i="52"/>
  <c r="AO64" i="52"/>
  <c r="AM76" i="52"/>
  <c r="AP36" i="52"/>
  <c r="AR100" i="52"/>
  <c r="AP57" i="52"/>
  <c r="AP64" i="52"/>
  <c r="AO38" i="52"/>
  <c r="AN15" i="52"/>
  <c r="AQ19" i="52"/>
  <c r="AR31" i="52"/>
  <c r="AN69" i="52"/>
  <c r="AK81" i="52"/>
  <c r="AO87" i="52"/>
  <c r="AM33" i="52"/>
  <c r="AL15" i="52"/>
  <c r="AN19" i="52"/>
  <c r="AN31" i="52"/>
  <c r="AQ35" i="52"/>
  <c r="AL52" i="52"/>
  <c r="AK69" i="52"/>
  <c r="AP77" i="52"/>
  <c r="AR86" i="52"/>
  <c r="AP83" i="52"/>
  <c r="AN111" i="52"/>
  <c r="AR95" i="52"/>
  <c r="AN99" i="52"/>
  <c r="AM19" i="52"/>
  <c r="AQ64" i="52"/>
  <c r="AP87" i="52"/>
  <c r="AR19" i="52"/>
  <c r="AR35" i="52"/>
  <c r="AQ45" i="52"/>
  <c r="AK111" i="52"/>
  <c r="AR23" i="52"/>
  <c r="AQ31" i="52"/>
  <c r="AM111" i="52"/>
  <c r="AP32" i="52"/>
  <c r="AN44" i="52"/>
  <c r="AK56" i="52"/>
  <c r="AO68" i="52"/>
  <c r="AQ104" i="52"/>
  <c r="AK62" i="52"/>
  <c r="AL104" i="52"/>
  <c r="AP63" i="52"/>
  <c r="AR85" i="52"/>
  <c r="AL19" i="52"/>
  <c r="AL31" i="52"/>
  <c r="AN35" i="52"/>
  <c r="AL35" i="52"/>
  <c r="AK99" i="52"/>
  <c r="AR99" i="52"/>
  <c r="AK45" i="52"/>
  <c r="AP25" i="52"/>
  <c r="AQ24" i="52"/>
  <c r="AP33" i="52"/>
  <c r="AQ32" i="52"/>
  <c r="AP45" i="52"/>
  <c r="AL44" i="52"/>
  <c r="AN52" i="52"/>
  <c r="AM56" i="52"/>
  <c r="AO82" i="52"/>
  <c r="AO86" i="52"/>
  <c r="AM62" i="52"/>
  <c r="AL82" i="52"/>
  <c r="AL86" i="52"/>
  <c r="AK14" i="52"/>
  <c r="AL14" i="52"/>
  <c r="AN22" i="52"/>
  <c r="AP22" i="52"/>
  <c r="AK52" i="52"/>
  <c r="AK64" i="52"/>
  <c r="AQ76" i="52"/>
  <c r="AN68" i="52"/>
  <c r="AP56" i="52"/>
  <c r="AL69" i="52"/>
  <c r="AL33" i="52"/>
  <c r="AR38" i="52"/>
  <c r="AP81" i="52"/>
  <c r="AO85" i="52"/>
  <c r="AR15" i="52"/>
  <c r="AN33" i="52"/>
  <c r="AR56" i="52"/>
  <c r="AP69" i="52"/>
  <c r="AN81" i="52"/>
  <c r="AM87" i="52"/>
  <c r="AP111" i="52"/>
  <c r="AQ95" i="52"/>
  <c r="AM95" i="52"/>
  <c r="AL99" i="52"/>
  <c r="AP19" i="52"/>
  <c r="AP35" i="52"/>
  <c r="AN23" i="52"/>
  <c r="AR62" i="52"/>
  <c r="AM99" i="52"/>
  <c r="AM35" i="52"/>
  <c r="AQ41" i="52"/>
  <c r="AO103" i="52"/>
  <c r="AQ33" i="52"/>
  <c r="AS12" i="52"/>
  <c r="AD12" i="52"/>
  <c r="AP13" i="52" l="1"/>
  <c r="AK12" i="52" l="1"/>
  <c r="AO12" i="52"/>
  <c r="AP12" i="52"/>
  <c r="W12" i="52"/>
  <c r="I12" i="52"/>
  <c r="H10" i="30" l="1"/>
  <c r="S18" i="30" s="1"/>
  <c r="D11" i="30"/>
  <c r="V15" i="30" s="1"/>
  <c r="D9" i="30"/>
  <c r="W15" i="30" s="1"/>
  <c r="M6" i="30"/>
  <c r="L6" i="30"/>
  <c r="D10" i="30"/>
  <c r="AQ12" i="52" l="1"/>
  <c r="AN12" i="52"/>
  <c r="AR12" i="52"/>
  <c r="AM12" i="52"/>
  <c r="AL12" i="52"/>
  <c r="J6" i="30"/>
  <c r="CC12" i="21"/>
  <c r="P12" i="52"/>
  <c r="AC12" i="52"/>
  <c r="J12" i="21"/>
  <c r="J10" i="30" l="1"/>
  <c r="S20" i="30" s="1"/>
  <c r="F10" i="30"/>
  <c r="AE12" i="52"/>
  <c r="AF12" i="52" l="1"/>
  <c r="A8" i="52" s="1"/>
  <c r="L9" i="30"/>
  <c r="J11" i="50"/>
  <c r="X15" i="50" s="1"/>
  <c r="H11" i="50"/>
  <c r="Z15" i="50" s="1"/>
  <c r="D11" i="50"/>
  <c r="AB15" i="50" s="1"/>
  <c r="P9" i="50"/>
  <c r="N9" i="50"/>
  <c r="L9" i="50"/>
  <c r="J9" i="50"/>
  <c r="Y15" i="50" s="1"/>
  <c r="H9" i="50"/>
  <c r="AA15" i="50" s="1"/>
  <c r="F9" i="50"/>
  <c r="D9" i="50"/>
  <c r="AC15" i="50" s="1"/>
  <c r="P6" i="50"/>
  <c r="N6" i="50"/>
  <c r="J6" i="50"/>
  <c r="H6" i="50"/>
  <c r="D6" i="50"/>
  <c r="D6" i="48"/>
  <c r="J11" i="48"/>
  <c r="X15" i="48" s="1"/>
  <c r="H11" i="48"/>
  <c r="Z15" i="48" s="1"/>
  <c r="D11" i="48"/>
  <c r="AB15" i="48" s="1"/>
  <c r="P9" i="48"/>
  <c r="N9" i="48"/>
  <c r="L9" i="48"/>
  <c r="J9" i="48"/>
  <c r="Y15" i="48" s="1"/>
  <c r="H9" i="48"/>
  <c r="AA15" i="48" s="1"/>
  <c r="F9" i="48"/>
  <c r="D9" i="48"/>
  <c r="AC15" i="48" s="1"/>
  <c r="P6" i="48"/>
  <c r="N6" i="48"/>
  <c r="J6" i="48"/>
  <c r="H6" i="48"/>
  <c r="E8" i="52" l="1"/>
  <c r="L10" i="30"/>
  <c r="C8" i="52"/>
  <c r="AL103" i="21" l="1"/>
  <c r="CS12" i="21"/>
  <c r="AM12" i="21" l="1"/>
  <c r="J27" i="21"/>
  <c r="L27" i="21"/>
  <c r="S27" i="21"/>
  <c r="Z27" i="21"/>
  <c r="AF27" i="21"/>
  <c r="AH27" i="21"/>
  <c r="AJ27" i="21"/>
  <c r="AL27" i="21"/>
  <c r="AM27" i="21"/>
  <c r="AN27" i="21"/>
  <c r="AO27" i="21"/>
  <c r="J28" i="21"/>
  <c r="L28" i="21"/>
  <c r="S28" i="21"/>
  <c r="Z28" i="21"/>
  <c r="AF28" i="21"/>
  <c r="AH28" i="21"/>
  <c r="AJ28" i="21"/>
  <c r="AL28" i="21"/>
  <c r="AM28" i="21"/>
  <c r="AN28" i="21"/>
  <c r="AO28" i="21"/>
  <c r="J29" i="21"/>
  <c r="L29" i="21"/>
  <c r="S29" i="21"/>
  <c r="Z29" i="21"/>
  <c r="AF29" i="21"/>
  <c r="AH29" i="21"/>
  <c r="AJ29" i="21"/>
  <c r="AL29" i="21"/>
  <c r="AM29" i="21"/>
  <c r="AN29" i="21"/>
  <c r="AO29" i="21"/>
  <c r="J30" i="21"/>
  <c r="L30" i="21"/>
  <c r="S30" i="21"/>
  <c r="Z30" i="21"/>
  <c r="AF30" i="21"/>
  <c r="AH30" i="21"/>
  <c r="AJ30" i="21"/>
  <c r="AL30" i="21"/>
  <c r="AM30" i="21"/>
  <c r="AN30" i="21"/>
  <c r="AO30" i="21"/>
  <c r="J31" i="21"/>
  <c r="L31" i="21"/>
  <c r="S31" i="21"/>
  <c r="Z31" i="21"/>
  <c r="AF31" i="21"/>
  <c r="AH31" i="21"/>
  <c r="AJ31" i="21"/>
  <c r="AL31" i="21"/>
  <c r="AM31" i="21"/>
  <c r="AN31" i="21"/>
  <c r="AO31" i="21"/>
  <c r="J32" i="21"/>
  <c r="L32" i="21"/>
  <c r="S32" i="21"/>
  <c r="Z32" i="21"/>
  <c r="AF32" i="21"/>
  <c r="AH32" i="21"/>
  <c r="AJ32" i="21"/>
  <c r="AL32" i="21"/>
  <c r="AM32" i="21"/>
  <c r="AN32" i="21"/>
  <c r="AO32" i="21"/>
  <c r="J33" i="21"/>
  <c r="L33" i="21"/>
  <c r="S33" i="21"/>
  <c r="Z33" i="21"/>
  <c r="AF33" i="21"/>
  <c r="AH33" i="21"/>
  <c r="AJ33" i="21"/>
  <c r="AL33" i="21"/>
  <c r="AM33" i="21"/>
  <c r="AN33" i="21"/>
  <c r="AO33" i="21"/>
  <c r="J34" i="21"/>
  <c r="L34" i="21"/>
  <c r="S34" i="21"/>
  <c r="Z34" i="21"/>
  <c r="AF34" i="21"/>
  <c r="AH34" i="21"/>
  <c r="AJ34" i="21"/>
  <c r="AL34" i="21"/>
  <c r="AM34" i="21"/>
  <c r="AN34" i="21"/>
  <c r="AO34" i="21"/>
  <c r="J35" i="21"/>
  <c r="L35" i="21"/>
  <c r="S35" i="21"/>
  <c r="Z35" i="21"/>
  <c r="AF35" i="21"/>
  <c r="AH35" i="21"/>
  <c r="AJ35" i="21"/>
  <c r="AL35" i="21"/>
  <c r="AM35" i="21"/>
  <c r="AN35" i="21"/>
  <c r="AO35" i="21"/>
  <c r="J36" i="21"/>
  <c r="L36" i="21"/>
  <c r="S36" i="21"/>
  <c r="Z36" i="21"/>
  <c r="AF36" i="21"/>
  <c r="AH36" i="21"/>
  <c r="AJ36" i="21"/>
  <c r="AL36" i="21"/>
  <c r="AM36" i="21"/>
  <c r="AN36" i="21"/>
  <c r="AO36" i="21"/>
  <c r="J37" i="21"/>
  <c r="L37" i="21"/>
  <c r="S37" i="21"/>
  <c r="Z37" i="21"/>
  <c r="AF37" i="21"/>
  <c r="AH37" i="21"/>
  <c r="AJ37" i="21"/>
  <c r="AL37" i="21"/>
  <c r="AM37" i="21"/>
  <c r="AN37" i="21"/>
  <c r="AO37" i="21"/>
  <c r="J38" i="21"/>
  <c r="L38" i="21"/>
  <c r="S38" i="21"/>
  <c r="Z38" i="21"/>
  <c r="AF38" i="21"/>
  <c r="AH38" i="21"/>
  <c r="AJ38" i="21"/>
  <c r="AL38" i="21"/>
  <c r="AM38" i="21"/>
  <c r="AN38" i="21"/>
  <c r="AO38" i="21"/>
  <c r="J39" i="21"/>
  <c r="L39" i="21"/>
  <c r="S39" i="21"/>
  <c r="Z39" i="21"/>
  <c r="AF39" i="21"/>
  <c r="AH39" i="21"/>
  <c r="AJ39" i="21"/>
  <c r="AL39" i="21"/>
  <c r="AM39" i="21"/>
  <c r="AN39" i="21"/>
  <c r="AO39" i="21"/>
  <c r="J40" i="21"/>
  <c r="L40" i="21"/>
  <c r="S40" i="21"/>
  <c r="Z40" i="21"/>
  <c r="AF40" i="21"/>
  <c r="AH40" i="21"/>
  <c r="AJ40" i="21"/>
  <c r="AL40" i="21"/>
  <c r="AM40" i="21"/>
  <c r="AN40" i="21"/>
  <c r="AO40" i="21"/>
  <c r="J41" i="21"/>
  <c r="L41" i="21"/>
  <c r="S41" i="21"/>
  <c r="Z41" i="21"/>
  <c r="AF41" i="21"/>
  <c r="AH41" i="21"/>
  <c r="AJ41" i="21"/>
  <c r="AL41" i="21"/>
  <c r="AM41" i="21"/>
  <c r="AN41" i="21"/>
  <c r="AO41" i="21"/>
  <c r="J42" i="21"/>
  <c r="L42" i="21"/>
  <c r="S42" i="21"/>
  <c r="Z42" i="21"/>
  <c r="AF42" i="21"/>
  <c r="AH42" i="21"/>
  <c r="AJ42" i="21"/>
  <c r="AL42" i="21"/>
  <c r="AM42" i="21"/>
  <c r="AN42" i="21"/>
  <c r="AO42" i="21"/>
  <c r="J43" i="21"/>
  <c r="L43" i="21"/>
  <c r="S43" i="21"/>
  <c r="Z43" i="21"/>
  <c r="AF43" i="21"/>
  <c r="AH43" i="21"/>
  <c r="AJ43" i="21"/>
  <c r="AL43" i="21"/>
  <c r="AM43" i="21"/>
  <c r="AN43" i="21"/>
  <c r="AO43" i="21"/>
  <c r="J44" i="21"/>
  <c r="L44" i="21"/>
  <c r="S44" i="21"/>
  <c r="Z44" i="21"/>
  <c r="AF44" i="21"/>
  <c r="AH44" i="21"/>
  <c r="AJ44" i="21"/>
  <c r="AL44" i="21"/>
  <c r="AM44" i="21"/>
  <c r="AN44" i="21"/>
  <c r="AO44" i="21"/>
  <c r="J45" i="21"/>
  <c r="L45" i="21"/>
  <c r="S45" i="21"/>
  <c r="Z45" i="21"/>
  <c r="AF45" i="21"/>
  <c r="AH45" i="21"/>
  <c r="AJ45" i="21"/>
  <c r="AL45" i="21"/>
  <c r="AM45" i="21"/>
  <c r="AN45" i="21"/>
  <c r="AO45" i="21"/>
  <c r="J46" i="21"/>
  <c r="L46" i="21"/>
  <c r="S46" i="21"/>
  <c r="Z46" i="21"/>
  <c r="AF46" i="21"/>
  <c r="AH46" i="21"/>
  <c r="AJ46" i="21"/>
  <c r="AL46" i="21"/>
  <c r="AM46" i="21"/>
  <c r="AN46" i="21"/>
  <c r="AO46" i="21"/>
  <c r="J47" i="21"/>
  <c r="L47" i="21"/>
  <c r="S47" i="21"/>
  <c r="Z47" i="21"/>
  <c r="AF47" i="21"/>
  <c r="AH47" i="21"/>
  <c r="AJ47" i="21"/>
  <c r="AL47" i="21"/>
  <c r="AM47" i="21"/>
  <c r="AN47" i="21"/>
  <c r="AO47" i="21"/>
  <c r="J48" i="21"/>
  <c r="L48" i="21"/>
  <c r="S48" i="21"/>
  <c r="Z48" i="21"/>
  <c r="AF48" i="21"/>
  <c r="AH48" i="21"/>
  <c r="AJ48" i="21"/>
  <c r="AL48" i="21"/>
  <c r="AM48" i="21"/>
  <c r="AN48" i="21"/>
  <c r="AO48" i="21"/>
  <c r="J49" i="21"/>
  <c r="L49" i="21"/>
  <c r="S49" i="21"/>
  <c r="Z49" i="21"/>
  <c r="AF49" i="21"/>
  <c r="AH49" i="21"/>
  <c r="AJ49" i="21"/>
  <c r="AL49" i="21"/>
  <c r="AM49" i="21"/>
  <c r="AN49" i="21"/>
  <c r="AO49" i="21"/>
  <c r="J50" i="21"/>
  <c r="L50" i="21"/>
  <c r="S50" i="21"/>
  <c r="Z50" i="21"/>
  <c r="AF50" i="21"/>
  <c r="AH50" i="21"/>
  <c r="AJ50" i="21"/>
  <c r="AL50" i="21"/>
  <c r="AM50" i="21"/>
  <c r="AN50" i="21"/>
  <c r="AO50" i="21"/>
  <c r="J51" i="21"/>
  <c r="L51" i="21"/>
  <c r="S51" i="21"/>
  <c r="Z51" i="21"/>
  <c r="AF51" i="21"/>
  <c r="AH51" i="21"/>
  <c r="AJ51" i="21"/>
  <c r="AL51" i="21"/>
  <c r="AM51" i="21"/>
  <c r="AN51" i="21"/>
  <c r="AO51" i="21"/>
  <c r="J52" i="21"/>
  <c r="L52" i="21"/>
  <c r="S52" i="21"/>
  <c r="Z52" i="21"/>
  <c r="AF52" i="21"/>
  <c r="AH52" i="21"/>
  <c r="AJ52" i="21"/>
  <c r="AL52" i="21"/>
  <c r="AM52" i="21"/>
  <c r="AN52" i="21"/>
  <c r="AO52" i="21"/>
  <c r="J53" i="21"/>
  <c r="L53" i="21"/>
  <c r="S53" i="21"/>
  <c r="Z53" i="21"/>
  <c r="AF53" i="21"/>
  <c r="AH53" i="21"/>
  <c r="AJ53" i="21"/>
  <c r="AL53" i="21"/>
  <c r="AM53" i="21"/>
  <c r="AN53" i="21"/>
  <c r="AO53" i="21"/>
  <c r="J54" i="21"/>
  <c r="L54" i="21"/>
  <c r="S54" i="21"/>
  <c r="Z54" i="21"/>
  <c r="AF54" i="21"/>
  <c r="AH54" i="21"/>
  <c r="AJ54" i="21"/>
  <c r="AL54" i="21"/>
  <c r="AM54" i="21"/>
  <c r="AN54" i="21"/>
  <c r="AO54" i="21"/>
  <c r="J55" i="21"/>
  <c r="L55" i="21"/>
  <c r="S55" i="21"/>
  <c r="Z55" i="21"/>
  <c r="AF55" i="21"/>
  <c r="AH55" i="21"/>
  <c r="AJ55" i="21"/>
  <c r="AL55" i="21"/>
  <c r="AM55" i="21"/>
  <c r="AN55" i="21"/>
  <c r="AO55" i="21"/>
  <c r="J56" i="21"/>
  <c r="L56" i="21"/>
  <c r="S56" i="21"/>
  <c r="Z56" i="21"/>
  <c r="AF56" i="21"/>
  <c r="AH56" i="21"/>
  <c r="AJ56" i="21"/>
  <c r="AL56" i="21"/>
  <c r="AM56" i="21"/>
  <c r="AN56" i="21"/>
  <c r="AO56" i="21"/>
  <c r="J57" i="21"/>
  <c r="L57" i="21"/>
  <c r="S57" i="21"/>
  <c r="Z57" i="21"/>
  <c r="AF57" i="21"/>
  <c r="AH57" i="21"/>
  <c r="AJ57" i="21"/>
  <c r="AL57" i="21"/>
  <c r="AM57" i="21"/>
  <c r="AN57" i="21"/>
  <c r="AO57" i="21"/>
  <c r="J58" i="21"/>
  <c r="L58" i="21"/>
  <c r="S58" i="21"/>
  <c r="Z58" i="21"/>
  <c r="AF58" i="21"/>
  <c r="AH58" i="21"/>
  <c r="AJ58" i="21"/>
  <c r="AL58" i="21"/>
  <c r="AM58" i="21"/>
  <c r="AN58" i="21"/>
  <c r="AO58" i="21"/>
  <c r="J59" i="21"/>
  <c r="L59" i="21"/>
  <c r="S59" i="21"/>
  <c r="Z59" i="21"/>
  <c r="AF59" i="21"/>
  <c r="AH59" i="21"/>
  <c r="AJ59" i="21"/>
  <c r="AL59" i="21"/>
  <c r="AM59" i="21"/>
  <c r="AN59" i="21"/>
  <c r="AO59" i="21"/>
  <c r="J60" i="21"/>
  <c r="L60" i="21"/>
  <c r="S60" i="21"/>
  <c r="Z60" i="21"/>
  <c r="AF60" i="21"/>
  <c r="AH60" i="21"/>
  <c r="AJ60" i="21"/>
  <c r="AL60" i="21"/>
  <c r="AM60" i="21"/>
  <c r="AN60" i="21"/>
  <c r="AO60" i="21"/>
  <c r="J61" i="21"/>
  <c r="L61" i="21"/>
  <c r="S61" i="21"/>
  <c r="Z61" i="21"/>
  <c r="AF61" i="21"/>
  <c r="AH61" i="21"/>
  <c r="AJ61" i="21"/>
  <c r="AL61" i="21"/>
  <c r="AM61" i="21"/>
  <c r="AN61" i="21"/>
  <c r="AO61" i="21"/>
  <c r="J62" i="21"/>
  <c r="L62" i="21"/>
  <c r="S62" i="21"/>
  <c r="Z62" i="21"/>
  <c r="AF62" i="21"/>
  <c r="AH62" i="21"/>
  <c r="AJ62" i="21"/>
  <c r="AL62" i="21"/>
  <c r="AM62" i="21"/>
  <c r="AN62" i="21"/>
  <c r="AO62" i="21"/>
  <c r="J63" i="21"/>
  <c r="L63" i="21"/>
  <c r="S63" i="21"/>
  <c r="Z63" i="21"/>
  <c r="AF63" i="21"/>
  <c r="AH63" i="21"/>
  <c r="AJ63" i="21"/>
  <c r="AL63" i="21"/>
  <c r="AM63" i="21"/>
  <c r="AN63" i="21"/>
  <c r="AO63" i="21"/>
  <c r="J64" i="21"/>
  <c r="L64" i="21"/>
  <c r="S64" i="21"/>
  <c r="Z64" i="21"/>
  <c r="AF64" i="21"/>
  <c r="AH64" i="21"/>
  <c r="AJ64" i="21"/>
  <c r="AL64" i="21"/>
  <c r="AM64" i="21"/>
  <c r="AN64" i="21"/>
  <c r="AO64" i="21"/>
  <c r="J65" i="21"/>
  <c r="L65" i="21"/>
  <c r="S65" i="21"/>
  <c r="Z65" i="21"/>
  <c r="AF65" i="21"/>
  <c r="AH65" i="21"/>
  <c r="AJ65" i="21"/>
  <c r="AL65" i="21"/>
  <c r="AM65" i="21"/>
  <c r="AN65" i="21"/>
  <c r="AO65" i="21"/>
  <c r="J66" i="21"/>
  <c r="L66" i="21"/>
  <c r="S66" i="21"/>
  <c r="Z66" i="21"/>
  <c r="AF66" i="21"/>
  <c r="AH66" i="21"/>
  <c r="AJ66" i="21"/>
  <c r="AL66" i="21"/>
  <c r="AM66" i="21"/>
  <c r="AN66" i="21"/>
  <c r="AO66" i="21"/>
  <c r="J67" i="21"/>
  <c r="L67" i="21"/>
  <c r="S67" i="21"/>
  <c r="Z67" i="21"/>
  <c r="AF67" i="21"/>
  <c r="AH67" i="21"/>
  <c r="AJ67" i="21"/>
  <c r="AL67" i="21"/>
  <c r="AM67" i="21"/>
  <c r="AN67" i="21"/>
  <c r="AO67" i="21"/>
  <c r="J68" i="21"/>
  <c r="L68" i="21"/>
  <c r="S68" i="21"/>
  <c r="Z68" i="21"/>
  <c r="AF68" i="21"/>
  <c r="AH68" i="21"/>
  <c r="AJ68" i="21"/>
  <c r="AL68" i="21"/>
  <c r="AM68" i="21"/>
  <c r="AN68" i="21"/>
  <c r="AO68" i="21"/>
  <c r="J69" i="21"/>
  <c r="L69" i="21"/>
  <c r="S69" i="21"/>
  <c r="Z69" i="21"/>
  <c r="AF69" i="21"/>
  <c r="AH69" i="21"/>
  <c r="AJ69" i="21"/>
  <c r="AL69" i="21"/>
  <c r="AM69" i="21"/>
  <c r="AN69" i="21"/>
  <c r="AO69" i="21"/>
  <c r="J70" i="21"/>
  <c r="L70" i="21"/>
  <c r="S70" i="21"/>
  <c r="Z70" i="21"/>
  <c r="AF70" i="21"/>
  <c r="AH70" i="21"/>
  <c r="AJ70" i="21"/>
  <c r="AL70" i="21"/>
  <c r="AM70" i="21"/>
  <c r="AN70" i="21"/>
  <c r="AO70" i="21"/>
  <c r="J71" i="21"/>
  <c r="L71" i="21"/>
  <c r="S71" i="21"/>
  <c r="Z71" i="21"/>
  <c r="AF71" i="21"/>
  <c r="AH71" i="21"/>
  <c r="AJ71" i="21"/>
  <c r="AL71" i="21"/>
  <c r="AM71" i="21"/>
  <c r="AN71" i="21"/>
  <c r="AO71" i="21"/>
  <c r="J72" i="21"/>
  <c r="L72" i="21"/>
  <c r="S72" i="21"/>
  <c r="Z72" i="21"/>
  <c r="AF72" i="21"/>
  <c r="AH72" i="21"/>
  <c r="AJ72" i="21"/>
  <c r="AL72" i="21"/>
  <c r="AM72" i="21"/>
  <c r="AN72" i="21"/>
  <c r="AO72" i="21"/>
  <c r="J73" i="21"/>
  <c r="L73" i="21"/>
  <c r="S73" i="21"/>
  <c r="Z73" i="21"/>
  <c r="AF73" i="21"/>
  <c r="AH73" i="21"/>
  <c r="AJ73" i="21"/>
  <c r="AL73" i="21"/>
  <c r="AM73" i="21"/>
  <c r="AN73" i="21"/>
  <c r="AO73" i="21"/>
  <c r="J74" i="21"/>
  <c r="L74" i="21"/>
  <c r="S74" i="21"/>
  <c r="Z74" i="21"/>
  <c r="AF74" i="21"/>
  <c r="AH74" i="21"/>
  <c r="AJ74" i="21"/>
  <c r="AL74" i="21"/>
  <c r="AM74" i="21"/>
  <c r="AN74" i="21"/>
  <c r="AO74" i="21"/>
  <c r="J75" i="21"/>
  <c r="L75" i="21"/>
  <c r="S75" i="21"/>
  <c r="Z75" i="21"/>
  <c r="AF75" i="21"/>
  <c r="AH75" i="21"/>
  <c r="AJ75" i="21"/>
  <c r="AL75" i="21"/>
  <c r="AM75" i="21"/>
  <c r="AN75" i="21"/>
  <c r="AO75" i="21"/>
  <c r="J76" i="21"/>
  <c r="L76" i="21"/>
  <c r="S76" i="21"/>
  <c r="Z76" i="21"/>
  <c r="AF76" i="21"/>
  <c r="AH76" i="21"/>
  <c r="AJ76" i="21"/>
  <c r="AL76" i="21"/>
  <c r="AM76" i="21"/>
  <c r="AN76" i="21"/>
  <c r="AO76" i="21"/>
  <c r="J77" i="21"/>
  <c r="L77" i="21"/>
  <c r="S77" i="21"/>
  <c r="Z77" i="21"/>
  <c r="AF77" i="21"/>
  <c r="AH77" i="21"/>
  <c r="AJ77" i="21"/>
  <c r="AL77" i="21"/>
  <c r="AM77" i="21"/>
  <c r="AN77" i="21"/>
  <c r="AO77" i="21"/>
  <c r="J78" i="21"/>
  <c r="L78" i="21"/>
  <c r="S78" i="21"/>
  <c r="Z78" i="21"/>
  <c r="AF78" i="21"/>
  <c r="AH78" i="21"/>
  <c r="AJ78" i="21"/>
  <c r="AL78" i="21"/>
  <c r="AM78" i="21"/>
  <c r="AN78" i="21"/>
  <c r="AO78" i="21"/>
  <c r="J79" i="21"/>
  <c r="L79" i="21"/>
  <c r="S79" i="21"/>
  <c r="Z79" i="21"/>
  <c r="AF79" i="21"/>
  <c r="AH79" i="21"/>
  <c r="AJ79" i="21"/>
  <c r="AL79" i="21"/>
  <c r="AM79" i="21"/>
  <c r="AN79" i="21"/>
  <c r="AO79" i="21"/>
  <c r="J80" i="21"/>
  <c r="L80" i="21"/>
  <c r="S80" i="21"/>
  <c r="Z80" i="21"/>
  <c r="AF80" i="21"/>
  <c r="AH80" i="21"/>
  <c r="AJ80" i="21"/>
  <c r="AL80" i="21"/>
  <c r="AM80" i="21"/>
  <c r="AN80" i="21"/>
  <c r="AO80" i="21"/>
  <c r="J81" i="21"/>
  <c r="L81" i="21"/>
  <c r="S81" i="21"/>
  <c r="Z81" i="21"/>
  <c r="AF81" i="21"/>
  <c r="AH81" i="21"/>
  <c r="AJ81" i="21"/>
  <c r="AL81" i="21"/>
  <c r="AM81" i="21"/>
  <c r="AN81" i="21"/>
  <c r="AO81" i="21"/>
  <c r="J82" i="21"/>
  <c r="L82" i="21"/>
  <c r="S82" i="21"/>
  <c r="Z82" i="21"/>
  <c r="AF82" i="21"/>
  <c r="AH82" i="21"/>
  <c r="AJ82" i="21"/>
  <c r="AL82" i="21"/>
  <c r="AM82" i="21"/>
  <c r="AN82" i="21"/>
  <c r="AO82" i="21"/>
  <c r="J83" i="21"/>
  <c r="L83" i="21"/>
  <c r="S83" i="21"/>
  <c r="Z83" i="21"/>
  <c r="AF83" i="21"/>
  <c r="AH83" i="21"/>
  <c r="AJ83" i="21"/>
  <c r="AL83" i="21"/>
  <c r="AM83" i="21"/>
  <c r="AN83" i="21"/>
  <c r="AO83" i="21"/>
  <c r="J84" i="21"/>
  <c r="L84" i="21"/>
  <c r="S84" i="21"/>
  <c r="Z84" i="21"/>
  <c r="AF84" i="21"/>
  <c r="AH84" i="21"/>
  <c r="AJ84" i="21"/>
  <c r="AL84" i="21"/>
  <c r="AM84" i="21"/>
  <c r="AN84" i="21"/>
  <c r="AO84" i="21"/>
  <c r="J85" i="21"/>
  <c r="L85" i="21"/>
  <c r="S85" i="21"/>
  <c r="Z85" i="21"/>
  <c r="AF85" i="21"/>
  <c r="AH85" i="21"/>
  <c r="AJ85" i="21"/>
  <c r="AL85" i="21"/>
  <c r="AM85" i="21"/>
  <c r="AN85" i="21"/>
  <c r="AO85" i="21"/>
  <c r="J86" i="21"/>
  <c r="L86" i="21"/>
  <c r="S86" i="21"/>
  <c r="Z86" i="21"/>
  <c r="AF86" i="21"/>
  <c r="AH86" i="21"/>
  <c r="AJ86" i="21"/>
  <c r="AL86" i="21"/>
  <c r="AM86" i="21"/>
  <c r="AN86" i="21"/>
  <c r="AO86" i="21"/>
  <c r="J87" i="21"/>
  <c r="L87" i="21"/>
  <c r="S87" i="21"/>
  <c r="Z87" i="21"/>
  <c r="AF87" i="21"/>
  <c r="AH87" i="21"/>
  <c r="AJ87" i="21"/>
  <c r="AL87" i="21"/>
  <c r="AM87" i="21"/>
  <c r="AN87" i="21"/>
  <c r="AO87" i="21"/>
  <c r="J88" i="21"/>
  <c r="L88" i="21"/>
  <c r="S88" i="21"/>
  <c r="Z88" i="21"/>
  <c r="AF88" i="21"/>
  <c r="AH88" i="21"/>
  <c r="AJ88" i="21"/>
  <c r="AL88" i="21"/>
  <c r="AM88" i="21"/>
  <c r="AN88" i="21"/>
  <c r="AO88" i="21"/>
  <c r="J89" i="21"/>
  <c r="L89" i="21"/>
  <c r="S89" i="21"/>
  <c r="Z89" i="21"/>
  <c r="AF89" i="21"/>
  <c r="AH89" i="21"/>
  <c r="AJ89" i="21"/>
  <c r="AL89" i="21"/>
  <c r="AM89" i="21"/>
  <c r="AN89" i="21"/>
  <c r="AO89" i="21"/>
  <c r="J90" i="21"/>
  <c r="L90" i="21"/>
  <c r="S90" i="21"/>
  <c r="Z90" i="21"/>
  <c r="AF90" i="21"/>
  <c r="AH90" i="21"/>
  <c r="AJ90" i="21"/>
  <c r="AL90" i="21"/>
  <c r="AM90" i="21"/>
  <c r="AN90" i="21"/>
  <c r="AO90" i="21"/>
  <c r="J91" i="21"/>
  <c r="L91" i="21"/>
  <c r="S91" i="21"/>
  <c r="Z91" i="21"/>
  <c r="AF91" i="21"/>
  <c r="AH91" i="21"/>
  <c r="AJ91" i="21"/>
  <c r="AL91" i="21"/>
  <c r="AM91" i="21"/>
  <c r="AN91" i="21"/>
  <c r="AO91" i="21"/>
  <c r="J92" i="21"/>
  <c r="L92" i="21"/>
  <c r="S92" i="21"/>
  <c r="Z92" i="21"/>
  <c r="AF92" i="21"/>
  <c r="AH92" i="21"/>
  <c r="AJ92" i="21"/>
  <c r="AL92" i="21"/>
  <c r="AM92" i="21"/>
  <c r="AN92" i="21"/>
  <c r="AO92" i="21"/>
  <c r="J93" i="21"/>
  <c r="L93" i="21"/>
  <c r="S93" i="21"/>
  <c r="Z93" i="21"/>
  <c r="AF93" i="21"/>
  <c r="AH93" i="21"/>
  <c r="AJ93" i="21"/>
  <c r="AL93" i="21"/>
  <c r="AM93" i="21"/>
  <c r="AN93" i="21"/>
  <c r="AO93" i="21"/>
  <c r="J94" i="21"/>
  <c r="L94" i="21"/>
  <c r="S94" i="21"/>
  <c r="Z94" i="21"/>
  <c r="AF94" i="21"/>
  <c r="AH94" i="21"/>
  <c r="AJ94" i="21"/>
  <c r="AL94" i="21"/>
  <c r="AM94" i="21"/>
  <c r="AN94" i="21"/>
  <c r="AO94" i="21"/>
  <c r="J95" i="21"/>
  <c r="L95" i="21"/>
  <c r="S95" i="21"/>
  <c r="Z95" i="21"/>
  <c r="AF95" i="21"/>
  <c r="AH95" i="21"/>
  <c r="AJ95" i="21"/>
  <c r="AL95" i="21"/>
  <c r="AM95" i="21"/>
  <c r="AN95" i="21"/>
  <c r="AO95" i="21"/>
  <c r="J96" i="21"/>
  <c r="L96" i="21"/>
  <c r="S96" i="21"/>
  <c r="Z96" i="21"/>
  <c r="AF96" i="21"/>
  <c r="AH96" i="21"/>
  <c r="AJ96" i="21"/>
  <c r="AL96" i="21"/>
  <c r="AM96" i="21"/>
  <c r="AN96" i="21"/>
  <c r="AO96" i="21"/>
  <c r="J97" i="21"/>
  <c r="L97" i="21"/>
  <c r="S97" i="21"/>
  <c r="Z97" i="21"/>
  <c r="AF97" i="21"/>
  <c r="AH97" i="21"/>
  <c r="AJ97" i="21"/>
  <c r="AL97" i="21"/>
  <c r="AM97" i="21"/>
  <c r="AN97" i="21"/>
  <c r="AO97" i="21"/>
  <c r="J98" i="21"/>
  <c r="L98" i="21"/>
  <c r="S98" i="21"/>
  <c r="Z98" i="21"/>
  <c r="AF98" i="21"/>
  <c r="AH98" i="21"/>
  <c r="AJ98" i="21"/>
  <c r="AL98" i="21"/>
  <c r="AM98" i="21"/>
  <c r="AN98" i="21"/>
  <c r="AO98" i="21"/>
  <c r="J99" i="21"/>
  <c r="L99" i="21"/>
  <c r="S99" i="21"/>
  <c r="Z99" i="21"/>
  <c r="AF99" i="21"/>
  <c r="AH99" i="21"/>
  <c r="AJ99" i="21"/>
  <c r="AL99" i="21"/>
  <c r="AM99" i="21"/>
  <c r="AN99" i="21"/>
  <c r="AO99" i="21"/>
  <c r="J100" i="21"/>
  <c r="L100" i="21"/>
  <c r="S100" i="21"/>
  <c r="Z100" i="21"/>
  <c r="AF100" i="21"/>
  <c r="AH100" i="21"/>
  <c r="AJ100" i="21"/>
  <c r="AL100" i="21"/>
  <c r="AM100" i="21"/>
  <c r="AN100" i="21"/>
  <c r="AO100" i="21"/>
  <c r="J101" i="21"/>
  <c r="L101" i="21"/>
  <c r="S101" i="21"/>
  <c r="Z101" i="21"/>
  <c r="AF101" i="21"/>
  <c r="AH101" i="21"/>
  <c r="AJ101" i="21"/>
  <c r="AL101" i="21"/>
  <c r="AM101" i="21"/>
  <c r="AN101" i="21"/>
  <c r="AO101" i="21"/>
  <c r="J102" i="21"/>
  <c r="L102" i="21"/>
  <c r="S102" i="21"/>
  <c r="Z102" i="21"/>
  <c r="AF102" i="21"/>
  <c r="AH102" i="21"/>
  <c r="AJ102" i="21"/>
  <c r="AL102" i="21"/>
  <c r="AM102" i="21"/>
  <c r="AN102" i="21"/>
  <c r="AO102" i="21"/>
  <c r="J103" i="21"/>
  <c r="L103" i="21"/>
  <c r="S103" i="21"/>
  <c r="Z103" i="21"/>
  <c r="AF103" i="21"/>
  <c r="AH103" i="21"/>
  <c r="AJ103" i="21"/>
  <c r="AM103" i="21"/>
  <c r="AN103" i="21"/>
  <c r="AO103" i="21"/>
  <c r="J104" i="21"/>
  <c r="L104" i="21"/>
  <c r="S104" i="21"/>
  <c r="Z104" i="21"/>
  <c r="AF104" i="21"/>
  <c r="AH104" i="21"/>
  <c r="AJ104" i="21"/>
  <c r="AL104" i="21"/>
  <c r="AM104" i="21"/>
  <c r="AN104" i="21"/>
  <c r="AO104" i="21"/>
  <c r="J105" i="21"/>
  <c r="L105" i="21"/>
  <c r="S105" i="21"/>
  <c r="Z105" i="21"/>
  <c r="AF105" i="21"/>
  <c r="AH105" i="21"/>
  <c r="AJ105" i="21"/>
  <c r="AL105" i="21"/>
  <c r="AM105" i="21"/>
  <c r="AN105" i="21"/>
  <c r="AO105" i="21"/>
  <c r="J106" i="21"/>
  <c r="L106" i="21"/>
  <c r="S106" i="21"/>
  <c r="Z106" i="21"/>
  <c r="AF106" i="21"/>
  <c r="AH106" i="21"/>
  <c r="AJ106" i="21"/>
  <c r="AL106" i="21"/>
  <c r="AM106" i="21"/>
  <c r="AN106" i="21"/>
  <c r="AO106" i="21"/>
  <c r="J107" i="21"/>
  <c r="L107" i="21"/>
  <c r="S107" i="21"/>
  <c r="Z107" i="21"/>
  <c r="AF107" i="21"/>
  <c r="AH107" i="21"/>
  <c r="AJ107" i="21"/>
  <c r="AL107" i="21"/>
  <c r="AM107" i="21"/>
  <c r="AN107" i="21"/>
  <c r="AO107" i="21"/>
  <c r="J108" i="21"/>
  <c r="L108" i="21"/>
  <c r="S108" i="21"/>
  <c r="Z108" i="21"/>
  <c r="AF108" i="21"/>
  <c r="AH108" i="21"/>
  <c r="AJ108" i="21"/>
  <c r="AL108" i="21"/>
  <c r="AM108" i="21"/>
  <c r="AN108" i="21"/>
  <c r="AO108" i="21"/>
  <c r="J109" i="21"/>
  <c r="L109" i="21"/>
  <c r="S109" i="21"/>
  <c r="Z109" i="21"/>
  <c r="AF109" i="21"/>
  <c r="AH109" i="21"/>
  <c r="AJ109" i="21"/>
  <c r="AL109" i="21"/>
  <c r="AM109" i="21"/>
  <c r="AN109" i="21"/>
  <c r="AO109" i="21"/>
  <c r="J110" i="21"/>
  <c r="L110" i="21"/>
  <c r="S110" i="21"/>
  <c r="Z110" i="21"/>
  <c r="AF110" i="21"/>
  <c r="AH110" i="21"/>
  <c r="AJ110" i="21"/>
  <c r="AL110" i="21"/>
  <c r="AM110" i="21"/>
  <c r="AO110" i="21" s="1"/>
  <c r="AN110" i="21"/>
  <c r="J111" i="21"/>
  <c r="L111" i="21"/>
  <c r="S111" i="21"/>
  <c r="Z111" i="21"/>
  <c r="AF111" i="21"/>
  <c r="AH111" i="21"/>
  <c r="AJ111" i="21"/>
  <c r="AL111" i="21"/>
  <c r="AM111" i="21"/>
  <c r="AN111" i="21"/>
  <c r="AO111" i="21"/>
  <c r="AN26" i="21"/>
  <c r="AM26" i="21"/>
  <c r="AO26" i="21" s="1"/>
  <c r="AL26" i="21"/>
  <c r="AJ26" i="21"/>
  <c r="AH26" i="21"/>
  <c r="AF26" i="21"/>
  <c r="Z26" i="21"/>
  <c r="S26" i="21"/>
  <c r="L26" i="21"/>
  <c r="J26" i="21"/>
  <c r="AN25" i="21"/>
  <c r="AM25" i="21"/>
  <c r="AO25" i="21" s="1"/>
  <c r="AL25" i="21"/>
  <c r="AJ25" i="21"/>
  <c r="AH25" i="21"/>
  <c r="AF25" i="21"/>
  <c r="Z25" i="21"/>
  <c r="S25" i="21"/>
  <c r="L25" i="21"/>
  <c r="J25" i="21"/>
  <c r="AN24" i="21"/>
  <c r="AM24" i="21"/>
  <c r="AO24" i="21" s="1"/>
  <c r="AL24" i="21"/>
  <c r="AJ24" i="21"/>
  <c r="AH24" i="21"/>
  <c r="AF24" i="21"/>
  <c r="Z24" i="21"/>
  <c r="S24" i="21"/>
  <c r="L24" i="21"/>
  <c r="J24" i="21"/>
  <c r="AN23" i="21"/>
  <c r="AM23" i="21"/>
  <c r="AO23" i="21" s="1"/>
  <c r="AL23" i="21"/>
  <c r="AJ23" i="21"/>
  <c r="AH23" i="21"/>
  <c r="AF23" i="21"/>
  <c r="Z23" i="21"/>
  <c r="S23" i="21"/>
  <c r="L23" i="21"/>
  <c r="J23" i="21"/>
  <c r="AN22" i="21"/>
  <c r="AM22" i="21"/>
  <c r="AO22" i="21" s="1"/>
  <c r="AL22" i="21"/>
  <c r="AJ22" i="21"/>
  <c r="AH22" i="21"/>
  <c r="AF22" i="21"/>
  <c r="Z22" i="21"/>
  <c r="S22" i="21"/>
  <c r="L22" i="21"/>
  <c r="J22" i="21"/>
  <c r="AN21" i="21"/>
  <c r="AM21" i="21"/>
  <c r="AO21" i="21" s="1"/>
  <c r="AL21" i="21"/>
  <c r="AJ21" i="21"/>
  <c r="AH21" i="21"/>
  <c r="AF21" i="21"/>
  <c r="Z21" i="21"/>
  <c r="S21" i="21"/>
  <c r="L21" i="21"/>
  <c r="J21" i="21"/>
  <c r="AN20" i="21"/>
  <c r="AM20" i="21"/>
  <c r="AO20" i="21" s="1"/>
  <c r="AL20" i="21"/>
  <c r="AJ20" i="21"/>
  <c r="AH20" i="21"/>
  <c r="AF20" i="21"/>
  <c r="Z20" i="21"/>
  <c r="S20" i="21"/>
  <c r="L20" i="21"/>
  <c r="J20" i="21"/>
  <c r="AN19" i="21"/>
  <c r="AM19" i="21"/>
  <c r="AO19" i="21" s="1"/>
  <c r="AL19" i="21"/>
  <c r="AJ19" i="21"/>
  <c r="AH19" i="21"/>
  <c r="AF19" i="21"/>
  <c r="Z19" i="21"/>
  <c r="S19" i="21"/>
  <c r="L19" i="21"/>
  <c r="J19" i="21"/>
  <c r="AN18" i="21"/>
  <c r="AM18" i="21"/>
  <c r="AO18" i="21" s="1"/>
  <c r="AL18" i="21"/>
  <c r="AJ18" i="21"/>
  <c r="AH18" i="21"/>
  <c r="AF18" i="21"/>
  <c r="Z18" i="21"/>
  <c r="S18" i="21"/>
  <c r="L18" i="21"/>
  <c r="J18" i="21"/>
  <c r="AN17" i="21"/>
  <c r="AM17" i="21"/>
  <c r="AO17" i="21" s="1"/>
  <c r="AL17" i="21"/>
  <c r="AJ17" i="21"/>
  <c r="AH17" i="21"/>
  <c r="AF17" i="21"/>
  <c r="Z17" i="21"/>
  <c r="S17" i="21"/>
  <c r="L17" i="21"/>
  <c r="J17" i="21"/>
  <c r="CB13" i="21"/>
  <c r="J13" i="21"/>
  <c r="L13" i="21"/>
  <c r="S13" i="21"/>
  <c r="Z13" i="21"/>
  <c r="AF13" i="21"/>
  <c r="AH13" i="21"/>
  <c r="AJ13" i="21"/>
  <c r="AL13" i="21"/>
  <c r="AM13" i="21"/>
  <c r="AO13" i="21" s="1"/>
  <c r="AH14" i="21"/>
  <c r="AM14" i="21"/>
  <c r="CB15" i="21"/>
  <c r="AJ15" i="21"/>
  <c r="AM15" i="21"/>
  <c r="CB16" i="21"/>
  <c r="J16" i="21"/>
  <c r="L16" i="21"/>
  <c r="S16" i="21"/>
  <c r="Z16" i="21"/>
  <c r="AF16" i="21"/>
  <c r="AH16" i="21"/>
  <c r="AJ16" i="21"/>
  <c r="AL16" i="21"/>
  <c r="AM16" i="21"/>
  <c r="AO16" i="21" s="1"/>
  <c r="AN16" i="21"/>
  <c r="L6" i="50" l="1"/>
  <c r="CB14" i="21"/>
  <c r="CO14" i="21" s="1"/>
  <c r="L6" i="48"/>
  <c r="AN13" i="21"/>
  <c r="CO13" i="21"/>
  <c r="CP13" i="21"/>
  <c r="CO15" i="21"/>
  <c r="CP15" i="21"/>
  <c r="CO16" i="21"/>
  <c r="CP16" i="21"/>
  <c r="CR16" i="21"/>
  <c r="CR15" i="21"/>
  <c r="CR13" i="21"/>
  <c r="CL16" i="21"/>
  <c r="CN16" i="21"/>
  <c r="CL15" i="21"/>
  <c r="CN15" i="21"/>
  <c r="CL13" i="21"/>
  <c r="CN13" i="21"/>
  <c r="CH15" i="21"/>
  <c r="CJ15" i="21"/>
  <c r="CH16" i="21"/>
  <c r="CJ16" i="21"/>
  <c r="CH13" i="21"/>
  <c r="CJ13" i="21"/>
  <c r="CD16" i="21"/>
  <c r="CF16" i="21"/>
  <c r="CD15" i="21"/>
  <c r="CF15" i="21"/>
  <c r="CD13" i="21"/>
  <c r="CF13" i="21"/>
  <c r="CG13" i="21"/>
  <c r="CC13" i="21"/>
  <c r="CK13" i="21"/>
  <c r="CE16" i="21"/>
  <c r="CI16" i="21"/>
  <c r="CM16" i="21"/>
  <c r="CQ16" i="21"/>
  <c r="CK16" i="21"/>
  <c r="CC16" i="21"/>
  <c r="CG16" i="21"/>
  <c r="CE15" i="21"/>
  <c r="CI15" i="21"/>
  <c r="CM15" i="21"/>
  <c r="CQ15" i="21"/>
  <c r="CK15" i="21"/>
  <c r="CC15" i="21"/>
  <c r="CG15" i="21"/>
  <c r="CQ13" i="21"/>
  <c r="CM13" i="21"/>
  <c r="CI13" i="21"/>
  <c r="CE13" i="21"/>
  <c r="J14" i="21"/>
  <c r="AF15" i="21"/>
  <c r="J15" i="21"/>
  <c r="Z15" i="21"/>
  <c r="S15" i="21"/>
  <c r="L14" i="21"/>
  <c r="Z14" i="21"/>
  <c r="AH15" i="21"/>
  <c r="L15" i="21"/>
  <c r="AF14" i="21"/>
  <c r="AL15" i="21"/>
  <c r="AJ14" i="21"/>
  <c r="AL14" i="21"/>
  <c r="S14" i="21"/>
  <c r="CC14" i="21" l="1"/>
  <c r="CE14" i="21"/>
  <c r="CF14" i="21"/>
  <c r="CM14" i="21"/>
  <c r="CK14" i="21"/>
  <c r="CG14" i="21"/>
  <c r="CI14" i="21"/>
  <c r="CQ14" i="21"/>
  <c r="AN15" i="21"/>
  <c r="AO15" i="21" s="1"/>
  <c r="CJ14" i="21"/>
  <c r="CD14" i="21"/>
  <c r="CN14" i="21"/>
  <c r="D10" i="50"/>
  <c r="X18" i="50" s="1"/>
  <c r="CL14" i="21"/>
  <c r="CR14" i="21"/>
  <c r="CH14" i="21"/>
  <c r="CP14" i="21"/>
  <c r="AN14" i="21"/>
  <c r="CP12" i="21"/>
  <c r="AO14" i="21" l="1"/>
  <c r="CR12" i="21"/>
  <c r="CO12" i="21"/>
  <c r="CN12" i="21"/>
  <c r="CJ12" i="21"/>
  <c r="CL12" i="21"/>
  <c r="CF12" i="21"/>
  <c r="CH12" i="21"/>
  <c r="CE12" i="21"/>
  <c r="CD12" i="21"/>
  <c r="CI12" i="21"/>
  <c r="CQ12" i="21"/>
  <c r="CM12" i="21"/>
  <c r="CK12" i="21"/>
  <c r="CG12" i="21"/>
  <c r="AL12" i="21"/>
  <c r="AH12" i="21"/>
  <c r="AF12" i="21"/>
  <c r="Z12" i="21"/>
  <c r="S12" i="21"/>
  <c r="L12" i="21"/>
  <c r="L10" i="50" l="1"/>
  <c r="Y20" i="50" s="1"/>
  <c r="N10" i="50"/>
  <c r="F10" i="50"/>
  <c r="X20" i="50" s="1"/>
  <c r="H10" i="50"/>
  <c r="P10" i="50"/>
  <c r="J10" i="50"/>
  <c r="Y18" i="50" s="1"/>
  <c r="P10" i="48"/>
  <c r="D10" i="48"/>
  <c r="X18" i="48" s="1"/>
  <c r="L10" i="48"/>
  <c r="Y20" i="48" s="1"/>
  <c r="N10" i="48"/>
  <c r="H10" i="48"/>
  <c r="J10" i="48"/>
  <c r="Y18" i="48" s="1"/>
  <c r="F10" i="48"/>
  <c r="X20" i="48" s="1"/>
  <c r="AN12" i="21"/>
  <c r="CB42" i="21"/>
  <c r="CB43" i="21"/>
  <c r="CB44" i="21"/>
  <c r="CB45" i="21"/>
  <c r="CB46" i="21"/>
  <c r="CB47" i="21"/>
  <c r="CB48" i="21"/>
  <c r="CB49" i="21"/>
  <c r="CB50" i="21"/>
  <c r="CB51" i="21"/>
  <c r="CB52" i="21"/>
  <c r="CB53" i="21"/>
  <c r="CB54" i="21"/>
  <c r="CB55" i="21"/>
  <c r="CB56" i="21"/>
  <c r="CB57" i="21"/>
  <c r="CB58" i="21"/>
  <c r="CB59" i="21"/>
  <c r="CB60" i="21"/>
  <c r="CB61" i="21"/>
  <c r="CB62" i="21"/>
  <c r="CB63" i="21"/>
  <c r="CB64" i="21"/>
  <c r="CB65" i="21"/>
  <c r="CB66" i="21"/>
  <c r="CB67" i="21"/>
  <c r="CB68" i="21"/>
  <c r="CB69" i="21"/>
  <c r="CB70" i="21"/>
  <c r="CB71" i="21"/>
  <c r="CB72" i="21"/>
  <c r="CB73" i="21"/>
  <c r="CB74" i="21"/>
  <c r="CB75" i="21"/>
  <c r="CB76" i="21"/>
  <c r="CB77" i="21"/>
  <c r="CB78" i="21"/>
  <c r="CB79" i="21"/>
  <c r="CB80" i="21"/>
  <c r="CB81" i="21"/>
  <c r="CB82" i="21"/>
  <c r="CB83" i="21"/>
  <c r="CB84" i="21"/>
  <c r="CB85" i="21"/>
  <c r="CB86" i="21"/>
  <c r="CB87" i="21"/>
  <c r="CB88" i="21"/>
  <c r="CB89" i="21"/>
  <c r="CB90" i="21"/>
  <c r="CB91" i="21"/>
  <c r="CB92" i="21"/>
  <c r="CB93" i="21"/>
  <c r="CB94" i="21"/>
  <c r="CB95" i="21"/>
  <c r="CB96" i="21"/>
  <c r="CB97" i="21"/>
  <c r="CB98" i="21"/>
  <c r="CB99" i="21"/>
  <c r="CB100" i="21"/>
  <c r="CB101" i="21"/>
  <c r="CB102" i="21"/>
  <c r="CB103" i="21"/>
  <c r="CB104" i="21"/>
  <c r="CB105" i="21"/>
  <c r="CB106" i="21"/>
  <c r="CB107" i="21"/>
  <c r="CB108" i="21"/>
  <c r="CB109" i="21"/>
  <c r="CB110" i="21"/>
  <c r="CB111" i="21"/>
  <c r="CB22" i="21"/>
  <c r="CB23" i="21"/>
  <c r="CB24" i="21"/>
  <c r="CB25" i="21"/>
  <c r="CB26" i="21"/>
  <c r="CB27" i="21"/>
  <c r="CB28" i="21"/>
  <c r="CB29" i="21"/>
  <c r="CB30" i="21"/>
  <c r="CB31" i="21"/>
  <c r="CB32" i="21"/>
  <c r="CB33" i="21"/>
  <c r="CB34" i="21"/>
  <c r="CB35" i="21"/>
  <c r="CB36" i="21"/>
  <c r="CB37" i="21"/>
  <c r="CB38" i="21"/>
  <c r="CB39" i="21"/>
  <c r="CB40" i="21"/>
  <c r="CB41" i="21"/>
  <c r="AW13" i="21"/>
  <c r="AW14" i="21"/>
  <c r="AW15" i="21"/>
  <c r="AW16" i="21"/>
  <c r="AW17" i="21"/>
  <c r="AW18" i="21"/>
  <c r="AW19" i="21"/>
  <c r="AW20" i="21"/>
  <c r="AW21" i="21"/>
  <c r="AW22" i="21"/>
  <c r="AW23" i="21"/>
  <c r="AW24" i="21"/>
  <c r="AW25" i="21"/>
  <c r="AW26" i="21"/>
  <c r="AW27" i="21"/>
  <c r="AW28" i="21"/>
  <c r="AW29" i="21"/>
  <c r="AW30" i="21"/>
  <c r="AW31" i="21"/>
  <c r="AW32" i="21"/>
  <c r="AW33" i="21"/>
  <c r="AW34" i="21"/>
  <c r="AW35" i="21"/>
  <c r="AW36" i="21"/>
  <c r="AW37" i="21"/>
  <c r="AW38" i="21"/>
  <c r="AW39" i="21"/>
  <c r="AW40" i="21"/>
  <c r="AW41" i="21"/>
  <c r="AW42" i="21"/>
  <c r="AW43" i="21"/>
  <c r="AW44" i="21"/>
  <c r="AW45" i="21"/>
  <c r="AW46" i="21"/>
  <c r="AW47" i="21"/>
  <c r="AW48" i="21"/>
  <c r="AW49" i="21"/>
  <c r="AW50" i="21"/>
  <c r="AW51" i="21"/>
  <c r="AW52" i="21"/>
  <c r="AW53" i="21"/>
  <c r="AW54" i="21"/>
  <c r="AW55" i="21"/>
  <c r="AW56" i="21"/>
  <c r="AW57" i="21"/>
  <c r="AW58" i="21"/>
  <c r="AW59" i="21"/>
  <c r="AW60" i="21"/>
  <c r="AW61" i="21"/>
  <c r="AW62" i="21"/>
  <c r="AW63" i="21"/>
  <c r="AW64" i="21"/>
  <c r="AW65" i="21"/>
  <c r="AW66" i="21"/>
  <c r="AW67" i="21"/>
  <c r="AW68" i="21"/>
  <c r="AW69" i="21"/>
  <c r="AW70" i="21"/>
  <c r="AW71" i="21"/>
  <c r="AW72" i="21"/>
  <c r="AW73" i="21"/>
  <c r="AW74" i="21"/>
  <c r="AW75" i="21"/>
  <c r="AW76" i="21"/>
  <c r="AW77" i="21"/>
  <c r="AW78" i="21"/>
  <c r="AW79" i="21"/>
  <c r="AW80" i="21"/>
  <c r="AW81" i="21"/>
  <c r="AW82" i="21"/>
  <c r="AW83" i="21"/>
  <c r="AW84" i="21"/>
  <c r="AW85" i="21"/>
  <c r="AW86" i="21"/>
  <c r="AW87" i="21"/>
  <c r="AW88" i="21"/>
  <c r="AW89" i="21"/>
  <c r="AW90" i="21"/>
  <c r="AW91" i="21"/>
  <c r="AW92" i="21"/>
  <c r="AW93" i="21"/>
  <c r="AW94" i="21"/>
  <c r="AW95" i="21"/>
  <c r="AW96" i="21"/>
  <c r="AW97" i="21"/>
  <c r="AW98" i="21"/>
  <c r="AW99" i="21"/>
  <c r="AW100" i="21"/>
  <c r="AW101" i="21"/>
  <c r="AW102" i="21"/>
  <c r="AW103" i="21"/>
  <c r="AW104" i="21"/>
  <c r="AW105" i="21"/>
  <c r="AW106" i="21"/>
  <c r="AW107" i="21"/>
  <c r="AW108" i="21"/>
  <c r="AW109" i="21"/>
  <c r="AW110" i="21"/>
  <c r="AW111" i="21"/>
  <c r="AW12" i="21"/>
  <c r="R9" i="48" l="1"/>
  <c r="R9" i="50"/>
  <c r="CO38" i="21"/>
  <c r="CP38" i="21"/>
  <c r="CO26" i="21"/>
  <c r="CP26" i="21"/>
  <c r="CO104" i="21"/>
  <c r="CP104" i="21"/>
  <c r="CO96" i="21"/>
  <c r="CP96" i="21"/>
  <c r="CO84" i="21"/>
  <c r="CP84" i="21"/>
  <c r="CO72" i="21"/>
  <c r="CP72" i="21"/>
  <c r="CO64" i="21"/>
  <c r="CP64" i="21"/>
  <c r="CO56" i="21"/>
  <c r="CP56" i="21"/>
  <c r="CO44" i="21"/>
  <c r="CP44" i="21"/>
  <c r="CO33" i="21"/>
  <c r="CP33" i="21"/>
  <c r="CO29" i="21"/>
  <c r="CP29" i="21"/>
  <c r="CO111" i="21"/>
  <c r="CP111" i="21"/>
  <c r="CO107" i="21"/>
  <c r="CP107" i="21"/>
  <c r="CO103" i="21"/>
  <c r="CP103" i="21"/>
  <c r="CO99" i="21"/>
  <c r="CP99" i="21"/>
  <c r="CO95" i="21"/>
  <c r="CP95" i="21"/>
  <c r="CO91" i="21"/>
  <c r="CP91" i="21"/>
  <c r="CO87" i="21"/>
  <c r="CP87" i="21"/>
  <c r="CO83" i="21"/>
  <c r="CP83" i="21"/>
  <c r="CO79" i="21"/>
  <c r="CP79" i="21"/>
  <c r="CO75" i="21"/>
  <c r="CP75" i="21"/>
  <c r="CO71" i="21"/>
  <c r="CP71" i="21"/>
  <c r="CO67" i="21"/>
  <c r="CP67" i="21"/>
  <c r="CO63" i="21"/>
  <c r="CP63" i="21"/>
  <c r="CO59" i="21"/>
  <c r="CP59" i="21"/>
  <c r="CO55" i="21"/>
  <c r="CP55" i="21"/>
  <c r="CO51" i="21"/>
  <c r="CP51" i="21"/>
  <c r="CO47" i="21"/>
  <c r="CP47" i="21"/>
  <c r="CO43" i="21"/>
  <c r="CP43" i="21"/>
  <c r="CO30" i="21"/>
  <c r="CP30" i="21"/>
  <c r="CO108" i="21"/>
  <c r="CP108" i="21"/>
  <c r="CO100" i="21"/>
  <c r="CP100" i="21"/>
  <c r="CO88" i="21"/>
  <c r="CP88" i="21"/>
  <c r="CO80" i="21"/>
  <c r="CP80" i="21"/>
  <c r="CO68" i="21"/>
  <c r="CP68" i="21"/>
  <c r="CO60" i="21"/>
  <c r="CP60" i="21"/>
  <c r="CO48" i="21"/>
  <c r="CP48" i="21"/>
  <c r="CO41" i="21"/>
  <c r="CP41" i="21"/>
  <c r="CO25" i="21"/>
  <c r="CP25" i="21"/>
  <c r="CO40" i="21"/>
  <c r="CP40" i="21"/>
  <c r="CO36" i="21"/>
  <c r="CP36" i="21"/>
  <c r="CO32" i="21"/>
  <c r="CP32" i="21"/>
  <c r="CO28" i="21"/>
  <c r="CP28" i="21"/>
  <c r="CO24" i="21"/>
  <c r="CP24" i="21"/>
  <c r="CO110" i="21"/>
  <c r="CP110" i="21"/>
  <c r="CO106" i="21"/>
  <c r="CP106" i="21"/>
  <c r="CO102" i="21"/>
  <c r="CP102" i="21"/>
  <c r="CO98" i="21"/>
  <c r="CP98" i="21"/>
  <c r="CO94" i="21"/>
  <c r="CP94" i="21"/>
  <c r="CO90" i="21"/>
  <c r="CP90" i="21"/>
  <c r="CO86" i="21"/>
  <c r="CP86" i="21"/>
  <c r="CO82" i="21"/>
  <c r="CP82" i="21"/>
  <c r="CO78" i="21"/>
  <c r="CP78" i="21"/>
  <c r="CO74" i="21"/>
  <c r="CP74" i="21"/>
  <c r="CO70" i="21"/>
  <c r="CP70" i="21"/>
  <c r="CO66" i="21"/>
  <c r="CP66" i="21"/>
  <c r="CO62" i="21"/>
  <c r="CP62" i="21"/>
  <c r="CO58" i="21"/>
  <c r="CP58" i="21"/>
  <c r="CO54" i="21"/>
  <c r="CP54" i="21"/>
  <c r="CO50" i="21"/>
  <c r="CP50" i="21"/>
  <c r="CO46" i="21"/>
  <c r="CP46" i="21"/>
  <c r="CO42" i="21"/>
  <c r="CP42" i="21"/>
  <c r="CO34" i="21"/>
  <c r="CP34" i="21"/>
  <c r="CO22" i="21"/>
  <c r="CP22" i="21"/>
  <c r="CO92" i="21"/>
  <c r="CP92" i="21"/>
  <c r="CO76" i="21"/>
  <c r="CP76" i="21"/>
  <c r="CO52" i="21"/>
  <c r="CP52" i="21"/>
  <c r="CO37" i="21"/>
  <c r="CP37" i="21"/>
  <c r="CO39" i="21"/>
  <c r="CP39" i="21"/>
  <c r="CO35" i="21"/>
  <c r="CP35" i="21"/>
  <c r="CO31" i="21"/>
  <c r="CP31" i="21"/>
  <c r="CO27" i="21"/>
  <c r="CP27" i="21"/>
  <c r="CO23" i="21"/>
  <c r="CP23" i="21"/>
  <c r="CO109" i="21"/>
  <c r="CP109" i="21"/>
  <c r="CO105" i="21"/>
  <c r="CP105" i="21"/>
  <c r="CO101" i="21"/>
  <c r="CP101" i="21"/>
  <c r="CO97" i="21"/>
  <c r="CP97" i="21"/>
  <c r="CO93" i="21"/>
  <c r="CP93" i="21"/>
  <c r="CO89" i="21"/>
  <c r="CP89" i="21"/>
  <c r="CO85" i="21"/>
  <c r="CP85" i="21"/>
  <c r="CO81" i="21"/>
  <c r="CP81" i="21"/>
  <c r="CO77" i="21"/>
  <c r="CP77" i="21"/>
  <c r="CO73" i="21"/>
  <c r="CP73" i="21"/>
  <c r="CO69" i="21"/>
  <c r="CP69" i="21"/>
  <c r="CO65" i="21"/>
  <c r="CP65" i="21"/>
  <c r="CO61" i="21"/>
  <c r="CP61" i="21"/>
  <c r="CO57" i="21"/>
  <c r="CP57" i="21"/>
  <c r="CO53" i="21"/>
  <c r="CP53" i="21"/>
  <c r="CO49" i="21"/>
  <c r="CP49" i="21"/>
  <c r="CO45" i="21"/>
  <c r="CP45" i="21"/>
  <c r="CR41" i="21"/>
  <c r="CR39" i="21"/>
  <c r="CR38" i="21"/>
  <c r="CR34" i="21"/>
  <c r="CR30" i="21"/>
  <c r="CR26" i="21"/>
  <c r="CR22" i="21"/>
  <c r="CR108" i="21"/>
  <c r="CR104" i="21"/>
  <c r="CR100" i="21"/>
  <c r="CR96" i="21"/>
  <c r="CR92" i="21"/>
  <c r="CR88" i="21"/>
  <c r="CR84" i="21"/>
  <c r="CR80" i="21"/>
  <c r="CR76" i="21"/>
  <c r="CR72" i="21"/>
  <c r="CR68" i="21"/>
  <c r="CR64" i="21"/>
  <c r="CR60" i="21"/>
  <c r="CR56" i="21"/>
  <c r="CR52" i="21"/>
  <c r="CR48" i="21"/>
  <c r="CR44" i="21"/>
  <c r="CR33" i="21"/>
  <c r="CR25" i="21"/>
  <c r="CR107" i="21"/>
  <c r="CR103" i="21"/>
  <c r="CR99" i="21"/>
  <c r="CR95" i="21"/>
  <c r="CR91" i="21"/>
  <c r="CR87" i="21"/>
  <c r="CR83" i="21"/>
  <c r="CR79" i="21"/>
  <c r="CR75" i="21"/>
  <c r="CR71" i="21"/>
  <c r="CR67" i="21"/>
  <c r="CR63" i="21"/>
  <c r="CR59" i="21"/>
  <c r="CR55" i="21"/>
  <c r="CR51" i="21"/>
  <c r="CR47" i="21"/>
  <c r="CR43" i="21"/>
  <c r="CR37" i="21"/>
  <c r="CR29" i="21"/>
  <c r="CR111" i="21"/>
  <c r="CR40" i="21"/>
  <c r="CR36" i="21"/>
  <c r="CR32" i="21"/>
  <c r="CR28" i="21"/>
  <c r="CR24" i="21"/>
  <c r="CR110" i="21"/>
  <c r="CR106" i="21"/>
  <c r="CR102" i="21"/>
  <c r="CR98" i="21"/>
  <c r="CR94" i="21"/>
  <c r="CR90" i="21"/>
  <c r="CR86" i="21"/>
  <c r="CR82" i="21"/>
  <c r="CR78" i="21"/>
  <c r="CR74" i="21"/>
  <c r="CR70" i="21"/>
  <c r="CR66" i="21"/>
  <c r="CR62" i="21"/>
  <c r="CR58" i="21"/>
  <c r="CR54" i="21"/>
  <c r="CR50" i="21"/>
  <c r="CR46" i="21"/>
  <c r="CR42" i="21"/>
  <c r="CR35" i="21"/>
  <c r="CR31" i="21"/>
  <c r="CR27" i="21"/>
  <c r="CR23" i="21"/>
  <c r="CR109" i="21"/>
  <c r="CR105" i="21"/>
  <c r="CR101" i="21"/>
  <c r="CR97" i="21"/>
  <c r="CR93" i="21"/>
  <c r="CR89" i="21"/>
  <c r="CR85" i="21"/>
  <c r="CR81" i="21"/>
  <c r="CR77" i="21"/>
  <c r="CR73" i="21"/>
  <c r="CR69" i="21"/>
  <c r="CR65" i="21"/>
  <c r="CR61" i="21"/>
  <c r="CR57" i="21"/>
  <c r="CR53" i="21"/>
  <c r="CR49" i="21"/>
  <c r="CR45" i="21"/>
  <c r="CL29" i="21"/>
  <c r="CN29" i="21"/>
  <c r="CL38" i="21"/>
  <c r="CN38" i="21"/>
  <c r="CL34" i="21"/>
  <c r="CN34" i="21"/>
  <c r="CL30" i="21"/>
  <c r="CN30" i="21"/>
  <c r="CL26" i="21"/>
  <c r="CN26" i="21"/>
  <c r="CL22" i="21"/>
  <c r="CN22" i="21"/>
  <c r="CL108" i="21"/>
  <c r="CN108" i="21"/>
  <c r="CL104" i="21"/>
  <c r="CN104" i="21"/>
  <c r="CL100" i="21"/>
  <c r="CN100" i="21"/>
  <c r="CL96" i="21"/>
  <c r="CN96" i="21"/>
  <c r="CL92" i="21"/>
  <c r="CN92" i="21"/>
  <c r="CL88" i="21"/>
  <c r="CN88" i="21"/>
  <c r="CL84" i="21"/>
  <c r="CN84" i="21"/>
  <c r="CL80" i="21"/>
  <c r="CN80" i="21"/>
  <c r="CL76" i="21"/>
  <c r="CN76" i="21"/>
  <c r="CL72" i="21"/>
  <c r="CN72" i="21"/>
  <c r="CL68" i="21"/>
  <c r="CN68" i="21"/>
  <c r="CL64" i="21"/>
  <c r="CN64" i="21"/>
  <c r="CL60" i="21"/>
  <c r="CN60" i="21"/>
  <c r="CL56" i="21"/>
  <c r="CN56" i="21"/>
  <c r="CL52" i="21"/>
  <c r="CN52" i="21"/>
  <c r="CL48" i="21"/>
  <c r="CN48" i="21"/>
  <c r="CL44" i="21"/>
  <c r="CN44" i="21"/>
  <c r="CL41" i="21"/>
  <c r="CN41" i="21"/>
  <c r="CL33" i="21"/>
  <c r="CN33" i="21"/>
  <c r="CL111" i="21"/>
  <c r="CN111" i="21"/>
  <c r="CL107" i="21"/>
  <c r="CN107" i="21"/>
  <c r="CL103" i="21"/>
  <c r="CN103" i="21"/>
  <c r="CL99" i="21"/>
  <c r="CN99" i="21"/>
  <c r="CL95" i="21"/>
  <c r="CN95" i="21"/>
  <c r="CL91" i="21"/>
  <c r="CN91" i="21"/>
  <c r="CL87" i="21"/>
  <c r="CN87" i="21"/>
  <c r="CL83" i="21"/>
  <c r="CN83" i="21"/>
  <c r="CL79" i="21"/>
  <c r="CN79" i="21"/>
  <c r="CL75" i="21"/>
  <c r="CN75" i="21"/>
  <c r="CL71" i="21"/>
  <c r="CN71" i="21"/>
  <c r="CL67" i="21"/>
  <c r="CN67" i="21"/>
  <c r="CL63" i="21"/>
  <c r="CN63" i="21"/>
  <c r="CL59" i="21"/>
  <c r="CN59" i="21"/>
  <c r="CL55" i="21"/>
  <c r="CN55" i="21"/>
  <c r="CL51" i="21"/>
  <c r="CN51" i="21"/>
  <c r="CL47" i="21"/>
  <c r="CN47" i="21"/>
  <c r="CL43" i="21"/>
  <c r="CN43" i="21"/>
  <c r="CL37" i="21"/>
  <c r="CN37" i="21"/>
  <c r="CL40" i="21"/>
  <c r="CN40" i="21"/>
  <c r="CL36" i="21"/>
  <c r="CN36" i="21"/>
  <c r="CL32" i="21"/>
  <c r="CN32" i="21"/>
  <c r="CL28" i="21"/>
  <c r="CN28" i="21"/>
  <c r="CL24" i="21"/>
  <c r="CN24" i="21"/>
  <c r="CL110" i="21"/>
  <c r="CN110" i="21"/>
  <c r="CL106" i="21"/>
  <c r="CN106" i="21"/>
  <c r="CL102" i="21"/>
  <c r="CN102" i="21"/>
  <c r="CL98" i="21"/>
  <c r="CN98" i="21"/>
  <c r="CL94" i="21"/>
  <c r="CN94" i="21"/>
  <c r="CL90" i="21"/>
  <c r="CN90" i="21"/>
  <c r="CL86" i="21"/>
  <c r="CN86" i="21"/>
  <c r="CL82" i="21"/>
  <c r="CN82" i="21"/>
  <c r="CL78" i="21"/>
  <c r="CN78" i="21"/>
  <c r="CL74" i="21"/>
  <c r="CN74" i="21"/>
  <c r="CL70" i="21"/>
  <c r="CN70" i="21"/>
  <c r="CL66" i="21"/>
  <c r="CN66" i="21"/>
  <c r="CL62" i="21"/>
  <c r="CN62" i="21"/>
  <c r="CL58" i="21"/>
  <c r="CN58" i="21"/>
  <c r="CL54" i="21"/>
  <c r="CN54" i="21"/>
  <c r="CL50" i="21"/>
  <c r="CN50" i="21"/>
  <c r="CL46" i="21"/>
  <c r="CN46" i="21"/>
  <c r="CL42" i="21"/>
  <c r="CN42" i="21"/>
  <c r="CL25" i="21"/>
  <c r="CN25" i="21"/>
  <c r="CL39" i="21"/>
  <c r="CN39" i="21"/>
  <c r="CL35" i="21"/>
  <c r="CN35" i="21"/>
  <c r="CL31" i="21"/>
  <c r="CN31" i="21"/>
  <c r="CL27" i="21"/>
  <c r="CN27" i="21"/>
  <c r="CL23" i="21"/>
  <c r="CN23" i="21"/>
  <c r="CL109" i="21"/>
  <c r="CN109" i="21"/>
  <c r="CL105" i="21"/>
  <c r="CN105" i="21"/>
  <c r="CL101" i="21"/>
  <c r="CN101" i="21"/>
  <c r="CL97" i="21"/>
  <c r="CN97" i="21"/>
  <c r="CL93" i="21"/>
  <c r="CN93" i="21"/>
  <c r="CL89" i="21"/>
  <c r="CN89" i="21"/>
  <c r="CL85" i="21"/>
  <c r="CN85" i="21"/>
  <c r="CL81" i="21"/>
  <c r="CN81" i="21"/>
  <c r="CL77" i="21"/>
  <c r="CN77" i="21"/>
  <c r="CL73" i="21"/>
  <c r="CN73" i="21"/>
  <c r="CL69" i="21"/>
  <c r="CN69" i="21"/>
  <c r="CL65" i="21"/>
  <c r="CN65" i="21"/>
  <c r="CL61" i="21"/>
  <c r="CN61" i="21"/>
  <c r="CL57" i="21"/>
  <c r="CN57" i="21"/>
  <c r="CL53" i="21"/>
  <c r="CN53" i="21"/>
  <c r="CL49" i="21"/>
  <c r="CN49" i="21"/>
  <c r="CL45" i="21"/>
  <c r="CN45" i="21"/>
  <c r="CH39" i="21"/>
  <c r="CJ39" i="21"/>
  <c r="CH35" i="21"/>
  <c r="CJ35" i="21"/>
  <c r="CH23" i="21"/>
  <c r="CJ23" i="21"/>
  <c r="CH105" i="21"/>
  <c r="CJ105" i="21"/>
  <c r="CH97" i="21"/>
  <c r="CJ97" i="21"/>
  <c r="CH85" i="21"/>
  <c r="CJ85" i="21"/>
  <c r="CH81" i="21"/>
  <c r="CJ81" i="21"/>
  <c r="CH73" i="21"/>
  <c r="CJ73" i="21"/>
  <c r="CH65" i="21"/>
  <c r="CJ65" i="21"/>
  <c r="CH57" i="21"/>
  <c r="CJ57" i="21"/>
  <c r="CH49" i="21"/>
  <c r="CJ49" i="21"/>
  <c r="CH34" i="21"/>
  <c r="CJ34" i="21"/>
  <c r="CH26" i="21"/>
  <c r="CJ26" i="21"/>
  <c r="CH108" i="21"/>
  <c r="CJ108" i="21"/>
  <c r="CH104" i="21"/>
  <c r="CJ104" i="21"/>
  <c r="CH96" i="21"/>
  <c r="CJ96" i="21"/>
  <c r="CH88" i="21"/>
  <c r="CJ88" i="21"/>
  <c r="CH80" i="21"/>
  <c r="CJ80" i="21"/>
  <c r="CH72" i="21"/>
  <c r="CJ72" i="21"/>
  <c r="CH68" i="21"/>
  <c r="CJ68" i="21"/>
  <c r="CH60" i="21"/>
  <c r="CJ60" i="21"/>
  <c r="CH48" i="21"/>
  <c r="CJ48" i="21"/>
  <c r="CH37" i="21"/>
  <c r="CJ37" i="21"/>
  <c r="CH29" i="21"/>
  <c r="CJ29" i="21"/>
  <c r="CH107" i="21"/>
  <c r="CJ107" i="21"/>
  <c r="CH99" i="21"/>
  <c r="CJ99" i="21"/>
  <c r="CH91" i="21"/>
  <c r="CJ91" i="21"/>
  <c r="CH83" i="21"/>
  <c r="CJ83" i="21"/>
  <c r="CH79" i="21"/>
  <c r="CJ79" i="21"/>
  <c r="CH71" i="21"/>
  <c r="CJ71" i="21"/>
  <c r="CH67" i="21"/>
  <c r="CJ67" i="21"/>
  <c r="CH63" i="21"/>
  <c r="CJ63" i="21"/>
  <c r="CH59" i="21"/>
  <c r="CJ59" i="21"/>
  <c r="CH55" i="21"/>
  <c r="CJ55" i="21"/>
  <c r="CH51" i="21"/>
  <c r="CJ51" i="21"/>
  <c r="CH47" i="21"/>
  <c r="CJ47" i="21"/>
  <c r="CH43" i="21"/>
  <c r="CJ43" i="21"/>
  <c r="CH31" i="21"/>
  <c r="CJ31" i="21"/>
  <c r="CH27" i="21"/>
  <c r="CJ27" i="21"/>
  <c r="CH109" i="21"/>
  <c r="CJ109" i="21"/>
  <c r="CH101" i="21"/>
  <c r="CJ101" i="21"/>
  <c r="CH93" i="21"/>
  <c r="CJ93" i="21"/>
  <c r="CH89" i="21"/>
  <c r="CJ89" i="21"/>
  <c r="CH77" i="21"/>
  <c r="CJ77" i="21"/>
  <c r="CH69" i="21"/>
  <c r="CJ69" i="21"/>
  <c r="CH61" i="21"/>
  <c r="CJ61" i="21"/>
  <c r="CH53" i="21"/>
  <c r="CJ53" i="21"/>
  <c r="CH45" i="21"/>
  <c r="CJ45" i="21"/>
  <c r="CH38" i="21"/>
  <c r="CJ38" i="21"/>
  <c r="CH30" i="21"/>
  <c r="CJ30" i="21"/>
  <c r="CH22" i="21"/>
  <c r="CJ22" i="21"/>
  <c r="CH100" i="21"/>
  <c r="CJ100" i="21"/>
  <c r="CH92" i="21"/>
  <c r="CJ92" i="21"/>
  <c r="CH84" i="21"/>
  <c r="CJ84" i="21"/>
  <c r="CH76" i="21"/>
  <c r="CJ76" i="21"/>
  <c r="CH64" i="21"/>
  <c r="CJ64" i="21"/>
  <c r="CH56" i="21"/>
  <c r="CJ56" i="21"/>
  <c r="CH52" i="21"/>
  <c r="CJ52" i="21"/>
  <c r="CH44" i="21"/>
  <c r="CJ44" i="21"/>
  <c r="CH41" i="21"/>
  <c r="CJ41" i="21"/>
  <c r="CH33" i="21"/>
  <c r="CJ33" i="21"/>
  <c r="CH25" i="21"/>
  <c r="CJ25" i="21"/>
  <c r="CH111" i="21"/>
  <c r="CJ111" i="21"/>
  <c r="CH103" i="21"/>
  <c r="CJ103" i="21"/>
  <c r="CH95" i="21"/>
  <c r="CJ95" i="21"/>
  <c r="CH87" i="21"/>
  <c r="CJ87" i="21"/>
  <c r="CH75" i="21"/>
  <c r="CJ75" i="21"/>
  <c r="CH40" i="21"/>
  <c r="CJ40" i="21"/>
  <c r="CH36" i="21"/>
  <c r="CJ36" i="21"/>
  <c r="CH32" i="21"/>
  <c r="CJ32" i="21"/>
  <c r="CH28" i="21"/>
  <c r="CJ28" i="21"/>
  <c r="CH24" i="21"/>
  <c r="CJ24" i="21"/>
  <c r="CH110" i="21"/>
  <c r="CJ110" i="21"/>
  <c r="CH106" i="21"/>
  <c r="CJ106" i="21"/>
  <c r="CH102" i="21"/>
  <c r="CJ102" i="21"/>
  <c r="CH98" i="21"/>
  <c r="CJ98" i="21"/>
  <c r="CH94" i="21"/>
  <c r="CJ94" i="21"/>
  <c r="CH90" i="21"/>
  <c r="CJ90" i="21"/>
  <c r="CH86" i="21"/>
  <c r="CJ86" i="21"/>
  <c r="CH82" i="21"/>
  <c r="CJ82" i="21"/>
  <c r="CH78" i="21"/>
  <c r="CJ78" i="21"/>
  <c r="CH74" i="21"/>
  <c r="CJ74" i="21"/>
  <c r="CH70" i="21"/>
  <c r="CJ70" i="21"/>
  <c r="CH66" i="21"/>
  <c r="CJ66" i="21"/>
  <c r="CH62" i="21"/>
  <c r="CJ62" i="21"/>
  <c r="CH58" i="21"/>
  <c r="CJ58" i="21"/>
  <c r="CH54" i="21"/>
  <c r="CJ54" i="21"/>
  <c r="CH50" i="21"/>
  <c r="CJ50" i="21"/>
  <c r="CH46" i="21"/>
  <c r="CJ46" i="21"/>
  <c r="CH42" i="21"/>
  <c r="CJ42" i="21"/>
  <c r="CD38" i="21"/>
  <c r="CF38" i="21"/>
  <c r="CD34" i="21"/>
  <c r="CF34" i="21"/>
  <c r="CD30" i="21"/>
  <c r="CF30" i="21"/>
  <c r="CD26" i="21"/>
  <c r="CF26" i="21"/>
  <c r="CD22" i="21"/>
  <c r="CF22" i="21"/>
  <c r="CD108" i="21"/>
  <c r="CF108" i="21"/>
  <c r="CD104" i="21"/>
  <c r="CF104" i="21"/>
  <c r="CD100" i="21"/>
  <c r="CF100" i="21"/>
  <c r="CD96" i="21"/>
  <c r="CF96" i="21"/>
  <c r="CD92" i="21"/>
  <c r="CF92" i="21"/>
  <c r="CD88" i="21"/>
  <c r="CF88" i="21"/>
  <c r="CD84" i="21"/>
  <c r="CF84" i="21"/>
  <c r="CD80" i="21"/>
  <c r="CF80" i="21"/>
  <c r="CD76" i="21"/>
  <c r="CF76" i="21"/>
  <c r="CD72" i="21"/>
  <c r="CF72" i="21"/>
  <c r="CD68" i="21"/>
  <c r="CF68" i="21"/>
  <c r="CD64" i="21"/>
  <c r="CF64" i="21"/>
  <c r="CD60" i="21"/>
  <c r="CF60" i="21"/>
  <c r="CD56" i="21"/>
  <c r="CF56" i="21"/>
  <c r="CD52" i="21"/>
  <c r="CF52" i="21"/>
  <c r="CD48" i="21"/>
  <c r="CF48" i="21"/>
  <c r="CD44" i="21"/>
  <c r="CF44" i="21"/>
  <c r="CD37" i="21"/>
  <c r="CF37" i="21"/>
  <c r="CD33" i="21"/>
  <c r="CF33" i="21"/>
  <c r="CD29" i="21"/>
  <c r="CF29" i="21"/>
  <c r="CD25" i="21"/>
  <c r="CF25" i="21"/>
  <c r="CD111" i="21"/>
  <c r="CF111" i="21"/>
  <c r="CD107" i="21"/>
  <c r="CF107" i="21"/>
  <c r="CD103" i="21"/>
  <c r="CF103" i="21"/>
  <c r="CD99" i="21"/>
  <c r="CF99" i="21"/>
  <c r="CD95" i="21"/>
  <c r="CF95" i="21"/>
  <c r="CD91" i="21"/>
  <c r="CF91" i="21"/>
  <c r="CD87" i="21"/>
  <c r="CF87" i="21"/>
  <c r="CD83" i="21"/>
  <c r="CF83" i="21"/>
  <c r="CD79" i="21"/>
  <c r="CF79" i="21"/>
  <c r="CD75" i="21"/>
  <c r="CF75" i="21"/>
  <c r="CD71" i="21"/>
  <c r="CF71" i="21"/>
  <c r="CD67" i="21"/>
  <c r="CF67" i="21"/>
  <c r="CD63" i="21"/>
  <c r="CF63" i="21"/>
  <c r="CD59" i="21"/>
  <c r="CF59" i="21"/>
  <c r="CD55" i="21"/>
  <c r="CF55" i="21"/>
  <c r="CD51" i="21"/>
  <c r="CF51" i="21"/>
  <c r="CD47" i="21"/>
  <c r="CF47" i="21"/>
  <c r="CD43" i="21"/>
  <c r="CF43" i="21"/>
  <c r="CD41" i="21"/>
  <c r="CF41" i="21"/>
  <c r="CD40" i="21"/>
  <c r="CF40" i="21"/>
  <c r="CD36" i="21"/>
  <c r="CF36" i="21"/>
  <c r="CD32" i="21"/>
  <c r="CF32" i="21"/>
  <c r="CD28" i="21"/>
  <c r="CF28" i="21"/>
  <c r="CD24" i="21"/>
  <c r="CF24" i="21"/>
  <c r="CD110" i="21"/>
  <c r="CF110" i="21"/>
  <c r="CD106" i="21"/>
  <c r="CF106" i="21"/>
  <c r="CD102" i="21"/>
  <c r="CF102" i="21"/>
  <c r="CD98" i="21"/>
  <c r="CF98" i="21"/>
  <c r="CD94" i="21"/>
  <c r="CF94" i="21"/>
  <c r="CD90" i="21"/>
  <c r="CF90" i="21"/>
  <c r="CD86" i="21"/>
  <c r="CF86" i="21"/>
  <c r="CD82" i="21"/>
  <c r="CF82" i="21"/>
  <c r="CD78" i="21"/>
  <c r="CF78" i="21"/>
  <c r="CD74" i="21"/>
  <c r="CF74" i="21"/>
  <c r="CD70" i="21"/>
  <c r="CF70" i="21"/>
  <c r="CD66" i="21"/>
  <c r="CF66" i="21"/>
  <c r="CD62" i="21"/>
  <c r="CF62" i="21"/>
  <c r="CD58" i="21"/>
  <c r="CF58" i="21"/>
  <c r="CD54" i="21"/>
  <c r="CF54" i="21"/>
  <c r="CD50" i="21"/>
  <c r="CF50" i="21"/>
  <c r="CD46" i="21"/>
  <c r="CF46" i="21"/>
  <c r="CD42" i="21"/>
  <c r="CF42" i="21"/>
  <c r="CD39" i="21"/>
  <c r="CF39" i="21"/>
  <c r="CD35" i="21"/>
  <c r="CF35" i="21"/>
  <c r="CD31" i="21"/>
  <c r="CF31" i="21"/>
  <c r="CD27" i="21"/>
  <c r="CF27" i="21"/>
  <c r="CD23" i="21"/>
  <c r="CF23" i="21"/>
  <c r="CD109" i="21"/>
  <c r="CF109" i="21"/>
  <c r="CD105" i="21"/>
  <c r="CF105" i="21"/>
  <c r="CD101" i="21"/>
  <c r="CF101" i="21"/>
  <c r="CD97" i="21"/>
  <c r="CF97" i="21"/>
  <c r="CD93" i="21"/>
  <c r="CF93" i="21"/>
  <c r="CD89" i="21"/>
  <c r="CF89" i="21"/>
  <c r="CD85" i="21"/>
  <c r="CF85" i="21"/>
  <c r="CD81" i="21"/>
  <c r="CF81" i="21"/>
  <c r="CD77" i="21"/>
  <c r="CF77" i="21"/>
  <c r="CD73" i="21"/>
  <c r="CF73" i="21"/>
  <c r="CD69" i="21"/>
  <c r="CF69" i="21"/>
  <c r="CD65" i="21"/>
  <c r="CF65" i="21"/>
  <c r="CD61" i="21"/>
  <c r="CF61" i="21"/>
  <c r="CD57" i="21"/>
  <c r="CF57" i="21"/>
  <c r="CD53" i="21"/>
  <c r="CF53" i="21"/>
  <c r="CD49" i="21"/>
  <c r="CF49" i="21"/>
  <c r="CD45" i="21"/>
  <c r="CF45" i="21"/>
  <c r="AO12" i="21"/>
  <c r="CE41" i="21"/>
  <c r="CI41" i="21"/>
  <c r="CM41" i="21"/>
  <c r="CQ41" i="21"/>
  <c r="CC41" i="21"/>
  <c r="CK41" i="21"/>
  <c r="CG41" i="21"/>
  <c r="CE33" i="21"/>
  <c r="CI33" i="21"/>
  <c r="CM33" i="21"/>
  <c r="CQ33" i="21"/>
  <c r="CC33" i="21"/>
  <c r="CK33" i="21"/>
  <c r="CG33" i="21"/>
  <c r="CE25" i="21"/>
  <c r="CI25" i="21"/>
  <c r="CM25" i="21"/>
  <c r="CQ25" i="21"/>
  <c r="CK25" i="21"/>
  <c r="CC25" i="21"/>
  <c r="CG25" i="21"/>
  <c r="CE107" i="21"/>
  <c r="CI107" i="21"/>
  <c r="CM107" i="21"/>
  <c r="CQ107" i="21"/>
  <c r="CC107" i="21"/>
  <c r="CK107" i="21"/>
  <c r="CG107" i="21"/>
  <c r="CE103" i="21"/>
  <c r="CI103" i="21"/>
  <c r="CM103" i="21"/>
  <c r="CQ103" i="21"/>
  <c r="CC103" i="21"/>
  <c r="CK103" i="21"/>
  <c r="CG103" i="21"/>
  <c r="CE95" i="21"/>
  <c r="CI95" i="21"/>
  <c r="CM95" i="21"/>
  <c r="CQ95" i="21"/>
  <c r="CC95" i="21"/>
  <c r="CK95" i="21"/>
  <c r="CG95" i="21"/>
  <c r="CE91" i="21"/>
  <c r="CI91" i="21"/>
  <c r="CM91" i="21"/>
  <c r="CQ91" i="21"/>
  <c r="CC91" i="21"/>
  <c r="CK91" i="21"/>
  <c r="CG91" i="21"/>
  <c r="CE87" i="21"/>
  <c r="CI87" i="21"/>
  <c r="CM87" i="21"/>
  <c r="CQ87" i="21"/>
  <c r="CC87" i="21"/>
  <c r="CK87" i="21"/>
  <c r="CG87" i="21"/>
  <c r="CE83" i="21"/>
  <c r="CI83" i="21"/>
  <c r="CM83" i="21"/>
  <c r="CQ83" i="21"/>
  <c r="CC83" i="21"/>
  <c r="CK83" i="21"/>
  <c r="CG83" i="21"/>
  <c r="CE79" i="21"/>
  <c r="CI79" i="21"/>
  <c r="CM79" i="21"/>
  <c r="CQ79" i="21"/>
  <c r="CC79" i="21"/>
  <c r="CK79" i="21"/>
  <c r="CG79" i="21"/>
  <c r="CE75" i="21"/>
  <c r="CI75" i="21"/>
  <c r="CM75" i="21"/>
  <c r="CQ75" i="21"/>
  <c r="CC75" i="21"/>
  <c r="CK75" i="21"/>
  <c r="CG75" i="21"/>
  <c r="CE71" i="21"/>
  <c r="CI71" i="21"/>
  <c r="CM71" i="21"/>
  <c r="CQ71" i="21"/>
  <c r="CG71" i="21"/>
  <c r="CK71" i="21"/>
  <c r="CC71" i="21"/>
  <c r="CE67" i="21"/>
  <c r="CI67" i="21"/>
  <c r="CM67" i="21"/>
  <c r="CQ67" i="21"/>
  <c r="CG67" i="21"/>
  <c r="CK67" i="21"/>
  <c r="CC67" i="21"/>
  <c r="CE59" i="21"/>
  <c r="CI59" i="21"/>
  <c r="CM59" i="21"/>
  <c r="CQ59" i="21"/>
  <c r="CK59" i="21"/>
  <c r="CG59" i="21"/>
  <c r="CC59" i="21"/>
  <c r="CE55" i="21"/>
  <c r="CI55" i="21"/>
  <c r="CM55" i="21"/>
  <c r="CQ55" i="21"/>
  <c r="CC55" i="21"/>
  <c r="CG55" i="21"/>
  <c r="CK55" i="21"/>
  <c r="CE51" i="21"/>
  <c r="CI51" i="21"/>
  <c r="CM51" i="21"/>
  <c r="CQ51" i="21"/>
  <c r="CC51" i="21"/>
  <c r="CG51" i="21"/>
  <c r="CK51" i="21"/>
  <c r="CE47" i="21"/>
  <c r="CI47" i="21"/>
  <c r="CM47" i="21"/>
  <c r="CQ47" i="21"/>
  <c r="CC47" i="21"/>
  <c r="CK47" i="21"/>
  <c r="CG47" i="21"/>
  <c r="CE43" i="21"/>
  <c r="CI43" i="21"/>
  <c r="CM43" i="21"/>
  <c r="CQ43" i="21"/>
  <c r="CC43" i="21"/>
  <c r="CK43" i="21"/>
  <c r="CG43" i="21"/>
  <c r="CE40" i="21"/>
  <c r="CI40" i="21"/>
  <c r="CM40" i="21"/>
  <c r="CQ40" i="21"/>
  <c r="CC40" i="21"/>
  <c r="CK40" i="21"/>
  <c r="CG40" i="21"/>
  <c r="CE36" i="21"/>
  <c r="CI36" i="21"/>
  <c r="CM36" i="21"/>
  <c r="CQ36" i="21"/>
  <c r="CC36" i="21"/>
  <c r="CK36" i="21"/>
  <c r="CG36" i="21"/>
  <c r="CC32" i="21"/>
  <c r="CG32" i="21"/>
  <c r="CK32" i="21"/>
  <c r="CE32" i="21"/>
  <c r="CI32" i="21"/>
  <c r="CM32" i="21"/>
  <c r="CQ32" i="21"/>
  <c r="CE28" i="21"/>
  <c r="CI28" i="21"/>
  <c r="CK28" i="21"/>
  <c r="CC28" i="21"/>
  <c r="CM28" i="21"/>
  <c r="CQ28" i="21"/>
  <c r="CG28" i="21"/>
  <c r="CE24" i="21"/>
  <c r="CI24" i="21"/>
  <c r="CM24" i="21"/>
  <c r="CQ24" i="21"/>
  <c r="CK24" i="21"/>
  <c r="CC24" i="21"/>
  <c r="CG24" i="21"/>
  <c r="CE110" i="21"/>
  <c r="CI110" i="21"/>
  <c r="CM110" i="21"/>
  <c r="CQ110" i="21"/>
  <c r="CK110" i="21"/>
  <c r="CG110" i="21"/>
  <c r="CC110" i="21"/>
  <c r="CE106" i="21"/>
  <c r="CI106" i="21"/>
  <c r="CM106" i="21"/>
  <c r="CQ106" i="21"/>
  <c r="CG106" i="21"/>
  <c r="CC106" i="21"/>
  <c r="CK106" i="21"/>
  <c r="CE102" i="21"/>
  <c r="CI102" i="21"/>
  <c r="CM102" i="21"/>
  <c r="CQ102" i="21"/>
  <c r="CG102" i="21"/>
  <c r="CK102" i="21"/>
  <c r="CC102" i="21"/>
  <c r="CE98" i="21"/>
  <c r="CI98" i="21"/>
  <c r="CM98" i="21"/>
  <c r="CQ98" i="21"/>
  <c r="CK98" i="21"/>
  <c r="CG98" i="21"/>
  <c r="CC98" i="21"/>
  <c r="CE94" i="21"/>
  <c r="CI94" i="21"/>
  <c r="CM94" i="21"/>
  <c r="CQ94" i="21"/>
  <c r="CG94" i="21"/>
  <c r="CC94" i="21"/>
  <c r="CK94" i="21"/>
  <c r="CE90" i="21"/>
  <c r="CI90" i="21"/>
  <c r="CM90" i="21"/>
  <c r="CQ90" i="21"/>
  <c r="CC90" i="21"/>
  <c r="CG90" i="21"/>
  <c r="CK90" i="21"/>
  <c r="CE86" i="21"/>
  <c r="CI86" i="21"/>
  <c r="CM86" i="21"/>
  <c r="CQ86" i="21"/>
  <c r="CG86" i="21"/>
  <c r="CK86" i="21"/>
  <c r="CC86" i="21"/>
  <c r="CE82" i="21"/>
  <c r="CI82" i="21"/>
  <c r="CM82" i="21"/>
  <c r="CQ82" i="21"/>
  <c r="CG82" i="21"/>
  <c r="CC82" i="21"/>
  <c r="CK82" i="21"/>
  <c r="CE78" i="21"/>
  <c r="CI78" i="21"/>
  <c r="CM78" i="21"/>
  <c r="CQ78" i="21"/>
  <c r="CK78" i="21"/>
  <c r="CG78" i="21"/>
  <c r="CC78" i="21"/>
  <c r="CE74" i="21"/>
  <c r="CI74" i="21"/>
  <c r="CM74" i="21"/>
  <c r="CQ74" i="21"/>
  <c r="CC74" i="21"/>
  <c r="CG74" i="21"/>
  <c r="CK74" i="21"/>
  <c r="CE70" i="21"/>
  <c r="CI70" i="21"/>
  <c r="CM70" i="21"/>
  <c r="CQ70" i="21"/>
  <c r="CG70" i="21"/>
  <c r="CC70" i="21"/>
  <c r="CK70" i="21"/>
  <c r="CE66" i="21"/>
  <c r="CI66" i="21"/>
  <c r="CM66" i="21"/>
  <c r="CQ66" i="21"/>
  <c r="CG66" i="21"/>
  <c r="CC66" i="21"/>
  <c r="CK66" i="21"/>
  <c r="CE62" i="21"/>
  <c r="CI62" i="21"/>
  <c r="CM62" i="21"/>
  <c r="CQ62" i="21"/>
  <c r="CK62" i="21"/>
  <c r="CG62" i="21"/>
  <c r="CC62" i="21"/>
  <c r="CE58" i="21"/>
  <c r="CI58" i="21"/>
  <c r="CM58" i="21"/>
  <c r="CQ58" i="21"/>
  <c r="CK58" i="21"/>
  <c r="CG58" i="21"/>
  <c r="CC58" i="21"/>
  <c r="CE54" i="21"/>
  <c r="CI54" i="21"/>
  <c r="CM54" i="21"/>
  <c r="CQ54" i="21"/>
  <c r="CC54" i="21"/>
  <c r="CK54" i="21"/>
  <c r="CG54" i="21"/>
  <c r="CE50" i="21"/>
  <c r="CI50" i="21"/>
  <c r="CM50" i="21"/>
  <c r="CQ50" i="21"/>
  <c r="CC50" i="21"/>
  <c r="CK50" i="21"/>
  <c r="CG50" i="21"/>
  <c r="CE46" i="21"/>
  <c r="CI46" i="21"/>
  <c r="CM46" i="21"/>
  <c r="CQ46" i="21"/>
  <c r="CC46" i="21"/>
  <c r="CK46" i="21"/>
  <c r="CG46" i="21"/>
  <c r="CE42" i="21"/>
  <c r="CI42" i="21"/>
  <c r="CM42" i="21"/>
  <c r="CQ42" i="21"/>
  <c r="CC42" i="21"/>
  <c r="CK42" i="21"/>
  <c r="CG42" i="21"/>
  <c r="CE39" i="21"/>
  <c r="CI39" i="21"/>
  <c r="CM39" i="21"/>
  <c r="CQ39" i="21"/>
  <c r="CC39" i="21"/>
  <c r="CK39" i="21"/>
  <c r="CG39" i="21"/>
  <c r="CE27" i="21"/>
  <c r="CI27" i="21"/>
  <c r="CM27" i="21"/>
  <c r="CQ27" i="21"/>
  <c r="CK27" i="21"/>
  <c r="CC27" i="21"/>
  <c r="CG27" i="21"/>
  <c r="CE105" i="21"/>
  <c r="CI105" i="21"/>
  <c r="CM105" i="21"/>
  <c r="CQ105" i="21"/>
  <c r="CG105" i="21"/>
  <c r="CK105" i="21"/>
  <c r="CC105" i="21"/>
  <c r="CE69" i="21"/>
  <c r="CI69" i="21"/>
  <c r="CM69" i="21"/>
  <c r="CQ69" i="21"/>
  <c r="CG69" i="21"/>
  <c r="CK69" i="21"/>
  <c r="CC69" i="21"/>
  <c r="CE35" i="21"/>
  <c r="CI35" i="21"/>
  <c r="CM35" i="21"/>
  <c r="CQ35" i="21"/>
  <c r="CC35" i="21"/>
  <c r="CK35" i="21"/>
  <c r="CG35" i="21"/>
  <c r="CC31" i="21"/>
  <c r="CG31" i="21"/>
  <c r="CK31" i="21"/>
  <c r="CE31" i="21"/>
  <c r="CI31" i="21"/>
  <c r="CM31" i="21"/>
  <c r="CQ31" i="21"/>
  <c r="CE23" i="21"/>
  <c r="CI23" i="21"/>
  <c r="CM23" i="21"/>
  <c r="CQ23" i="21"/>
  <c r="CK23" i="21"/>
  <c r="CC23" i="21"/>
  <c r="CG23" i="21"/>
  <c r="CE109" i="21"/>
  <c r="CI109" i="21"/>
  <c r="CM109" i="21"/>
  <c r="CQ109" i="21"/>
  <c r="CG109" i="21"/>
  <c r="CC109" i="21"/>
  <c r="CK109" i="21"/>
  <c r="CE101" i="21"/>
  <c r="CI101" i="21"/>
  <c r="CM101" i="21"/>
  <c r="CQ101" i="21"/>
  <c r="CG101" i="21"/>
  <c r="CK101" i="21"/>
  <c r="CC101" i="21"/>
  <c r="CE97" i="21"/>
  <c r="CI97" i="21"/>
  <c r="CM97" i="21"/>
  <c r="CQ97" i="21"/>
  <c r="CG97" i="21"/>
  <c r="CK97" i="21"/>
  <c r="CC97" i="21"/>
  <c r="CE93" i="21"/>
  <c r="CI93" i="21"/>
  <c r="CM93" i="21"/>
  <c r="CQ93" i="21"/>
  <c r="CG93" i="21"/>
  <c r="CK93" i="21"/>
  <c r="CC93" i="21"/>
  <c r="CE89" i="21"/>
  <c r="CI89" i="21"/>
  <c r="CM89" i="21"/>
  <c r="CQ89" i="21"/>
  <c r="CG89" i="21"/>
  <c r="CC89" i="21"/>
  <c r="CK89" i="21"/>
  <c r="CE85" i="21"/>
  <c r="CI85" i="21"/>
  <c r="CM85" i="21"/>
  <c r="CQ85" i="21"/>
  <c r="CG85" i="21"/>
  <c r="CC85" i="21"/>
  <c r="CK85" i="21"/>
  <c r="CE81" i="21"/>
  <c r="CI81" i="21"/>
  <c r="CM81" i="21"/>
  <c r="CQ81" i="21"/>
  <c r="CG81" i="21"/>
  <c r="CC81" i="21"/>
  <c r="CK81" i="21"/>
  <c r="CE77" i="21"/>
  <c r="CI77" i="21"/>
  <c r="CM77" i="21"/>
  <c r="CQ77" i="21"/>
  <c r="CG77" i="21"/>
  <c r="CC77" i="21"/>
  <c r="CK77" i="21"/>
  <c r="CE73" i="21"/>
  <c r="CI73" i="21"/>
  <c r="CM73" i="21"/>
  <c r="CQ73" i="21"/>
  <c r="CG73" i="21"/>
  <c r="CC73" i="21"/>
  <c r="CK73" i="21"/>
  <c r="CE65" i="21"/>
  <c r="CI65" i="21"/>
  <c r="CM65" i="21"/>
  <c r="CK65" i="21"/>
  <c r="CG65" i="21"/>
  <c r="CQ65" i="21"/>
  <c r="CC65" i="21"/>
  <c r="CE61" i="21"/>
  <c r="CI61" i="21"/>
  <c r="CM61" i="21"/>
  <c r="CQ61" i="21"/>
  <c r="CK61" i="21"/>
  <c r="CG61" i="21"/>
  <c r="CC61" i="21"/>
  <c r="CE57" i="21"/>
  <c r="CI57" i="21"/>
  <c r="CM57" i="21"/>
  <c r="CQ57" i="21"/>
  <c r="CC57" i="21"/>
  <c r="CK57" i="21"/>
  <c r="CG57" i="21"/>
  <c r="CE53" i="21"/>
  <c r="CI53" i="21"/>
  <c r="CM53" i="21"/>
  <c r="CQ53" i="21"/>
  <c r="CC53" i="21"/>
  <c r="CK53" i="21"/>
  <c r="CG53" i="21"/>
  <c r="CE49" i="21"/>
  <c r="CI49" i="21"/>
  <c r="CM49" i="21"/>
  <c r="CQ49" i="21"/>
  <c r="CC49" i="21"/>
  <c r="CG49" i="21"/>
  <c r="CK49" i="21"/>
  <c r="CE45" i="21"/>
  <c r="CI45" i="21"/>
  <c r="CM45" i="21"/>
  <c r="CQ45" i="21"/>
  <c r="CC45" i="21"/>
  <c r="CK45" i="21"/>
  <c r="CG45" i="21"/>
  <c r="CE38" i="21"/>
  <c r="CI38" i="21"/>
  <c r="CM38" i="21"/>
  <c r="CQ38" i="21"/>
  <c r="CC38" i="21"/>
  <c r="CK38" i="21"/>
  <c r="CG38" i="21"/>
  <c r="CE34" i="21"/>
  <c r="CI34" i="21"/>
  <c r="CM34" i="21"/>
  <c r="CQ34" i="21"/>
  <c r="CC34" i="21"/>
  <c r="CK34" i="21"/>
  <c r="CG34" i="21"/>
  <c r="CC30" i="21"/>
  <c r="CG30" i="21"/>
  <c r="CK30" i="21"/>
  <c r="CE30" i="21"/>
  <c r="CI30" i="21"/>
  <c r="CM30" i="21"/>
  <c r="CQ30" i="21"/>
  <c r="CE26" i="21"/>
  <c r="CI26" i="21"/>
  <c r="CM26" i="21"/>
  <c r="CQ26" i="21"/>
  <c r="CK26" i="21"/>
  <c r="CC26" i="21"/>
  <c r="CG26" i="21"/>
  <c r="CE22" i="21"/>
  <c r="CI22" i="21"/>
  <c r="CM22" i="21"/>
  <c r="CQ22" i="21"/>
  <c r="CK22" i="21"/>
  <c r="CC22" i="21"/>
  <c r="CG22" i="21"/>
  <c r="CE108" i="21"/>
  <c r="CI108" i="21"/>
  <c r="CM108" i="21"/>
  <c r="CQ108" i="21"/>
  <c r="CC108" i="21"/>
  <c r="CK108" i="21"/>
  <c r="CG108" i="21"/>
  <c r="CE104" i="21"/>
  <c r="CI104" i="21"/>
  <c r="CM104" i="21"/>
  <c r="CQ104" i="21"/>
  <c r="CC104" i="21"/>
  <c r="CK104" i="21"/>
  <c r="CG104" i="21"/>
  <c r="CE100" i="21"/>
  <c r="CI100" i="21"/>
  <c r="CM100" i="21"/>
  <c r="CQ100" i="21"/>
  <c r="CC100" i="21"/>
  <c r="CK100" i="21"/>
  <c r="CG100" i="21"/>
  <c r="CE96" i="21"/>
  <c r="CI96" i="21"/>
  <c r="CM96" i="21"/>
  <c r="CQ96" i="21"/>
  <c r="CC96" i="21"/>
  <c r="CK96" i="21"/>
  <c r="CG96" i="21"/>
  <c r="CE92" i="21"/>
  <c r="CI92" i="21"/>
  <c r="CM92" i="21"/>
  <c r="CQ92" i="21"/>
  <c r="CG92" i="21"/>
  <c r="CC92" i="21"/>
  <c r="CK92" i="21"/>
  <c r="CE88" i="21"/>
  <c r="CI88" i="21"/>
  <c r="CM88" i="21"/>
  <c r="CQ88" i="21"/>
  <c r="CC88" i="21"/>
  <c r="CK88" i="21"/>
  <c r="CG88" i="21"/>
  <c r="CE84" i="21"/>
  <c r="CI84" i="21"/>
  <c r="CM84" i="21"/>
  <c r="CQ84" i="21"/>
  <c r="CG84" i="21"/>
  <c r="CC84" i="21"/>
  <c r="CK84" i="21"/>
  <c r="CE80" i="21"/>
  <c r="CI80" i="21"/>
  <c r="CM80" i="21"/>
  <c r="CQ80" i="21"/>
  <c r="CG80" i="21"/>
  <c r="CC80" i="21"/>
  <c r="CK80" i="21"/>
  <c r="CE76" i="21"/>
  <c r="CI76" i="21"/>
  <c r="CM76" i="21"/>
  <c r="CQ76" i="21"/>
  <c r="CC76" i="21"/>
  <c r="CK76" i="21"/>
  <c r="CG76" i="21"/>
  <c r="CE72" i="21"/>
  <c r="CI72" i="21"/>
  <c r="CM72" i="21"/>
  <c r="CQ72" i="21"/>
  <c r="CG72" i="21"/>
  <c r="CK72" i="21"/>
  <c r="CC72" i="21"/>
  <c r="CE68" i="21"/>
  <c r="CI68" i="21"/>
  <c r="CM68" i="21"/>
  <c r="CQ68" i="21"/>
  <c r="CG68" i="21"/>
  <c r="CC68" i="21"/>
  <c r="CK68" i="21"/>
  <c r="CE64" i="21"/>
  <c r="CI64" i="21"/>
  <c r="CM64" i="21"/>
  <c r="CQ64" i="21"/>
  <c r="CK64" i="21"/>
  <c r="CG64" i="21"/>
  <c r="CC64" i="21"/>
  <c r="CE60" i="21"/>
  <c r="CI60" i="21"/>
  <c r="CM60" i="21"/>
  <c r="CQ60" i="21"/>
  <c r="CK60" i="21"/>
  <c r="CG60" i="21"/>
  <c r="CC60" i="21"/>
  <c r="CE56" i="21"/>
  <c r="CI56" i="21"/>
  <c r="CM56" i="21"/>
  <c r="CQ56" i="21"/>
  <c r="CC56" i="21"/>
  <c r="CG56" i="21"/>
  <c r="CK56" i="21"/>
  <c r="CE52" i="21"/>
  <c r="CI52" i="21"/>
  <c r="CM52" i="21"/>
  <c r="CQ52" i="21"/>
  <c r="CC52" i="21"/>
  <c r="CG52" i="21"/>
  <c r="CK52" i="21"/>
  <c r="CE48" i="21"/>
  <c r="CI48" i="21"/>
  <c r="CM48" i="21"/>
  <c r="CQ48" i="21"/>
  <c r="CC48" i="21"/>
  <c r="CK48" i="21"/>
  <c r="CG48" i="21"/>
  <c r="CE44" i="21"/>
  <c r="CI44" i="21"/>
  <c r="CM44" i="21"/>
  <c r="CQ44" i="21"/>
  <c r="CC44" i="21"/>
  <c r="CK44" i="21"/>
  <c r="CG44" i="21"/>
  <c r="CE37" i="21"/>
  <c r="CI37" i="21"/>
  <c r="CM37" i="21"/>
  <c r="CQ37" i="21"/>
  <c r="CC37" i="21"/>
  <c r="CK37" i="21"/>
  <c r="CG37" i="21"/>
  <c r="CC29" i="21"/>
  <c r="CG29" i="21"/>
  <c r="CK29" i="21"/>
  <c r="CE29" i="21"/>
  <c r="CI29" i="21"/>
  <c r="CM29" i="21"/>
  <c r="CQ29" i="21"/>
  <c r="CE111" i="21"/>
  <c r="CI111" i="21"/>
  <c r="CM111" i="21"/>
  <c r="CQ111" i="21"/>
  <c r="CC111" i="21"/>
  <c r="CK111" i="21"/>
  <c r="CG111" i="21"/>
  <c r="CE99" i="21"/>
  <c r="CI99" i="21"/>
  <c r="CM99" i="21"/>
  <c r="CQ99" i="21"/>
  <c r="CC99" i="21"/>
  <c r="CK99" i="21"/>
  <c r="CG99" i="21"/>
  <c r="CE63" i="21"/>
  <c r="CI63" i="21"/>
  <c r="CM63" i="21"/>
  <c r="CQ63" i="21"/>
  <c r="CK63" i="21"/>
  <c r="CG63" i="21"/>
  <c r="CC63" i="21"/>
  <c r="CB17" i="21"/>
  <c r="CB18" i="21"/>
  <c r="CB19" i="21"/>
  <c r="CB20" i="21"/>
  <c r="CB21" i="21"/>
  <c r="G8" i="21" l="1"/>
  <c r="R10" i="50"/>
  <c r="R10" i="48"/>
  <c r="CO18" i="21"/>
  <c r="CP18" i="21"/>
  <c r="CO21" i="21"/>
  <c r="CP21" i="21"/>
  <c r="CO17" i="21"/>
  <c r="CP17" i="21"/>
  <c r="CO20" i="21"/>
  <c r="CP20" i="21"/>
  <c r="CO19" i="21"/>
  <c r="CP19" i="21"/>
  <c r="CR18" i="21"/>
  <c r="CR20" i="21"/>
  <c r="CR21" i="21"/>
  <c r="CR17" i="21"/>
  <c r="CR19" i="21"/>
  <c r="CL19" i="21"/>
  <c r="CN19" i="21"/>
  <c r="CL18" i="21"/>
  <c r="CN18" i="21"/>
  <c r="CL21" i="21"/>
  <c r="CN21" i="21"/>
  <c r="CL17" i="21"/>
  <c r="CN17" i="21"/>
  <c r="CL20" i="21"/>
  <c r="CN20" i="21"/>
  <c r="CH18" i="21"/>
  <c r="CJ18" i="21"/>
  <c r="CH21" i="21"/>
  <c r="CJ21" i="21"/>
  <c r="CH20" i="21"/>
  <c r="CJ20" i="21"/>
  <c r="CH17" i="21"/>
  <c r="CJ17" i="21"/>
  <c r="CH19" i="21"/>
  <c r="CJ19" i="21"/>
  <c r="CD21" i="21"/>
  <c r="CF21" i="21"/>
  <c r="CD18" i="21"/>
  <c r="CF18" i="21"/>
  <c r="CD17" i="21"/>
  <c r="CF17" i="21"/>
  <c r="CD20" i="21"/>
  <c r="CF20" i="21"/>
  <c r="CD19" i="21"/>
  <c r="CF19" i="21"/>
  <c r="E8" i="21"/>
  <c r="C8" i="21"/>
  <c r="A8" i="21"/>
  <c r="I8" i="21"/>
  <c r="CE20" i="21"/>
  <c r="CI20" i="21"/>
  <c r="CM20" i="21"/>
  <c r="CQ20" i="21"/>
  <c r="CK20" i="21"/>
  <c r="CC20" i="21"/>
  <c r="CG20" i="21"/>
  <c r="CE19" i="21"/>
  <c r="CI19" i="21"/>
  <c r="CM19" i="21"/>
  <c r="CQ19" i="21"/>
  <c r="CK19" i="21"/>
  <c r="CC19" i="21"/>
  <c r="CG19" i="21"/>
  <c r="CE18" i="21"/>
  <c r="CI18" i="21"/>
  <c r="CM18" i="21"/>
  <c r="CQ18" i="21"/>
  <c r="CK18" i="21"/>
  <c r="CC18" i="21"/>
  <c r="CG18" i="21"/>
  <c r="CE21" i="21"/>
  <c r="CI21" i="21"/>
  <c r="CM21" i="21"/>
  <c r="CQ21" i="21"/>
  <c r="CK21" i="21"/>
  <c r="CC21" i="21"/>
  <c r="CG21" i="21"/>
  <c r="CE17" i="21"/>
  <c r="CI17" i="21"/>
  <c r="CM17" i="21"/>
  <c r="CQ17" i="21"/>
  <c r="CK17" i="21"/>
  <c r="CC17" i="21"/>
  <c r="CG17" i="21"/>
  <c r="S15" i="30"/>
  <c r="U15" i="30"/>
  <c r="CS18" i="21" l="1"/>
  <c r="CS17" i="21"/>
  <c r="CS111" i="21"/>
  <c r="CS110" i="21"/>
  <c r="CS109" i="21"/>
  <c r="CS108" i="21"/>
  <c r="CS107" i="21"/>
  <c r="CS106" i="21"/>
  <c r="CS105" i="21"/>
  <c r="CS104" i="21"/>
  <c r="CS103" i="21"/>
  <c r="CS102" i="21"/>
  <c r="CS101" i="21"/>
  <c r="CS100" i="21"/>
  <c r="CS99" i="21"/>
  <c r="CS98" i="21"/>
  <c r="CS97" i="21"/>
  <c r="CS96" i="21"/>
  <c r="CS95" i="21"/>
  <c r="CS94" i="21"/>
  <c r="CS93" i="21"/>
  <c r="CS92" i="21"/>
  <c r="CS91" i="21"/>
  <c r="CS90" i="21"/>
  <c r="CS89" i="21"/>
  <c r="CS88" i="21"/>
  <c r="CS87" i="21"/>
  <c r="CS86" i="21"/>
  <c r="CS85" i="21"/>
  <c r="CS84" i="21"/>
  <c r="CS83" i="21"/>
  <c r="CS82" i="21"/>
  <c r="CS81" i="21"/>
  <c r="CS80" i="21"/>
  <c r="CS79" i="21"/>
  <c r="CS78" i="21"/>
  <c r="CS77" i="21"/>
  <c r="CS76" i="21"/>
  <c r="CS75" i="21"/>
  <c r="CS74" i="21"/>
  <c r="CS73" i="21"/>
  <c r="CS72" i="21"/>
  <c r="CS71" i="21"/>
  <c r="CS70" i="21"/>
  <c r="CS69" i="21"/>
  <c r="CS68" i="21"/>
  <c r="CS67" i="21"/>
  <c r="CS66" i="21"/>
  <c r="CS65" i="21"/>
  <c r="CS64" i="21"/>
  <c r="CS63" i="21"/>
  <c r="CS62" i="21"/>
  <c r="CS61" i="21"/>
  <c r="CS60" i="21"/>
  <c r="CS59" i="21"/>
  <c r="CS58" i="21"/>
  <c r="CS57" i="21"/>
  <c r="CS56" i="21"/>
  <c r="CS55" i="21"/>
  <c r="CS54" i="21"/>
  <c r="CS53" i="21"/>
  <c r="CS52" i="21"/>
  <c r="CS51" i="21"/>
  <c r="CS50" i="21"/>
  <c r="CS49" i="21"/>
  <c r="CS48" i="21"/>
  <c r="CS47" i="21"/>
  <c r="CS46" i="21"/>
  <c r="CS45" i="21"/>
  <c r="CS44" i="21"/>
  <c r="CS43" i="21"/>
  <c r="CS42" i="21"/>
  <c r="CS41" i="21"/>
  <c r="CS40" i="21"/>
  <c r="CS39" i="21"/>
  <c r="CS38" i="21"/>
  <c r="CS37" i="21"/>
  <c r="CS36" i="21"/>
  <c r="CS35" i="21"/>
  <c r="CS34" i="21"/>
  <c r="CS33" i="21"/>
  <c r="CS32" i="21"/>
  <c r="CS31" i="21"/>
  <c r="CS30" i="21"/>
  <c r="CS29" i="21"/>
  <c r="CS28" i="21"/>
  <c r="CS27" i="21"/>
  <c r="CS26" i="21"/>
  <c r="CS25" i="21"/>
  <c r="CS24" i="21"/>
  <c r="CS23" i="21"/>
  <c r="CS22" i="21"/>
  <c r="CS21" i="21"/>
  <c r="CS20" i="21"/>
  <c r="CS19" i="21"/>
  <c r="CS16" i="21"/>
  <c r="CS15" i="21"/>
  <c r="CS14" i="21"/>
  <c r="CS13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</authors>
  <commentList>
    <comment ref="Z4" authorId="0" shapeId="0" xr:uid="{6ED4EC7C-17A0-490E-94C2-FB8CFAD1D395}">
      <text>
        <r>
          <rPr>
            <sz val="9"/>
            <color indexed="81"/>
            <rFont val="MS P ゴシック"/>
            <family val="3"/>
            <charset val="128"/>
          </rPr>
          <t>0000//00/00
の形で入力してください。
例：2019年12月1日の場合→2019/12/1</t>
        </r>
      </text>
    </comment>
    <comment ref="A8" authorId="0" shapeId="0" xr:uid="{AA867331-7F0F-405A-9C72-145A60E1959E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C8" authorId="0" shapeId="0" xr:uid="{46A538AA-F030-48F6-8152-CFA2FBC64392}">
      <text/>
    </comment>
    <comment ref="E8" authorId="0" shapeId="0" xr:uid="{2283A370-DCBB-4895-9BEC-E666F0CF8C17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G8" authorId="0" shapeId="0" xr:uid="{9246D92F-C016-4BB0-9AD6-32C6E40BD2F8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I8" authorId="0" shapeId="0" xr:uid="{D33FDE29-27C3-4861-80DA-082C343BD8CF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D10" authorId="0" shapeId="0" xr:uid="{EC2F9698-D5D3-4756-841A-37E73819D9F3}">
      <text>
        <r>
          <rPr>
            <sz val="9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生年月のみ分かる場合は、
0000/00 の形で入力してください。</t>
        </r>
      </text>
    </comment>
    <comment ref="F10" authorId="0" shapeId="0" xr:uid="{343D1167-38CE-4EB3-9799-3C63F849467A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G10" authorId="0" shapeId="0" xr:uid="{0782A50E-C11A-40FA-9ADB-22A89E829D48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「腕立て伏せ」または「腕立て伏せ膝つき」はどちらか一つのみ記入する。
※2つ記入すると、総合評価が計算されません</t>
        </r>
      </text>
    </comment>
    <comment ref="AI10" authorId="0" shapeId="0" xr:uid="{E620690A-6F8B-4081-8482-5399BFD399EE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「腕立て伏せ」または「腕立て伏せ膝つき」はどちらか一つのみ記入してください。
※2つ記入すると、総合評価が計算されません</t>
        </r>
      </text>
    </comment>
    <comment ref="AM10" authorId="0" shapeId="0" xr:uid="{BF182B03-F9F9-4E11-AEFB-AB8F5980234B}">
      <text>
        <r>
          <rPr>
            <sz val="9"/>
            <color indexed="81"/>
            <rFont val="MS P ゴシック"/>
            <family val="3"/>
            <charset val="128"/>
          </rPr>
          <t>自動入力
種目数の値が「７」の場合にのみ、総合評価が算出されます。</t>
        </r>
      </text>
    </comment>
    <comment ref="AO10" authorId="0" shapeId="0" xr:uid="{99CEBB7C-ABA4-44A6-9F76-72045E4D87B4}">
      <text>
        <r>
          <rPr>
            <sz val="9"/>
            <color indexed="81"/>
            <rFont val="MS P ゴシック"/>
            <family val="3"/>
            <charset val="128"/>
          </rPr>
          <t>7種目実施した場合にのみ自動的に算出されます。</t>
        </r>
      </text>
    </comment>
    <comment ref="J11" authorId="0" shapeId="0" xr:uid="{45280225-4879-4EF0-8686-A9F7522326E0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L11" authorId="0" shapeId="0" xr:uid="{E9BF9318-74D2-40B8-86D5-8BF006E2D443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S11" authorId="0" shapeId="0" xr:uid="{E7B10459-ECF3-4178-8CFC-33F0DD5FD65B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Z11" authorId="0" shapeId="0" xr:uid="{0436D75D-FB67-4889-8504-355CCB519EDF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F11" authorId="0" shapeId="0" xr:uid="{25FD91CC-F11A-4DAB-B0D1-CF3E36E816B6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H11" authorId="0" shapeId="0" xr:uid="{9FCA4EAB-A04C-4E85-A1EE-0615A830A833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AJ11" authorId="0" shapeId="0" xr:uid="{F3ACC56E-7361-40ED-A4A6-5B587E147427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L11" authorId="0" shapeId="0" xr:uid="{1D238FFE-CF09-44B2-95BD-7349AF6F5894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T12" authorId="0" shapeId="0" xr:uid="{C233B79F-319C-4F35-810F-21E2CF6D5B6D}">
      <text>
        <r>
          <rPr>
            <sz val="9"/>
            <color indexed="81"/>
            <rFont val="MS P ゴシック"/>
            <family val="3"/>
            <charset val="128"/>
          </rPr>
          <t>数字のみを入力してください。</t>
        </r>
      </text>
    </comment>
    <comment ref="AV12" authorId="0" shapeId="0" xr:uid="{539D0596-F154-419E-9F12-222C29625C36}">
      <text>
        <r>
          <rPr>
            <b/>
            <sz val="9"/>
            <color indexed="81"/>
            <rFont val="MS P ゴシック"/>
            <family val="3"/>
            <charset val="128"/>
          </rPr>
          <t>数字のみを入力してください。</t>
        </r>
      </text>
    </comment>
    <comment ref="AW12" authorId="0" shapeId="0" xr:uid="{8B85071A-7B70-481C-B502-7A342E2F70D1}">
      <text>
        <r>
          <rPr>
            <sz val="9"/>
            <color indexed="81"/>
            <rFont val="MS P ゴシック"/>
            <family val="3"/>
            <charset val="128"/>
          </rPr>
          <t>日数、合計時間を入力すると自動的に計算されます。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</authors>
  <commentList>
    <comment ref="W4" authorId="0" shapeId="0" xr:uid="{5C0C2EBA-07A8-4C61-AFEF-F84EFB96C0AC}">
      <text>
        <r>
          <rPr>
            <sz val="9"/>
            <color indexed="81"/>
            <rFont val="MS P ゴシック"/>
            <family val="3"/>
            <charset val="128"/>
          </rPr>
          <t>0000//00/00
の形で入力してください。
例：2019年12月1日の場合→2019/12/1</t>
        </r>
      </text>
    </comment>
    <comment ref="D10" authorId="0" shapeId="0" xr:uid="{2FEADF90-E396-41BC-8F7A-D6CB1E508574}">
      <text>
        <r>
          <rPr>
            <sz val="8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生年月までのみわかる場合は、
0000/00 の形で入力してください。</t>
        </r>
      </text>
    </comment>
    <comment ref="E10" authorId="0" shapeId="0" xr:uid="{F18F2EA2-8DF4-4BF1-9CAE-1ADA3FA8B34C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D10" authorId="0" shapeId="0" xr:uid="{1FF06A04-F635-4D3C-A163-C948BB76D0CE}">
      <text>
        <r>
          <rPr>
            <sz val="9"/>
            <color indexed="81"/>
            <rFont val="MS P ゴシック"/>
            <family val="3"/>
            <charset val="128"/>
          </rPr>
          <t>自動入力
種目数の値が「４」の場合にのみ、総合評価が算出されます。</t>
        </r>
      </text>
    </comment>
    <comment ref="AF10" authorId="0" shapeId="0" xr:uid="{299A52BB-841D-44C4-9E91-EC787DD43309}">
      <text>
        <r>
          <rPr>
            <sz val="9"/>
            <color indexed="81"/>
            <rFont val="MS P ゴシック"/>
            <family val="3"/>
            <charset val="128"/>
          </rPr>
          <t>4種目実施した場合にのみ自動的に算出されます。</t>
        </r>
      </text>
    </comment>
    <comment ref="I11" authorId="0" shapeId="0" xr:uid="{5FC3F161-F09A-4505-ACCD-1087C01D821B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P11" authorId="0" shapeId="0" xr:uid="{BD90554C-2B60-463F-8751-9289802CC72E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W11" authorId="0" shapeId="0" xr:uid="{430BFC0C-7BB6-4293-8782-7DA6252C7E98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C11" authorId="0" shapeId="0" xr:uid="{58793876-F4FF-4739-B6D5-ADFDCAA25C54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</authors>
  <commentList>
    <comment ref="Q4" authorId="0" shapeId="0" xr:uid="{6AAE2430-FD4F-4FC4-B165-E49B478DEA38}">
      <text>
        <r>
          <rPr>
            <sz val="9"/>
            <color indexed="81"/>
            <rFont val="MS P ゴシック"/>
            <family val="3"/>
            <charset val="128"/>
          </rPr>
          <t>0000//00/00
の形で入力してください。
例：2019年12月1日の場合→2019/12/1</t>
        </r>
      </text>
    </comment>
    <comment ref="A8" authorId="0" shapeId="0" xr:uid="{026BB107-0E63-4127-9924-C48BDA196654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C8" authorId="0" shapeId="0" xr:uid="{0D795F4D-A5BE-4B38-BA7B-8BCB3364B8B8}">
      <text/>
    </comment>
    <comment ref="E8" authorId="0" shapeId="0" xr:uid="{0D066BDE-EF55-4332-AA4E-E0C7F9F2C780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G8" authorId="0" shapeId="0" xr:uid="{9A474EA2-B6E0-4BAC-BEF8-BC380B247DAC}">
      <text>
        <r>
          <rPr>
            <b/>
            <sz val="9"/>
            <color indexed="81"/>
            <rFont val="MS P ゴシック"/>
            <family val="3"/>
            <charset val="128"/>
          </rPr>
          <t>自動入力</t>
        </r>
      </text>
    </comment>
    <comment ref="I8" authorId="0" shapeId="0" xr:uid="{2760942F-7922-4F42-B33B-5AA3F85CCCBB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D10" authorId="0" shapeId="0" xr:uid="{D3A703EF-F1DC-4F3B-B49C-AF6009E021D1}">
      <text>
        <r>
          <rPr>
            <sz val="9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生年月のみ分かる場合は、
0000/00 の形で入力してください。</t>
        </r>
      </text>
    </comment>
    <comment ref="F10" authorId="0" shapeId="0" xr:uid="{DA5E8824-05FC-44E9-A6BB-ABE204168072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G10" authorId="0" shapeId="0" xr:uid="{06417514-7341-4E27-A5DA-1D96FC598B1C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「腕立て伏せ」または「腕立て伏せ膝つき」はどちらか一つのみ記入する。
※2つ記入すると、総合評価が計算されません</t>
        </r>
      </text>
    </comment>
    <comment ref="AI10" authorId="0" shapeId="0" xr:uid="{D908FF41-54AB-4A9C-8E68-F975951E5AA3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「腕立て伏せ」または「腕立て伏せ膝つき」はどちらか一つのみ記入してください。
※2つ記入すると、総合評価が計算されません</t>
        </r>
      </text>
    </comment>
    <comment ref="AM10" authorId="0" shapeId="0" xr:uid="{CCDCDD6E-8F2B-4D6F-8DD5-8C524FBB305C}">
      <text>
        <r>
          <rPr>
            <sz val="9"/>
            <color indexed="81"/>
            <rFont val="MS P ゴシック"/>
            <family val="3"/>
            <charset val="128"/>
          </rPr>
          <t>自動入力
種目数の値が「７」の場合にのみ、総合評価が算出されます。</t>
        </r>
      </text>
    </comment>
    <comment ref="AO10" authorId="0" shapeId="0" xr:uid="{39B820D5-54ED-4501-917B-502B0A7F82C4}">
      <text>
        <r>
          <rPr>
            <sz val="9"/>
            <color indexed="81"/>
            <rFont val="MS P ゴシック"/>
            <family val="3"/>
            <charset val="128"/>
          </rPr>
          <t>7種目実施した場合にのみ自動的に算出されます。</t>
        </r>
      </text>
    </comment>
    <comment ref="J11" authorId="0" shapeId="0" xr:uid="{1B3F2150-A9B2-4C05-9542-80CCBE15D40C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L11" authorId="0" shapeId="0" xr:uid="{E74504DE-BAA1-4530-921E-3201F3540D2C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S11" authorId="0" shapeId="0" xr:uid="{A4C116F1-5D06-4399-897F-7CB7FFFD4283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Z11" authorId="0" shapeId="0" xr:uid="{5B0532BC-D826-4B5E-B1F1-A01B7BBC1604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F11" authorId="0" shapeId="0" xr:uid="{36583500-A526-4DA9-B54C-6E74659FE84D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H11" authorId="0" shapeId="0" xr:uid="{FBCBDB60-B8EB-429F-8412-5D20854D80D8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AJ11" authorId="0" shapeId="0" xr:uid="{C65A22F6-4BE9-485E-B5F1-BFD40D02CFFE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自動入力</t>
        </r>
      </text>
    </comment>
    <comment ref="AL11" authorId="0" shapeId="0" xr:uid="{63CF96B4-11AD-4780-9479-229F960DDDF5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AT12" authorId="0" shapeId="0" xr:uid="{0016E26E-7C7E-40EC-A897-D535F9D50573}">
      <text>
        <r>
          <rPr>
            <sz val="9"/>
            <color indexed="81"/>
            <rFont val="MS P ゴシック"/>
            <family val="3"/>
            <charset val="128"/>
          </rPr>
          <t>数字のみを入力してください。</t>
        </r>
      </text>
    </comment>
    <comment ref="AV12" authorId="0" shapeId="0" xr:uid="{9E369552-945E-4092-9C29-DB9C46B85C9F}">
      <text>
        <r>
          <rPr>
            <b/>
            <sz val="9"/>
            <color indexed="81"/>
            <rFont val="MS P ゴシック"/>
            <family val="3"/>
            <charset val="128"/>
          </rPr>
          <t>数字のみを入力してください。</t>
        </r>
      </text>
    </comment>
    <comment ref="AW12" authorId="0" shapeId="0" xr:uid="{2AB88B66-0CBE-4B33-AA56-5E8F5488FA52}">
      <text>
        <r>
          <rPr>
            <b/>
            <sz val="9"/>
            <color indexed="81"/>
            <rFont val="MS P ゴシック"/>
            <family val="3"/>
            <charset val="128"/>
          </rPr>
          <t>田中智也:</t>
        </r>
        <r>
          <rPr>
            <sz val="9"/>
            <color indexed="81"/>
            <rFont val="MS P ゴシック"/>
            <family val="3"/>
            <charset val="128"/>
          </rPr>
          <t xml:space="preserve">
日数、合計時間を入力すると自動的に計算されます。</t>
        </r>
      </text>
    </comment>
  </commentList>
</comments>
</file>

<file path=xl/sharedStrings.xml><?xml version="1.0" encoding="utf-8"?>
<sst xmlns="http://schemas.openxmlformats.org/spreadsheetml/2006/main" count="3433" uniqueCount="272">
  <si>
    <t>名　前</t>
  </si>
  <si>
    <t>性別</t>
  </si>
  <si>
    <t>年齢</t>
  </si>
  <si>
    <t>合計点</t>
  </si>
  <si>
    <t>測定日</t>
    <rPh sb="0" eb="2">
      <t>ソクテイ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</si>
  <si>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</si>
  <si>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</si>
  <si>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得点</t>
    <rPh sb="0" eb="2">
      <t>トクテン</t>
    </rPh>
    <phoneticPr fontId="1"/>
  </si>
  <si>
    <t>入力番号</t>
    <rPh sb="0" eb="2">
      <t>ニュウリョク</t>
    </rPh>
    <rPh sb="2" eb="4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</si>
  <si>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</si>
  <si>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</si>
  <si>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</si>
  <si>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</si>
  <si>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</si>
  <si>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</si>
  <si>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</si>
  <si>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</si>
  <si>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</si>
  <si>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</si>
  <si>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</si>
  <si>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名　前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</si>
  <si>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</si>
  <si>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</si>
  <si>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立幅男子</t>
    <rPh sb="0" eb="2">
      <t>タチハバ</t>
    </rPh>
    <rPh sb="2" eb="4">
      <t>ダンシ</t>
    </rPh>
    <phoneticPr fontId="1"/>
  </si>
  <si>
    <t>立幅女子</t>
    <rPh sb="0" eb="2">
      <t>タチハバ</t>
    </rPh>
    <rPh sb="2" eb="4">
      <t>ジョシ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</si>
  <si>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</si>
  <si>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</si>
  <si>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総合
評価</t>
    <rPh sb="3" eb="5">
      <t>ヒョウカ</t>
    </rPh>
    <phoneticPr fontId="1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</si>
  <si>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</si>
  <si>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8"/>
  </si>
  <si>
    <t>団名</t>
    <rPh sb="0" eb="1">
      <t>ダン</t>
    </rPh>
    <rPh sb="1" eb="2">
      <t>メイ</t>
    </rPh>
    <phoneticPr fontId="8"/>
  </si>
  <si>
    <t>スポーツ少年団</t>
    <rPh sb="4" eb="7">
      <t>ショウネンダン</t>
    </rPh>
    <phoneticPr fontId="8"/>
  </si>
  <si>
    <t>実施者結果</t>
    <rPh sb="0" eb="2">
      <t>ジッシ</t>
    </rPh>
    <rPh sb="2" eb="3">
      <t>シャ</t>
    </rPh>
    <rPh sb="3" eb="5">
      <t>ケッカ</t>
    </rPh>
    <phoneticPr fontId="8"/>
  </si>
  <si>
    <t>記録
(cm)</t>
    <rPh sb="0" eb="2">
      <t>キロク</t>
    </rPh>
    <phoneticPr fontId="1"/>
  </si>
  <si>
    <t>記録
(回)</t>
    <rPh sb="0" eb="2">
      <t>キロク</t>
    </rPh>
    <rPh sb="4" eb="5">
      <t>カイ</t>
    </rPh>
    <phoneticPr fontId="1"/>
  </si>
  <si>
    <t>記録
(m)</t>
    <rPh sb="0" eb="2">
      <t>キロク</t>
    </rPh>
    <phoneticPr fontId="1"/>
  </si>
  <si>
    <t>体格</t>
    <rPh sb="0" eb="2">
      <t>タイカク</t>
    </rPh>
    <phoneticPr fontId="1"/>
  </si>
  <si>
    <t>身長
(cm)</t>
    <rPh sb="0" eb="2">
      <t>シンチョウ</t>
    </rPh>
    <phoneticPr fontId="1"/>
  </si>
  <si>
    <t>体重
(kg)</t>
    <rPh sb="0" eb="2">
      <t>タイジュウ</t>
    </rPh>
    <phoneticPr fontId="1"/>
  </si>
  <si>
    <t>４級</t>
    <rPh sb="1" eb="2">
      <t>キュウ</t>
    </rPh>
    <phoneticPr fontId="8"/>
  </si>
  <si>
    <t>３級</t>
    <rPh sb="1" eb="2">
      <t>キュウ</t>
    </rPh>
    <phoneticPr fontId="8"/>
  </si>
  <si>
    <t>５級</t>
    <rPh sb="1" eb="2">
      <t>キュウ</t>
    </rPh>
    <phoneticPr fontId="8"/>
  </si>
  <si>
    <t>ボール投げ</t>
    <rPh sb="3" eb="4">
      <t>ナ</t>
    </rPh>
    <phoneticPr fontId="1"/>
  </si>
  <si>
    <t>腕立て伏せ</t>
    <rPh sb="0" eb="2">
      <t>ウデタ</t>
    </rPh>
    <rPh sb="3" eb="4">
      <t>フ</t>
    </rPh>
    <phoneticPr fontId="1"/>
  </si>
  <si>
    <t>50m走</t>
    <rPh sb="3" eb="4">
      <t>ソウ</t>
    </rPh>
    <phoneticPr fontId="8"/>
  </si>
  <si>
    <t>記録
（秒）</t>
    <rPh sb="0" eb="2">
      <t>キロク</t>
    </rPh>
    <rPh sb="4" eb="5">
      <t>ビョウ</t>
    </rPh>
    <phoneticPr fontId="8"/>
  </si>
  <si>
    <t>20mシャトルラン</t>
    <phoneticPr fontId="1"/>
  </si>
  <si>
    <t>50m走</t>
    <rPh sb="3" eb="4">
      <t>ソウ</t>
    </rPh>
    <phoneticPr fontId="1"/>
  </si>
  <si>
    <t>A</t>
    <phoneticPr fontId="8"/>
  </si>
  <si>
    <t>B</t>
    <phoneticPr fontId="8"/>
  </si>
  <si>
    <t>記録（秒）</t>
    <rPh sb="0" eb="2">
      <t>キロク</t>
    </rPh>
    <rPh sb="3" eb="4">
      <t>ビョウ</t>
    </rPh>
    <phoneticPr fontId="1"/>
  </si>
  <si>
    <t>記録（m）</t>
    <rPh sb="0" eb="2">
      <t>キロク</t>
    </rPh>
    <phoneticPr fontId="1"/>
  </si>
  <si>
    <t>記録（cm）</t>
    <rPh sb="0" eb="2">
      <t>キロク</t>
    </rPh>
    <phoneticPr fontId="1"/>
  </si>
  <si>
    <t>質的評価</t>
    <rPh sb="0" eb="2">
      <t>シツテキ</t>
    </rPh>
    <rPh sb="2" eb="4">
      <t>ヒョウカ</t>
    </rPh>
    <phoneticPr fontId="1"/>
  </si>
  <si>
    <t>得点換算</t>
    <rPh sb="0" eb="2">
      <t>トクテン</t>
    </rPh>
    <rPh sb="2" eb="4">
      <t>カンサン</t>
    </rPh>
    <phoneticPr fontId="1"/>
  </si>
  <si>
    <t>C</t>
    <phoneticPr fontId="8"/>
  </si>
  <si>
    <t>立幅跳</t>
    <rPh sb="0" eb="1">
      <t>タ</t>
    </rPh>
    <rPh sb="1" eb="3">
      <t>ハバト</t>
    </rPh>
    <phoneticPr fontId="1"/>
  </si>
  <si>
    <t>立三段跳</t>
    <rPh sb="0" eb="1">
      <t>タ</t>
    </rPh>
    <rPh sb="1" eb="4">
      <t>サンダント</t>
    </rPh>
    <phoneticPr fontId="1"/>
  </si>
  <si>
    <t>時間往復走</t>
    <rPh sb="0" eb="2">
      <t>ジカン</t>
    </rPh>
    <rPh sb="2" eb="4">
      <t>オウフク</t>
    </rPh>
    <rPh sb="4" eb="5">
      <t>ソウ</t>
    </rPh>
    <phoneticPr fontId="1"/>
  </si>
  <si>
    <t>観察評価</t>
    <rPh sb="2" eb="4">
      <t>ヒョウカ</t>
    </rPh>
    <phoneticPr fontId="1"/>
  </si>
  <si>
    <t>走動作の
観察評価</t>
    <rPh sb="0" eb="3">
      <t>ソウドウサ</t>
    </rPh>
    <phoneticPr fontId="1"/>
  </si>
  <si>
    <t>投動作の
観察評価</t>
    <rPh sb="0" eb="1">
      <t>トウ</t>
    </rPh>
    <rPh sb="1" eb="3">
      <t>ドウサ</t>
    </rPh>
    <rPh sb="7" eb="9">
      <t>ヒョウカ</t>
    </rPh>
    <phoneticPr fontId="1"/>
  </si>
  <si>
    <t>跳動作の
観察評価</t>
    <rPh sb="0" eb="1">
      <t>チョウ</t>
    </rPh>
    <rPh sb="1" eb="3">
      <t>ドウサ</t>
    </rPh>
    <rPh sb="7" eb="9">
      <t>ヒョウカ</t>
    </rPh>
    <phoneticPr fontId="1"/>
  </si>
  <si>
    <t>総合得点評価</t>
    <rPh sb="0" eb="2">
      <t>ソウゴウ</t>
    </rPh>
    <rPh sb="2" eb="4">
      <t>トクテン</t>
    </rPh>
    <rPh sb="4" eb="6">
      <t>ヒョウカ</t>
    </rPh>
    <phoneticPr fontId="8"/>
  </si>
  <si>
    <t>記録</t>
    <rPh sb="0" eb="2">
      <t>キロク</t>
    </rPh>
    <phoneticPr fontId="1"/>
  </si>
  <si>
    <t>25m走</t>
    <rPh sb="3" eb="4">
      <t>ソウ</t>
    </rPh>
    <phoneticPr fontId="1"/>
  </si>
  <si>
    <t>25m走</t>
    <rPh sb="3" eb="4">
      <t>ソウ</t>
    </rPh>
    <phoneticPr fontId="8"/>
  </si>
  <si>
    <t>5m時間往復走</t>
    <rPh sb="4" eb="7">
      <t>オウフクソウ</t>
    </rPh>
    <phoneticPr fontId="1"/>
  </si>
  <si>
    <t>5m時間往復走</t>
    <rPh sb="2" eb="7">
      <t>ジカンオウフクソウ</t>
    </rPh>
    <phoneticPr fontId="1"/>
  </si>
  <si>
    <t>学年</t>
    <rPh sb="0" eb="2">
      <t>ガクネン</t>
    </rPh>
    <phoneticPr fontId="8"/>
  </si>
  <si>
    <t>生年月日</t>
    <rPh sb="0" eb="2">
      <t>セイネン</t>
    </rPh>
    <rPh sb="2" eb="4">
      <t>ガッピ</t>
    </rPh>
    <phoneticPr fontId="8"/>
  </si>
  <si>
    <t>年齢</t>
    <rPh sb="0" eb="2">
      <t>ネンレイ</t>
    </rPh>
    <phoneticPr fontId="8"/>
  </si>
  <si>
    <t>運動適性テストⅡ結果一覧・実施者名簿</t>
    <rPh sb="0" eb="2">
      <t>ウンドウ</t>
    </rPh>
    <rPh sb="2" eb="4">
      <t>テキセイ</t>
    </rPh>
    <rPh sb="8" eb="10">
      <t>ケッカ</t>
    </rPh>
    <rPh sb="10" eb="12">
      <t>イチラン</t>
    </rPh>
    <rPh sb="13" eb="15">
      <t>ジッシ</t>
    </rPh>
    <rPh sb="15" eb="16">
      <t>シャ</t>
    </rPh>
    <rPh sb="16" eb="18">
      <t>メイボ</t>
    </rPh>
    <phoneticPr fontId="8"/>
  </si>
  <si>
    <t>腕立て伏せ（膝つき）</t>
    <rPh sb="0" eb="2">
      <t>ウデタ</t>
    </rPh>
    <rPh sb="3" eb="4">
      <t>フ</t>
    </rPh>
    <rPh sb="6" eb="7">
      <t>ヒザ</t>
    </rPh>
    <phoneticPr fontId="8"/>
  </si>
  <si>
    <t>○自分自身の身体のことやスポーツ習慣に関する質問</t>
    <rPh sb="1" eb="3">
      <t>ジブン</t>
    </rPh>
    <rPh sb="3" eb="5">
      <t>ジシン</t>
    </rPh>
    <rPh sb="6" eb="8">
      <t>カラダ</t>
    </rPh>
    <rPh sb="16" eb="18">
      <t>シュウカン</t>
    </rPh>
    <rPh sb="19" eb="20">
      <t>カン</t>
    </rPh>
    <rPh sb="22" eb="24">
      <t>シツモン</t>
    </rPh>
    <phoneticPr fontId="13"/>
  </si>
  <si>
    <t>身体を動かして行うチェック</t>
    <rPh sb="0" eb="2">
      <t>シンタイ</t>
    </rPh>
    <rPh sb="3" eb="4">
      <t>ウゴ</t>
    </rPh>
    <rPh sb="7" eb="8">
      <t>オコナ</t>
    </rPh>
    <phoneticPr fontId="13"/>
  </si>
  <si>
    <t>①活動しているスポーツ</t>
    <rPh sb="1" eb="3">
      <t>カツドウ</t>
    </rPh>
    <phoneticPr fontId="13"/>
  </si>
  <si>
    <t>②1年間の身長の伸び</t>
    <rPh sb="2" eb="4">
      <t>ネンカン</t>
    </rPh>
    <rPh sb="5" eb="7">
      <t>シンチョウ</t>
    </rPh>
    <rPh sb="8" eb="9">
      <t>ノ</t>
    </rPh>
    <phoneticPr fontId="13"/>
  </si>
  <si>
    <t>③1週間で1日何時間スポーツをしたか</t>
    <rPh sb="2" eb="4">
      <t>シュウカン</t>
    </rPh>
    <rPh sb="6" eb="7">
      <t>ニチ</t>
    </rPh>
    <rPh sb="7" eb="10">
      <t>ナンジカン</t>
    </rPh>
    <phoneticPr fontId="13"/>
  </si>
  <si>
    <t>④ｽﾄﾚｯﾁをよくしているか</t>
    <phoneticPr fontId="13"/>
  </si>
  <si>
    <t>⑤ｳｫｰﾐﾝｸﾞｱｯﾌﾟをしているか</t>
    <phoneticPr fontId="13"/>
  </si>
  <si>
    <t>⑥ｸｰﾘﾝｸﾞﾀﾞｳﾝをしているか</t>
    <phoneticPr fontId="13"/>
  </si>
  <si>
    <t>⑦スポーツ中に痛みがあるか</t>
    <rPh sb="5" eb="6">
      <t>チュウ</t>
    </rPh>
    <rPh sb="7" eb="8">
      <t>イタ</t>
    </rPh>
    <phoneticPr fontId="13"/>
  </si>
  <si>
    <t>⑧スポーツをしていなくても痛みがあるか</t>
    <rPh sb="13" eb="14">
      <t>イタ</t>
    </rPh>
    <phoneticPr fontId="13"/>
  </si>
  <si>
    <t>痛みがある場合、その箇所</t>
    <rPh sb="0" eb="1">
      <t>イタ</t>
    </rPh>
    <rPh sb="5" eb="7">
      <t>バアイ</t>
    </rPh>
    <rPh sb="10" eb="12">
      <t>カショ</t>
    </rPh>
    <phoneticPr fontId="13"/>
  </si>
  <si>
    <t>上肢のチェック-1</t>
    <rPh sb="0" eb="2">
      <t>ジョウシ</t>
    </rPh>
    <phoneticPr fontId="13"/>
  </si>
  <si>
    <t>上肢のチェック-2 伸展</t>
    <rPh sb="0" eb="2">
      <t>ジョウシ</t>
    </rPh>
    <rPh sb="10" eb="12">
      <t>シンテン</t>
    </rPh>
    <phoneticPr fontId="13"/>
  </si>
  <si>
    <t>上肢のチェック-2 屈曲</t>
    <rPh sb="0" eb="2">
      <t>ジョウシ</t>
    </rPh>
    <rPh sb="10" eb="12">
      <t>クッキョク</t>
    </rPh>
    <phoneticPr fontId="13"/>
  </si>
  <si>
    <t>上肢のチェック-3</t>
    <rPh sb="0" eb="2">
      <t>ジョウシ</t>
    </rPh>
    <phoneticPr fontId="13"/>
  </si>
  <si>
    <t>体幹のチェック-1</t>
    <rPh sb="0" eb="2">
      <t>タイカン</t>
    </rPh>
    <phoneticPr fontId="13"/>
  </si>
  <si>
    <t>体幹のチェック-2</t>
    <rPh sb="0" eb="2">
      <t>タイカン</t>
    </rPh>
    <phoneticPr fontId="13"/>
  </si>
  <si>
    <t>体幹のチェック-3</t>
    <rPh sb="0" eb="2">
      <t>タイカン</t>
    </rPh>
    <phoneticPr fontId="13"/>
  </si>
  <si>
    <t>下肢のチェック-1</t>
    <rPh sb="0" eb="2">
      <t>カシ</t>
    </rPh>
    <phoneticPr fontId="13"/>
  </si>
  <si>
    <t>下肢のチェック-2</t>
    <rPh sb="0" eb="2">
      <t>カシ</t>
    </rPh>
    <phoneticPr fontId="13"/>
  </si>
  <si>
    <t>種目①</t>
    <rPh sb="0" eb="2">
      <t>シュモク</t>
    </rPh>
    <phoneticPr fontId="13"/>
  </si>
  <si>
    <t>種目②</t>
    <rPh sb="0" eb="2">
      <t>シュモク</t>
    </rPh>
    <phoneticPr fontId="13"/>
  </si>
  <si>
    <t>種目③</t>
    <rPh sb="0" eb="2">
      <t>シュモク</t>
    </rPh>
    <phoneticPr fontId="13"/>
  </si>
  <si>
    <t>どのくらい伸びたか</t>
    <rPh sb="5" eb="6">
      <t>ノ</t>
    </rPh>
    <phoneticPr fontId="13"/>
  </si>
  <si>
    <t>何cm伸びたか</t>
    <rPh sb="0" eb="1">
      <t>ナン</t>
    </rPh>
    <rPh sb="3" eb="4">
      <t>ノ</t>
    </rPh>
    <phoneticPr fontId="13"/>
  </si>
  <si>
    <t>スポーツをした日数</t>
    <rPh sb="7" eb="9">
      <t>ニッスウ</t>
    </rPh>
    <phoneticPr fontId="13"/>
  </si>
  <si>
    <t>合計時間</t>
    <rPh sb="0" eb="2">
      <t>ゴウケイ</t>
    </rPh>
    <rPh sb="2" eb="4">
      <t>ジカン</t>
    </rPh>
    <phoneticPr fontId="13"/>
  </si>
  <si>
    <t>平均時間</t>
    <rPh sb="0" eb="2">
      <t>ヘイキン</t>
    </rPh>
    <rPh sb="2" eb="4">
      <t>ジカン</t>
    </rPh>
    <phoneticPr fontId="13"/>
  </si>
  <si>
    <t>左肩</t>
    <rPh sb="0" eb="1">
      <t>ヒダリ</t>
    </rPh>
    <phoneticPr fontId="13"/>
  </si>
  <si>
    <t>右肩</t>
    <rPh sb="0" eb="1">
      <t>ミギ</t>
    </rPh>
    <phoneticPr fontId="13"/>
  </si>
  <si>
    <t>左肘</t>
    <rPh sb="0" eb="1">
      <t>ヒダリ</t>
    </rPh>
    <rPh sb="1" eb="2">
      <t>ヒジ</t>
    </rPh>
    <phoneticPr fontId="13"/>
  </si>
  <si>
    <t>右肘</t>
    <rPh sb="0" eb="1">
      <t>ミギ</t>
    </rPh>
    <rPh sb="1" eb="2">
      <t>ヒジ</t>
    </rPh>
    <phoneticPr fontId="13"/>
  </si>
  <si>
    <t>左腕上</t>
    <rPh sb="0" eb="1">
      <t>ヒダリ</t>
    </rPh>
    <rPh sb="1" eb="2">
      <t>ウデ</t>
    </rPh>
    <rPh sb="2" eb="3">
      <t>ウエ</t>
    </rPh>
    <phoneticPr fontId="13"/>
  </si>
  <si>
    <t>右腕上</t>
    <rPh sb="0" eb="1">
      <t>ミギ</t>
    </rPh>
    <rPh sb="1" eb="2">
      <t>ウデ</t>
    </rPh>
    <rPh sb="2" eb="3">
      <t>ウエ</t>
    </rPh>
    <phoneticPr fontId="13"/>
  </si>
  <si>
    <t>前屈</t>
    <rPh sb="0" eb="2">
      <t>ゼンクツ</t>
    </rPh>
    <phoneticPr fontId="13"/>
  </si>
  <si>
    <t>後屈</t>
    <rPh sb="0" eb="2">
      <t>コウクツ</t>
    </rPh>
    <phoneticPr fontId="13"/>
  </si>
  <si>
    <t>長座体前屈</t>
    <rPh sb="0" eb="2">
      <t>チョウザ</t>
    </rPh>
    <rPh sb="2" eb="5">
      <t>タイゼンクツ</t>
    </rPh>
    <phoneticPr fontId="13"/>
  </si>
  <si>
    <t>腹筋力</t>
    <rPh sb="0" eb="2">
      <t>フッキン</t>
    </rPh>
    <rPh sb="2" eb="3">
      <t>リョク</t>
    </rPh>
    <phoneticPr fontId="13"/>
  </si>
  <si>
    <t>痛みの有無</t>
    <rPh sb="0" eb="1">
      <t>イタ</t>
    </rPh>
    <rPh sb="3" eb="5">
      <t>ウム</t>
    </rPh>
    <phoneticPr fontId="13"/>
  </si>
  <si>
    <t>左脚</t>
    <rPh sb="0" eb="1">
      <t>ヒダリ</t>
    </rPh>
    <rPh sb="1" eb="2">
      <t>アシ</t>
    </rPh>
    <phoneticPr fontId="13"/>
  </si>
  <si>
    <t>右脚</t>
    <rPh sb="0" eb="2">
      <t>ミギアシ</t>
    </rPh>
    <phoneticPr fontId="13"/>
  </si>
  <si>
    <t>　</t>
  </si>
  <si>
    <t>●コンディショニングチェック記入欄</t>
    <rPh sb="14" eb="16">
      <t>キニュウ</t>
    </rPh>
    <rPh sb="16" eb="17">
      <t>ラン</t>
    </rPh>
    <phoneticPr fontId="8"/>
  </si>
  <si>
    <t>立ち3段とび</t>
    <rPh sb="0" eb="1">
      <t>タ</t>
    </rPh>
    <rPh sb="3" eb="4">
      <t>ダン</t>
    </rPh>
    <phoneticPr fontId="1"/>
  </si>
  <si>
    <t>立ち幅とび</t>
    <phoneticPr fontId="1"/>
  </si>
  <si>
    <t>立ち幅とび</t>
    <rPh sb="0" eb="1">
      <t>タ</t>
    </rPh>
    <phoneticPr fontId="1"/>
  </si>
  <si>
    <t>男子</t>
    <rPh sb="0" eb="2">
      <t>ダンシ</t>
    </rPh>
    <phoneticPr fontId="8"/>
  </si>
  <si>
    <t>女子</t>
    <rPh sb="0" eb="2">
      <t>ジョシ</t>
    </rPh>
    <phoneticPr fontId="8"/>
  </si>
  <si>
    <t>男子</t>
    <rPh sb="0" eb="2">
      <t>ダンシ</t>
    </rPh>
    <phoneticPr fontId="1"/>
  </si>
  <si>
    <t>女子</t>
    <rPh sb="0" eb="2">
      <t>ジョシ</t>
    </rPh>
    <phoneticPr fontId="1"/>
  </si>
  <si>
    <t>-</t>
    <phoneticPr fontId="1"/>
  </si>
  <si>
    <t>立ち3段男子</t>
    <rPh sb="0" eb="1">
      <t>タ</t>
    </rPh>
    <rPh sb="3" eb="4">
      <t>ダン</t>
    </rPh>
    <rPh sb="4" eb="6">
      <t>ダンシ</t>
    </rPh>
    <phoneticPr fontId="1"/>
  </si>
  <si>
    <t>立ち3段女子</t>
    <rPh sb="0" eb="1">
      <t>タ</t>
    </rPh>
    <rPh sb="3" eb="4">
      <t>ダン</t>
    </rPh>
    <rPh sb="4" eb="6">
      <t>ジョシ</t>
    </rPh>
    <phoneticPr fontId="1"/>
  </si>
  <si>
    <t>ボール投げ男子</t>
    <rPh sb="3" eb="4">
      <t>ナ</t>
    </rPh>
    <rPh sb="5" eb="7">
      <t>ダンシ</t>
    </rPh>
    <phoneticPr fontId="1"/>
  </si>
  <si>
    <t>ボール投げ女子</t>
    <rPh sb="3" eb="4">
      <t>ナ</t>
    </rPh>
    <rPh sb="5" eb="7">
      <t>ジョシ</t>
    </rPh>
    <phoneticPr fontId="1"/>
  </si>
  <si>
    <t>50m走男子</t>
    <rPh sb="3" eb="4">
      <t>ソウ</t>
    </rPh>
    <rPh sb="4" eb="6">
      <t>ダンシ</t>
    </rPh>
    <phoneticPr fontId="1"/>
  </si>
  <si>
    <t>50m走女子</t>
    <rPh sb="3" eb="4">
      <t>ソウ</t>
    </rPh>
    <rPh sb="4" eb="6">
      <t>ジョシ</t>
    </rPh>
    <phoneticPr fontId="1"/>
  </si>
  <si>
    <t>時間往復走男子</t>
    <rPh sb="0" eb="2">
      <t>ジカン</t>
    </rPh>
    <rPh sb="2" eb="4">
      <t>オウフク</t>
    </rPh>
    <rPh sb="4" eb="5">
      <t>ソウ</t>
    </rPh>
    <rPh sb="5" eb="7">
      <t>ダンシ</t>
    </rPh>
    <phoneticPr fontId="1"/>
  </si>
  <si>
    <t>時間往復走女子</t>
    <rPh sb="0" eb="2">
      <t>ジカン</t>
    </rPh>
    <rPh sb="2" eb="4">
      <t>オウフク</t>
    </rPh>
    <rPh sb="4" eb="5">
      <t>ソウ</t>
    </rPh>
    <rPh sb="5" eb="7">
      <t>ジョシ</t>
    </rPh>
    <phoneticPr fontId="1"/>
  </si>
  <si>
    <t>腕立て伏せ男子</t>
    <rPh sb="0" eb="2">
      <t>ウデタ</t>
    </rPh>
    <rPh sb="3" eb="4">
      <t>フ</t>
    </rPh>
    <rPh sb="5" eb="7">
      <t>ダンシ</t>
    </rPh>
    <phoneticPr fontId="1"/>
  </si>
  <si>
    <t>腕立て伏せ女子</t>
    <rPh sb="0" eb="2">
      <t>ウデタ</t>
    </rPh>
    <rPh sb="3" eb="4">
      <t>フ</t>
    </rPh>
    <rPh sb="5" eb="7">
      <t>ジョシ</t>
    </rPh>
    <phoneticPr fontId="1"/>
  </si>
  <si>
    <t>腕立伏膝男子</t>
    <rPh sb="0" eb="2">
      <t>ウデタ</t>
    </rPh>
    <rPh sb="2" eb="3">
      <t>フ</t>
    </rPh>
    <rPh sb="3" eb="4">
      <t>ヒザ</t>
    </rPh>
    <rPh sb="4" eb="6">
      <t>ダンシ</t>
    </rPh>
    <phoneticPr fontId="1"/>
  </si>
  <si>
    <t>腕立伏膝女子</t>
    <rPh sb="0" eb="2">
      <t>ウデタ</t>
    </rPh>
    <rPh sb="2" eb="3">
      <t>フ</t>
    </rPh>
    <rPh sb="3" eb="4">
      <t>ヒザ</t>
    </rPh>
    <rPh sb="4" eb="6">
      <t>ジョシ</t>
    </rPh>
    <phoneticPr fontId="1"/>
  </si>
  <si>
    <t>20mシャトルラン男子</t>
    <rPh sb="9" eb="11">
      <t>ダンシ</t>
    </rPh>
    <phoneticPr fontId="1"/>
  </si>
  <si>
    <t>20mシャトルラン女子</t>
    <rPh sb="9" eb="11">
      <t>ジョシ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</si>
  <si>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</si>
  <si>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</si>
  <si>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</si>
  <si>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</si>
  <si>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</si>
  <si>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合計点</t>
    <rPh sb="0" eb="2">
      <t>ゴウケイ</t>
    </rPh>
    <rPh sb="2" eb="3">
      <t>テン</t>
    </rPh>
    <phoneticPr fontId="1"/>
  </si>
  <si>
    <t>級</t>
    <rPh sb="0" eb="1">
      <t>キュウ</t>
    </rPh>
    <phoneticPr fontId="1"/>
  </si>
  <si>
    <t>男</t>
  </si>
  <si>
    <t>2級</t>
    <rPh sb="1" eb="2">
      <t>キュウ</t>
    </rPh>
    <phoneticPr fontId="8"/>
  </si>
  <si>
    <t>1級</t>
    <rPh sb="1" eb="2">
      <t>キュウ</t>
    </rPh>
    <phoneticPr fontId="8"/>
  </si>
  <si>
    <t>跳動作の観察評価</t>
    <rPh sb="0" eb="1">
      <t>チョウ</t>
    </rPh>
    <rPh sb="1" eb="3">
      <t>ドウサ</t>
    </rPh>
    <rPh sb="4" eb="6">
      <t>カンサツ</t>
    </rPh>
    <rPh sb="6" eb="8">
      <t>ヒョウカ</t>
    </rPh>
    <phoneticPr fontId="8"/>
  </si>
  <si>
    <t>投動作の観察評価</t>
    <rPh sb="0" eb="1">
      <t>トウ</t>
    </rPh>
    <rPh sb="1" eb="3">
      <t>ドウサ</t>
    </rPh>
    <rPh sb="6" eb="8">
      <t>ヒョウカ</t>
    </rPh>
    <phoneticPr fontId="8"/>
  </si>
  <si>
    <t>走動作の観察評価</t>
    <rPh sb="0" eb="1">
      <t>ソウ</t>
    </rPh>
    <rPh sb="1" eb="3">
      <t>ドウサ</t>
    </rPh>
    <rPh sb="6" eb="8">
      <t>ヒョウカ</t>
    </rPh>
    <phoneticPr fontId="8"/>
  </si>
  <si>
    <t>全体
印象</t>
    <rPh sb="0" eb="2">
      <t>ゼンタイ</t>
    </rPh>
    <rPh sb="3" eb="5">
      <t>インショウ</t>
    </rPh>
    <phoneticPr fontId="8"/>
  </si>
  <si>
    <t>部分
観点①</t>
    <rPh sb="0" eb="2">
      <t>ブブン</t>
    </rPh>
    <rPh sb="3" eb="5">
      <t>カンテン</t>
    </rPh>
    <phoneticPr fontId="8"/>
  </si>
  <si>
    <t>部分
観点②</t>
    <rPh sb="0" eb="2">
      <t>ブブン</t>
    </rPh>
    <rPh sb="3" eb="5">
      <t>カンテン</t>
    </rPh>
    <phoneticPr fontId="8"/>
  </si>
  <si>
    <t>部分
観点③</t>
    <rPh sb="0" eb="2">
      <t>ブブン</t>
    </rPh>
    <rPh sb="3" eb="5">
      <t>カンテン</t>
    </rPh>
    <phoneticPr fontId="8"/>
  </si>
  <si>
    <t>部分
観点④</t>
    <rPh sb="0" eb="2">
      <t>ブブン</t>
    </rPh>
    <rPh sb="3" eb="5">
      <t>カンテン</t>
    </rPh>
    <phoneticPr fontId="8"/>
  </si>
  <si>
    <t>運動適性テストⅡ　測定結果表(男）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6">
      <t>オトコ</t>
    </rPh>
    <phoneticPr fontId="1"/>
  </si>
  <si>
    <t>運動適性テストⅡ　測定結果表（幼児）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7">
      <t>ヨウジ</t>
    </rPh>
    <phoneticPr fontId="1"/>
  </si>
  <si>
    <t>T・T</t>
  </si>
  <si>
    <t>腕立て伏せ
(膝つき含む)</t>
    <rPh sb="0" eb="2">
      <t>ウデタ</t>
    </rPh>
    <rPh sb="3" eb="4">
      <t>フ</t>
    </rPh>
    <rPh sb="7" eb="8">
      <t>ヒザ</t>
    </rPh>
    <rPh sb="10" eb="11">
      <t>フク</t>
    </rPh>
    <phoneticPr fontId="1"/>
  </si>
  <si>
    <t>cm</t>
    <phoneticPr fontId="8"/>
  </si>
  <si>
    <t>m</t>
    <phoneticPr fontId="8"/>
  </si>
  <si>
    <t>秒</t>
    <rPh sb="0" eb="1">
      <t>ビョウ</t>
    </rPh>
    <phoneticPr fontId="8"/>
  </si>
  <si>
    <t>回</t>
    <rPh sb="0" eb="1">
      <t>カイ</t>
    </rPh>
    <phoneticPr fontId="8"/>
  </si>
  <si>
    <t>A</t>
  </si>
  <si>
    <t>女</t>
    <rPh sb="0" eb="1">
      <t>オンナ</t>
    </rPh>
    <phoneticPr fontId="8"/>
  </si>
  <si>
    <t>運動適性テストⅡ　測定結果表(女）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6">
      <t>オンナ</t>
    </rPh>
    <phoneticPr fontId="1"/>
  </si>
  <si>
    <t>cm</t>
    <phoneticPr fontId="8"/>
  </si>
  <si>
    <t>m</t>
    <phoneticPr fontId="8"/>
  </si>
  <si>
    <t>秒</t>
    <rPh sb="0" eb="1">
      <t>ビョウ</t>
    </rPh>
    <phoneticPr fontId="8"/>
  </si>
  <si>
    <t>○</t>
  </si>
  <si>
    <t>テスト実施日</t>
    <rPh sb="3" eb="5">
      <t>ジッシ</t>
    </rPh>
    <rPh sb="5" eb="6">
      <t>ビ</t>
    </rPh>
    <phoneticPr fontId="8"/>
  </si>
  <si>
    <t>3級</t>
    <rPh sb="1" eb="2">
      <t>キュウ</t>
    </rPh>
    <phoneticPr fontId="8"/>
  </si>
  <si>
    <t>幼児年齢変換表</t>
    <rPh sb="0" eb="2">
      <t>ヨウジ</t>
    </rPh>
    <rPh sb="2" eb="4">
      <t>ネンレイ</t>
    </rPh>
    <rPh sb="4" eb="6">
      <t>ヘンカン</t>
    </rPh>
    <rPh sb="6" eb="7">
      <t>ヒョウ</t>
    </rPh>
    <phoneticPr fontId="1"/>
  </si>
  <si>
    <t>25m走男子</t>
    <rPh sb="3" eb="4">
      <t>ソウ</t>
    </rPh>
    <rPh sb="4" eb="6">
      <t>ダンシ</t>
    </rPh>
    <phoneticPr fontId="1"/>
  </si>
  <si>
    <t>25m走女子</t>
    <rPh sb="3" eb="4">
      <t>ソウ</t>
    </rPh>
    <rPh sb="4" eb="6">
      <t>ジョシ</t>
    </rPh>
    <phoneticPr fontId="1"/>
  </si>
  <si>
    <t>5m時間往復走男子</t>
    <rPh sb="2" eb="4">
      <t>ジカン</t>
    </rPh>
    <rPh sb="4" eb="6">
      <t>オウフク</t>
    </rPh>
    <rPh sb="6" eb="7">
      <t>ソウ</t>
    </rPh>
    <rPh sb="7" eb="9">
      <t>ダンシ</t>
    </rPh>
    <phoneticPr fontId="1"/>
  </si>
  <si>
    <t>5m時間往復走女子</t>
    <rPh sb="2" eb="4">
      <t>ジカン</t>
    </rPh>
    <rPh sb="4" eb="6">
      <t>オウフク</t>
    </rPh>
    <rPh sb="6" eb="7">
      <t>ソウ</t>
    </rPh>
    <rPh sb="7" eb="9">
      <t>ジョシ</t>
    </rPh>
    <phoneticPr fontId="1"/>
  </si>
  <si>
    <t>B</t>
  </si>
  <si>
    <t>×</t>
  </si>
  <si>
    <t>○</t>
    <phoneticPr fontId="8"/>
  </si>
  <si>
    <t>●体力テスト記入欄</t>
    <rPh sb="1" eb="3">
      <t>タイリョク</t>
    </rPh>
    <rPh sb="6" eb="8">
      <t>キニュウ</t>
    </rPh>
    <rPh sb="8" eb="9">
      <t>ラン</t>
    </rPh>
    <phoneticPr fontId="8"/>
  </si>
  <si>
    <t>陸上競技</t>
    <rPh sb="0" eb="2">
      <t>リクジョウ</t>
    </rPh>
    <rPh sb="2" eb="4">
      <t>キョウギ</t>
    </rPh>
    <phoneticPr fontId="8"/>
  </si>
  <si>
    <t>変わらない</t>
  </si>
  <si>
    <t>少し伸びた</t>
  </si>
  <si>
    <t>とても伸びた</t>
  </si>
  <si>
    <t>するときもある</t>
  </si>
  <si>
    <t>していない</t>
  </si>
  <si>
    <t>ない</t>
  </si>
  <si>
    <t>している</t>
  </si>
  <si>
    <t>ある</t>
  </si>
  <si>
    <t>膝</t>
    <rPh sb="0" eb="1">
      <t>ヒザ</t>
    </rPh>
    <phoneticPr fontId="8"/>
  </si>
  <si>
    <t>△</t>
  </si>
  <si>
    <t>○(なし)</t>
  </si>
  <si>
    <t>×(あり)</t>
  </si>
  <si>
    <t>学年変換表</t>
    <rPh sb="0" eb="2">
      <t>ガクネン</t>
    </rPh>
    <rPh sb="2" eb="4">
      <t>ヘンカン</t>
    </rPh>
    <rPh sb="4" eb="5">
      <t>ヒョウ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</si>
  <si>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</si>
  <si>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</si>
  <si>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</si>
  <si>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</si>
  <si>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</si>
  <si>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</si>
  <si>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</si>
  <si>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</si>
  <si>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</si>
  <si>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左脚</t>
    <rPh sb="0" eb="2">
      <t>ヒダリアシ</t>
    </rPh>
    <phoneticPr fontId="8"/>
  </si>
  <si>
    <t>痛みの有無
左脚</t>
    <rPh sb="0" eb="1">
      <t>イタ</t>
    </rPh>
    <rPh sb="3" eb="5">
      <t>ウム</t>
    </rPh>
    <rPh sb="6" eb="7">
      <t>ヒダリ</t>
    </rPh>
    <rPh sb="7" eb="8">
      <t>アシ</t>
    </rPh>
    <phoneticPr fontId="8"/>
  </si>
  <si>
    <t>痛みの有無
右脚</t>
    <rPh sb="0" eb="1">
      <t>イタ</t>
    </rPh>
    <rPh sb="3" eb="5">
      <t>ウム</t>
    </rPh>
    <rPh sb="6" eb="8">
      <t>ミギアシ</t>
    </rPh>
    <phoneticPr fontId="13"/>
  </si>
  <si>
    <t>　　</t>
  </si>
  <si>
    <t>月数</t>
    <rPh sb="0" eb="2">
      <t>ゲッスウ</t>
    </rPh>
    <phoneticPr fontId="8"/>
  </si>
  <si>
    <t>月齢</t>
    <rPh sb="0" eb="2">
      <t>ゲツレイ</t>
    </rPh>
    <phoneticPr fontId="8"/>
  </si>
  <si>
    <t>跳動作の特徴</t>
    <rPh sb="0" eb="1">
      <t>チョウ</t>
    </rPh>
    <rPh sb="1" eb="3">
      <t>ドウサ</t>
    </rPh>
    <rPh sb="4" eb="6">
      <t>トクチョウ</t>
    </rPh>
    <phoneticPr fontId="8"/>
  </si>
  <si>
    <t>走動作の特徴</t>
    <rPh sb="0" eb="1">
      <t>ハシ</t>
    </rPh>
    <rPh sb="1" eb="3">
      <t>ドウサ</t>
    </rPh>
    <rPh sb="4" eb="6">
      <t>トクチョウ</t>
    </rPh>
    <phoneticPr fontId="8"/>
  </si>
  <si>
    <t>跳動作の特徴</t>
    <rPh sb="0" eb="1">
      <t>チョウ</t>
    </rPh>
    <rPh sb="1" eb="3">
      <t>ドウサ</t>
    </rPh>
    <rPh sb="4" eb="6">
      <t>トクチョウ</t>
    </rPh>
    <phoneticPr fontId="8"/>
  </si>
  <si>
    <t>走動作の特徴</t>
    <rPh sb="0" eb="1">
      <t>ソウ</t>
    </rPh>
    <rPh sb="1" eb="3">
      <t>ドウサ</t>
    </rPh>
    <rPh sb="4" eb="6">
      <t>トクチョウ</t>
    </rPh>
    <phoneticPr fontId="8"/>
  </si>
  <si>
    <t>走動作の特徴</t>
    <rPh sb="0" eb="1">
      <t>ソウ</t>
    </rPh>
    <rPh sb="1" eb="3">
      <t>ドウサ</t>
    </rPh>
    <rPh sb="4" eb="6">
      <t>トクチョウ</t>
    </rPh>
    <phoneticPr fontId="8"/>
  </si>
  <si>
    <t>○</t>
    <phoneticPr fontId="8"/>
  </si>
  <si>
    <t>I・S</t>
  </si>
  <si>
    <t>小4</t>
    <rPh sb="0" eb="1">
      <t>ショウ</t>
    </rPh>
    <phoneticPr fontId="8"/>
  </si>
  <si>
    <t>小2</t>
    <rPh sb="0" eb="1">
      <t>ショウ</t>
    </rPh>
    <phoneticPr fontId="8"/>
  </si>
  <si>
    <t>東京都</t>
    <rPh sb="0" eb="2">
      <t>トウキョウ</t>
    </rPh>
    <rPh sb="2" eb="3">
      <t>ト</t>
    </rPh>
    <phoneticPr fontId="8"/>
  </si>
  <si>
    <t>渋谷</t>
    <rPh sb="0" eb="2">
      <t>シブヤ</t>
    </rPh>
    <phoneticPr fontId="8"/>
  </si>
  <si>
    <t>区</t>
    <rPh sb="0" eb="1">
      <t>ク</t>
    </rPh>
    <phoneticPr fontId="8"/>
  </si>
  <si>
    <t>日本</t>
    <rPh sb="0" eb="2">
      <t>ニホン</t>
    </rPh>
    <phoneticPr fontId="8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</si>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</sst>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yyyy&quot;年&quot;m&quot;月&quot;d&quot;日&quot;;@"/>
    <numFmt numFmtId="177" formatCode="#,##0&quot;名&quot;"/>
    <numFmt numFmtId="178" formatCode="#,##0&quot;cm&quot;"/>
    <numFmt numFmtId="179" formatCode="#,##0&quot;kg&quot;"/>
    <numFmt numFmtId="180" formatCode="#,##0&quot;m&quot;"/>
    <numFmt numFmtId="181" formatCode="0.0&quot;秒&quot;"/>
    <numFmt numFmtId="182" formatCode="&quot;合計点:&quot;#"/>
    <numFmt numFmtId="183" formatCode="#&quot;cm&quot;"/>
    <numFmt numFmtId="184" formatCode="#.0&quot;時間&quot;"/>
    <numFmt numFmtId="185" formatCode="0.0&quot;時&quot;&quot;間&quot;"/>
    <numFmt numFmtId="186" formatCode="0.0"/>
    <numFmt numFmtId="187" formatCode="#,###"/>
    <numFmt numFmtId="188" formatCode="#&quot;点&quot;"/>
  </numFmts>
  <fonts count="25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3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/>
    <xf numFmtId="14" fontId="2" fillId="0" borderId="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/>
    <xf numFmtId="0" fontId="0" fillId="0" borderId="25" xfId="0" applyBorder="1"/>
    <xf numFmtId="0" fontId="0" fillId="0" borderId="0" xfId="0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6" fillId="3" borderId="3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183" fontId="6" fillId="0" borderId="74" xfId="0" applyNumberFormat="1" applyFont="1" applyBorder="1" applyAlignment="1">
      <alignment horizontal="center" vertical="center"/>
    </xf>
    <xf numFmtId="184" fontId="6" fillId="0" borderId="74" xfId="0" applyNumberFormat="1" applyFont="1" applyBorder="1" applyAlignment="1">
      <alignment horizontal="center" vertical="center"/>
    </xf>
    <xf numFmtId="185" fontId="6" fillId="0" borderId="74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83" fontId="6" fillId="0" borderId="77" xfId="0" applyNumberFormat="1" applyFont="1" applyBorder="1" applyAlignment="1">
      <alignment horizontal="center" vertical="center"/>
    </xf>
    <xf numFmtId="184" fontId="6" fillId="0" borderId="77" xfId="0" applyNumberFormat="1" applyFont="1" applyBorder="1" applyAlignment="1">
      <alignment horizontal="center" vertical="center"/>
    </xf>
    <xf numFmtId="185" fontId="6" fillId="0" borderId="77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6" fillId="0" borderId="80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83" fontId="6" fillId="0" borderId="80" xfId="0" applyNumberFormat="1" applyFont="1" applyBorder="1" applyAlignment="1">
      <alignment horizontal="center" vertical="center"/>
    </xf>
    <xf numFmtId="184" fontId="6" fillId="0" borderId="80" xfId="0" applyNumberFormat="1" applyFont="1" applyBorder="1" applyAlignment="1">
      <alignment horizontal="center" vertical="center"/>
    </xf>
    <xf numFmtId="185" fontId="6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9" fillId="0" borderId="0" xfId="0" applyFont="1"/>
    <xf numFmtId="0" fontId="6" fillId="4" borderId="32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183" fontId="6" fillId="0" borderId="87" xfId="0" applyNumberFormat="1" applyFont="1" applyBorder="1" applyAlignment="1">
      <alignment horizontal="center" vertical="center"/>
    </xf>
    <xf numFmtId="184" fontId="6" fillId="0" borderId="87" xfId="0" applyNumberFormat="1" applyFont="1" applyBorder="1" applyAlignment="1">
      <alignment horizontal="center" vertical="center"/>
    </xf>
    <xf numFmtId="185" fontId="6" fillId="0" borderId="87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183" fontId="6" fillId="0" borderId="91" xfId="0" applyNumberFormat="1" applyFont="1" applyBorder="1" applyAlignment="1">
      <alignment horizontal="center" vertical="center"/>
    </xf>
    <xf numFmtId="184" fontId="6" fillId="0" borderId="91" xfId="0" applyNumberFormat="1" applyFont="1" applyBorder="1" applyAlignment="1">
      <alignment horizontal="center" vertical="center"/>
    </xf>
    <xf numFmtId="185" fontId="6" fillId="0" borderId="91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1" fillId="0" borderId="23" xfId="0" applyFont="1" applyBorder="1"/>
    <xf numFmtId="0" fontId="0" fillId="0" borderId="55" xfId="0" applyBorder="1"/>
    <xf numFmtId="0" fontId="3" fillId="0" borderId="94" xfId="0" applyFont="1" applyBorder="1" applyAlignment="1">
      <alignment horizontal="center" vertical="center" wrapText="1"/>
    </xf>
    <xf numFmtId="0" fontId="0" fillId="0" borderId="95" xfId="0" applyBorder="1"/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14" fontId="0" fillId="0" borderId="72" xfId="0" applyNumberFormat="1" applyBorder="1" applyAlignment="1">
      <alignment horizontal="center"/>
    </xf>
    <xf numFmtId="176" fontId="0" fillId="0" borderId="25" xfId="0" applyNumberForma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186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/>
    <xf numFmtId="0" fontId="0" fillId="0" borderId="0" xfId="0" applyAlignment="1"/>
    <xf numFmtId="0" fontId="0" fillId="0" borderId="0" xfId="0" applyNumberFormat="1" applyFill="1" applyBorder="1" applyAlignment="1"/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4" xfId="0" applyBorder="1"/>
    <xf numFmtId="0" fontId="11" fillId="0" borderId="54" xfId="0" applyFont="1" applyBorder="1"/>
    <xf numFmtId="0" fontId="3" fillId="0" borderId="81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 justifyLastLine="1"/>
      <protection locked="0"/>
    </xf>
    <xf numFmtId="0" fontId="3" fillId="0" borderId="37" xfId="0" applyFont="1" applyBorder="1" applyAlignment="1" applyProtection="1">
      <alignment horizontal="center" vertical="center" justifyLastLine="1"/>
      <protection locked="0"/>
    </xf>
    <xf numFmtId="0" fontId="3" fillId="0" borderId="35" xfId="0" applyFont="1" applyBorder="1" applyAlignment="1" applyProtection="1">
      <alignment horizontal="center" vertical="center" justifyLastLine="1"/>
      <protection locked="0"/>
    </xf>
    <xf numFmtId="0" fontId="0" fillId="0" borderId="59" xfId="0" applyFill="1" applyBorder="1" applyAlignment="1">
      <alignment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67" xfId="0" applyFont="1" applyBorder="1" applyAlignment="1">
      <alignment horizontal="center" vertical="center" wrapText="1" shrinkToFit="1"/>
    </xf>
    <xf numFmtId="0" fontId="0" fillId="0" borderId="100" xfId="0" applyFont="1" applyBorder="1" applyAlignment="1">
      <alignment horizontal="center" vertical="center" wrapText="1" shrinkToFit="1"/>
    </xf>
    <xf numFmtId="0" fontId="11" fillId="0" borderId="61" xfId="0" applyFont="1" applyBorder="1"/>
    <xf numFmtId="0" fontId="4" fillId="0" borderId="59" xfId="0" applyFont="1" applyBorder="1" applyAlignment="1"/>
    <xf numFmtId="0" fontId="16" fillId="0" borderId="0" xfId="0" applyFont="1" applyBorder="1"/>
    <xf numFmtId="0" fontId="16" fillId="0" borderId="0" xfId="0" applyFo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81" fontId="16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 vertical="center"/>
    </xf>
    <xf numFmtId="186" fontId="2" fillId="0" borderId="31" xfId="0" applyNumberFormat="1" applyFont="1" applyBorder="1" applyAlignment="1">
      <alignment horizontal="right" vertical="center"/>
    </xf>
    <xf numFmtId="187" fontId="2" fillId="0" borderId="3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60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0" fillId="0" borderId="0" xfId="0" applyFont="1" applyBorder="1" applyAlignment="1">
      <alignment horizontal="center" vertical="center"/>
    </xf>
    <xf numFmtId="0" fontId="9" fillId="0" borderId="11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60" xfId="0" applyFont="1" applyBorder="1" applyAlignment="1"/>
    <xf numFmtId="0" fontId="5" fillId="0" borderId="59" xfId="0" applyFont="1" applyFill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0" fillId="0" borderId="59" xfId="0" applyBorder="1" applyAlignment="1">
      <alignment vertical="top"/>
    </xf>
    <xf numFmtId="178" fontId="9" fillId="0" borderId="7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right" vertical="center"/>
    </xf>
    <xf numFmtId="178" fontId="9" fillId="0" borderId="32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181" fontId="9" fillId="0" borderId="32" xfId="0" applyNumberFormat="1" applyFont="1" applyBorder="1" applyAlignment="1">
      <alignment horizontal="center" vertical="center"/>
    </xf>
    <xf numFmtId="180" fontId="9" fillId="0" borderId="57" xfId="0" applyNumberFormat="1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/>
    <xf numFmtId="0" fontId="2" fillId="0" borderId="116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 shrinkToFit="1"/>
    </xf>
    <xf numFmtId="0" fontId="9" fillId="0" borderId="119" xfId="0" applyFont="1" applyBorder="1" applyAlignment="1">
      <alignment horizontal="center" vertical="center"/>
    </xf>
    <xf numFmtId="188" fontId="9" fillId="0" borderId="112" xfId="0" applyNumberFormat="1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justifyLastLine="1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55" xfId="0" applyNumberFormat="1" applyBorder="1" applyAlignment="1">
      <alignment horizontal="center" vertical="center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4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justifyLastLine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61" xfId="0" applyNumberFormat="1" applyBorder="1" applyAlignment="1">
      <alignment horizontal="center" vertical="center"/>
    </xf>
    <xf numFmtId="0" fontId="3" fillId="0" borderId="128" xfId="0" applyFont="1" applyBorder="1" applyAlignment="1" applyProtection="1">
      <alignment horizontal="center" vertical="center"/>
      <protection locked="0"/>
    </xf>
    <xf numFmtId="0" fontId="3" fillId="0" borderId="1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77" fontId="0" fillId="0" borderId="59" xfId="0" applyNumberForma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23" fillId="6" borderId="0" xfId="0" applyFont="1" applyFill="1"/>
    <xf numFmtId="0" fontId="16" fillId="7" borderId="0" xfId="0" applyFont="1" applyFill="1" applyBorder="1"/>
    <xf numFmtId="0" fontId="16" fillId="7" borderId="0" xfId="0" applyFont="1" applyFill="1" applyAlignment="1">
      <alignment horizontal="center"/>
    </xf>
    <xf numFmtId="0" fontId="19" fillId="7" borderId="0" xfId="0" applyFont="1" applyFill="1" applyBorder="1" applyAlignment="1">
      <alignment horizontal="center" vertical="center" shrinkToFit="1"/>
    </xf>
    <xf numFmtId="0" fontId="16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  <xf numFmtId="181" fontId="16" fillId="7" borderId="0" xfId="0" applyNumberFormat="1" applyFont="1" applyFill="1" applyBorder="1" applyAlignment="1">
      <alignment horizontal="center"/>
    </xf>
    <xf numFmtId="180" fontId="16" fillId="7" borderId="0" xfId="0" applyNumberFormat="1" applyFont="1" applyFill="1" applyBorder="1" applyAlignment="1">
      <alignment horizontal="center"/>
    </xf>
    <xf numFmtId="178" fontId="16" fillId="7" borderId="0" xfId="0" applyNumberFormat="1" applyFont="1" applyFill="1" applyBorder="1" applyAlignment="1">
      <alignment horizontal="center"/>
    </xf>
    <xf numFmtId="0" fontId="16" fillId="7" borderId="0" xfId="0" applyFont="1" applyFill="1"/>
    <xf numFmtId="0" fontId="10" fillId="0" borderId="33" xfId="0" applyFont="1" applyBorder="1" applyAlignment="1">
      <alignment vertical="center"/>
    </xf>
    <xf numFmtId="0" fontId="0" fillId="0" borderId="59" xfId="0" applyFill="1" applyBorder="1"/>
    <xf numFmtId="0" fontId="24" fillId="0" borderId="0" xfId="0" applyFont="1"/>
    <xf numFmtId="0" fontId="3" fillId="0" borderId="2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1" fontId="0" fillId="0" borderId="31" xfId="0" applyNumberFormat="1" applyFill="1" applyBorder="1" applyAlignment="1">
      <alignment horizontal="center" vertical="center"/>
    </xf>
    <xf numFmtId="31" fontId="0" fillId="0" borderId="33" xfId="0" applyNumberFormat="1" applyFill="1" applyBorder="1" applyAlignment="1">
      <alignment horizontal="center" vertical="center"/>
    </xf>
    <xf numFmtId="31" fontId="0" fillId="0" borderId="32" xfId="0" applyNumberForma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7" fontId="0" fillId="5" borderId="31" xfId="0" applyNumberFormat="1" applyFill="1" applyBorder="1" applyAlignment="1">
      <alignment horizontal="right" vertical="center"/>
    </xf>
    <xf numFmtId="177" fontId="0" fillId="5" borderId="32" xfId="0" applyNumberForma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3" borderId="82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188" fontId="2" fillId="0" borderId="109" xfId="0" applyNumberFormat="1" applyFont="1" applyBorder="1" applyAlignment="1">
      <alignment horizontal="center" vertical="center"/>
    </xf>
    <xf numFmtId="188" fontId="2" fillId="0" borderId="110" xfId="0" applyNumberFormat="1" applyFont="1" applyBorder="1" applyAlignment="1">
      <alignment horizontal="center" vertical="center"/>
    </xf>
    <xf numFmtId="182" fontId="2" fillId="0" borderId="107" xfId="0" applyNumberFormat="1" applyFont="1" applyBorder="1" applyAlignment="1">
      <alignment horizontal="center" vertical="center"/>
    </xf>
    <xf numFmtId="182" fontId="2" fillId="0" borderId="10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wrapText="1" shrinkToFit="1"/>
    </xf>
    <xf numFmtId="0" fontId="12" fillId="0" borderId="51" xfId="0" applyFont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2" fillId="0" borderId="105" xfId="0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79" fontId="2" fillId="0" borderId="52" xfId="0" applyNumberFormat="1" applyFont="1" applyBorder="1" applyAlignment="1">
      <alignment horizontal="center" vertical="center"/>
    </xf>
    <xf numFmtId="179" fontId="2" fillId="0" borderId="106" xfId="0" applyNumberFormat="1" applyFont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shrinkToFit="1"/>
    </xf>
    <xf numFmtId="0" fontId="16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14" fontId="0" fillId="0" borderId="31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 vertical="center"/>
    </xf>
  </cellXfs>
  <cellStyles count="1">
    <cellStyle name="標準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A6A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</a:t>
            </a: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特徴</a:t>
            </a:r>
            <a:endParaRPr lang="ja-JP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4056040310822293"/>
        </c:manualLayout>
      </c:layout>
      <c:scatterChart>
        <c:scatterStyle val="lineMarker"/>
        <c:varyColors val="0"/>
        <c:ser>
          <c:idx val="1"/>
          <c:order val="0"/>
          <c:tx>
            <c:strRef>
              <c:f>'男個人票（小学生以上用）'!$Y$16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'男個人票（小学生以上用）'!$Y$18</c:f>
            </c:numRef>
          </c:xVal>
          <c:yVal>
            <c:numRef>
              <c:f>'男個人票（小学生以上用）'!$Y$20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3A-40CB-9199-4CA2ECBF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走動作の記録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2547213119487231"/>
          <c:y val="6.5826852496684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24148220630401"/>
          <c:y val="0.31437347570185287"/>
          <c:w val="0.6951371236119348"/>
          <c:h val="0.4499737532808398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rgbClr val="FF0000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76-4732-AD06-9FF42881B5F3}"/>
              </c:ext>
            </c:extLst>
          </c:dPt>
          <c:xVal>
            <c:numRef>
              <c:f>'女個人票（小学生以上用）'!$Y$15</c:f>
            </c:numRef>
          </c:xVal>
          <c:yVal>
            <c:numRef>
              <c:f>'女個人票（小学生以上用）'!$X$15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76-4732-AD06-9FF42881B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3"/>
          <c:min val="6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50m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1929901960784313"/>
              <c:y val="0.87971190476190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跳動作の記録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19890096922353412"/>
          <c:y val="7.01369407494606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64484667488879266"/>
          <c:h val="0.504543309321317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9-49C8-A401-6B5316880BC4}"/>
              </c:ext>
            </c:extLst>
          </c:dPt>
          <c:xVal>
            <c:numRef>
              <c:f>'女個人票（小学生以上用）'!$AC$15</c:f>
            </c:numRef>
          </c:xVal>
          <c:yVal>
            <c:numRef>
              <c:f>'女個人票（小学生以上用）'!$AB$15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69-49C8-A401-6B5316880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2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943970588235294"/>
              <c:y val="0.884751587301587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2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投動作の記録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6357409166300455"/>
          <c:y val="7.504669023757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66342747392723511"/>
          <c:h val="0.50961323006284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xVal>
            <c:numRef>
              <c:f>'女個人票（小学生以上用）'!$AA$15</c:f>
            </c:numRef>
          </c:xVal>
          <c:yVal>
            <c:numRef>
              <c:f>'女個人票（小学生以上用）'!$Z$15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EE-462C-A332-B77D15F2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8609640522875812"/>
              <c:y val="0.88979126984126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5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ＭＳ Ｐゴシック"/>
              </a:defRPr>
            </a:pP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'個人票（幼児用）'!$C$10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'個人票（幼児用）'!$D$8:$K$8</c15:sqref>
                  </c15:fullRef>
                </c:ext>
              </c:extLst>
              <c:f>('個人票（幼児用）'!$D$8,'個人票（幼児用）'!$F$8,'個人票（幼児用）'!$H$8,'個人票（幼児用）'!$J$8)</c:f>
              <c:strCache>
                <c:ptCount val="4"/>
                <c:pt idx="0">
                  <c:v>立ち幅とび</c:v>
                </c:pt>
                <c:pt idx="1">
                  <c:v>ボール投げ</c:v>
                </c:pt>
                <c:pt idx="2">
                  <c:v>25m走</c:v>
                </c:pt>
                <c:pt idx="3">
                  <c:v>5m時間往復走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'個人票（幼児用）'!$D$10:$K$10</c15:sqref>
                  </c15:fullRef>
                </c:ext>
              </c:extLst>
              <c:f>('個人票（幼児用）'!$D$10,'個人票（幼児用）'!$F$10,'個人票（幼児用）'!$H$10,'個人票（幼児用）'!$J$10)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0-4310-9F89-5013F911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跳動作の記録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7649428672291421"/>
          <c:y val="0.1198767289648895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80105538427806311"/>
          <c:h val="0.504543309321317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88900">
                <a:solidFill>
                  <a:schemeClr val="accent6">
                    <a:lumMod val="50000"/>
                  </a:schemeClr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63500">
                  <a:solidFill>
                    <a:schemeClr val="tx1"/>
                  </a:solidFill>
                  <a:miter lim="800000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A82-4F26-8EA3-039E3468FA18}"/>
              </c:ext>
            </c:extLst>
          </c:dPt>
          <c:xVal>
            <c:numRef>
              <c:f>'個人票（幼児用）'!$W$15</c:f>
            </c:numRef>
          </c:xVal>
          <c:yVal>
            <c:numRef>
              <c:f>'個人票（幼児用）'!$V$15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2-4F26-8EA3-039E3468F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3589180907357743"/>
              <c:y val="0.8948343460237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1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投動作の記録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7281961683592376"/>
          <c:y val="0.12982420231516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82243816254416957"/>
          <c:h val="0.50961323006284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  <a:miter lim="800000"/>
              </a:ln>
              <a:effectLst/>
            </c:spPr>
          </c:marker>
          <c:xVal>
            <c:numRef>
              <c:f>'個人票（幼児用）'!$U$15</c:f>
            </c:numRef>
          </c:xVal>
          <c:yVal>
            <c:numRef>
              <c:f>'個人票（幼児用）'!$T$15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07-4882-AB86-68E31F41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37443560279346705"/>
              <c:y val="0.88979114553605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3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8355549084555748"/>
          <c:y val="0.1209164470129665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24148220630401"/>
          <c:y val="0.31437347570185287"/>
          <c:w val="0.81485549929452683"/>
          <c:h val="0.4499737532808398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31750">
                <a:solidFill>
                  <a:schemeClr val="accent6">
                    <a:lumMod val="50000"/>
                  </a:schemeClr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508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rgbClr val="FF0000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48-476F-A1C9-AEAC98397DF8}"/>
              </c:ext>
            </c:extLst>
          </c:dPt>
          <c:xVal>
            <c:numRef>
              <c:f>'個人票（幼児用）'!$S$15</c:f>
            </c:numRef>
          </c:xVal>
          <c:yVal>
            <c:numRef>
              <c:f>'個人票（幼児用）'!$R$15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48-476F-A1C9-AEAC9839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0"/>
          <c:min val="5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25m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932425954426626"/>
              <c:y val="0.879711740402285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</a:t>
            </a: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特徴</a:t>
            </a:r>
            <a:endParaRPr lang="ja-JP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5146787747846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'個人票（幼児用）'!$S$16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CC42-48E0-BA0B-916CFC996257}"/>
              </c:ext>
            </c:extLst>
          </c:dPt>
          <c:xVal>
            <c:numRef>
              <c:f>'個人票（幼児用）'!$S$18</c:f>
            </c:numRef>
          </c:xVal>
          <c:yVal>
            <c:numRef>
              <c:f>'個人票（幼児用）'!$S$20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42-48E0-BA0B-916CFC99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ＭＳ Ｐゴシック"/>
              </a:defRPr>
            </a:pP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</a:rPr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'男個人票（小学生以上用）'!$C$10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'男個人票（小学生以上用）'!$D$8:$P$8</c15:sqref>
                  </c15:fullRef>
                </c:ext>
              </c:extLst>
              <c:f>('男個人票（小学生以上用）'!$D$8,'男個人票（小学生以上用）'!$F$8,'男個人票（小学生以上用）'!$H$8,'男個人票（小学生以上用）'!$J$8,'男個人票（小学生以上用）'!$L$8,'男個人票（小学生以上用）'!$N$8,'男個人票（小学生以上用）'!$P$8)</c:f>
              <c:strCache>
                <c:ptCount val="7"/>
                <c:pt idx="0">
                  <c:v>立ち幅とび</c:v>
                </c:pt>
                <c:pt idx="1">
                  <c:v>立ち3段とび</c:v>
                </c:pt>
                <c:pt idx="2">
                  <c:v>ボール投げ</c:v>
                </c:pt>
                <c:pt idx="3">
                  <c:v>50m走</c:v>
                </c:pt>
                <c:pt idx="4">
                  <c:v>5m時間往復走</c:v>
                </c:pt>
                <c:pt idx="5">
                  <c:v>腕立て伏せ
(膝つき含む)</c:v>
                </c:pt>
                <c:pt idx="6">
                  <c:v>20mシャトルラン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'男個人票（小学生以上用）'!$D$10:$P$10</c15:sqref>
                  </c15:fullRef>
                </c:ext>
              </c:extLst>
              <c:f>('男個人票（小学生以上用）'!$D$10,'男個人票（小学生以上用）'!$F$10,'男個人票（小学生以上用）'!$H$10,'男個人票（小学生以上用）'!$J$10,'男個人票（小学生以上用）'!$L$10,'男個人票（小学生以上用）'!$N$10,'男個人票（小学生以上用）'!$P$10)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9-4C7F-A1DB-752AE549C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跳動作の記録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17716010636476723"/>
          <c:y val="6.52149059320276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64484667488879266"/>
          <c:h val="0.4996215578330552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3D-41C2-B5C0-4AB0AA6F7332}"/>
              </c:ext>
            </c:extLst>
          </c:dPt>
          <c:xVal>
            <c:numRef>
              <c:f>'男個人票（小学生以上用）'!$AC$15</c:f>
            </c:numRef>
          </c:xVal>
          <c:yVal>
            <c:numRef>
              <c:f>'男個人票（小学生以上用）'!$AB$15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3D-41C2-B5C0-4AB0AA6F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2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943970588235294"/>
              <c:y val="0.884751587301587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2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投動作の記録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1903685911813639"/>
          <c:y val="7.0094279768007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66342747392723511"/>
          <c:h val="0.4898036140382757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6350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4BB-4F31-A9A5-C587DFC9B5B3}"/>
              </c:ext>
            </c:extLst>
          </c:dPt>
          <c:xVal>
            <c:numRef>
              <c:f>'男個人票（小学生以上用）'!$AA$15</c:f>
            </c:numRef>
          </c:xVal>
          <c:yVal>
            <c:numRef>
              <c:f>'男個人票（小学生以上用）'!$Z$15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1-4198-B428-FC511FFC0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8609640522875812"/>
              <c:y val="0.88979126984126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5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走動作の記録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3403540305010898"/>
          <c:y val="6.574654435103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24148220630401"/>
          <c:y val="0.31437347570185287"/>
          <c:w val="0.6951371236119348"/>
          <c:h val="0.444998901227608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chemeClr val="tx1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89-4B0A-A254-48A65794E545}"/>
              </c:ext>
            </c:extLst>
          </c:dPt>
          <c:xVal>
            <c:numRef>
              <c:f>'男個人票（小学生以上用）'!$Y$15</c:f>
            </c:numRef>
          </c:xVal>
          <c:yVal>
            <c:numRef>
              <c:f>'男個人票（小学生以上用）'!$X$15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89-4B0A-A254-48A65794E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3"/>
          <c:min val="6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50m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1929901960784313"/>
              <c:y val="0.87971190476190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跳動作の特徴</a:t>
            </a: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32895531470564"/>
          <c:y val="0.15318905634711114"/>
          <c:w val="0.71011477595379424"/>
          <c:h val="0.644165711977622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'男個人票（小学生以上用）'!$X$16:$X$17</c:f>
              <c:strCache>
                <c:ptCount val="2"/>
                <c:pt idx="0">
                  <c:v>跳動作の特徴</c:v>
                </c:pt>
                <c:pt idx="1">
                  <c:v>立幅跳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6675">
                <a:solidFill>
                  <a:schemeClr val="tx1"/>
                </a:solidFill>
              </a:ln>
              <a:effectLst/>
            </c:spPr>
          </c:marker>
          <c:xVal>
            <c:numRef>
              <c:f>'男個人票（小学生以上用）'!$X$18</c:f>
            </c:numRef>
          </c:xVal>
          <c:yVal>
            <c:numRef>
              <c:f>'男個人票（小学生以上用）'!$X$20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A-4BBD-8F6B-62E90293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163520"/>
        <c:axId val="223165824"/>
      </c:scatterChart>
      <c:valAx>
        <c:axId val="223163520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立ち幅とび　得点</a:t>
                </a:r>
              </a:p>
            </c:rich>
          </c:tx>
          <c:layout>
            <c:manualLayout>
              <c:xMode val="edge"/>
              <c:yMode val="edge"/>
              <c:x val="0.36296924625814569"/>
              <c:y val="0.89165026569853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5824"/>
        <c:crosses val="autoZero"/>
        <c:crossBetween val="midCat"/>
        <c:majorUnit val="1"/>
      </c:valAx>
      <c:valAx>
        <c:axId val="22316582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</a:t>
                </a:r>
                <a:r>
                  <a:rPr lang="en-US"/>
                  <a:t>3</a:t>
                </a:r>
                <a:r>
                  <a:rPr lang="ja-JP"/>
                  <a:t>段</a:t>
                </a:r>
                <a:r>
                  <a:rPr lang="ja-JP" altLang="en-US"/>
                  <a:t>と</a:t>
                </a:r>
                <a:r>
                  <a:rPr lang="ja-JP"/>
                  <a:t>び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3520"/>
        <c:crosses val="autoZero"/>
        <c:crossBetween val="midCat"/>
        <c:majorUnit val="1"/>
      </c:valAx>
      <c:spPr>
        <a:gradFill flip="none" rotWithShape="1">
          <a:gsLst>
            <a:gs pos="33000">
              <a:schemeClr val="bg1"/>
            </a:gs>
            <a:gs pos="100000">
              <a:schemeClr val="accent5">
                <a:lumMod val="60000"/>
                <a:lumOff val="40000"/>
              </a:schemeClr>
            </a:gs>
          </a:gsLst>
          <a:path path="circle">
            <a:fillToRect t="100000" r="100000"/>
          </a:path>
          <a:tileRect l="-100000" b="-10000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'女個人票（小学生以上用）'!$C$10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'女個人票（小学生以上用）'!$D$8:$P$8</c15:sqref>
                  </c15:fullRef>
                </c:ext>
              </c:extLst>
              <c:f>('女個人票（小学生以上用）'!$D$8,'女個人票（小学生以上用）'!$F$8,'女個人票（小学生以上用）'!$H$8,'女個人票（小学生以上用）'!$J$8,'女個人票（小学生以上用）'!$L$8,'女個人票（小学生以上用）'!$N$8,'女個人票（小学生以上用）'!$P$8)</c:f>
              <c:strCache>
                <c:ptCount val="7"/>
                <c:pt idx="0">
                  <c:v>立ち幅とび</c:v>
                </c:pt>
                <c:pt idx="1">
                  <c:v>立ち3段とび</c:v>
                </c:pt>
                <c:pt idx="2">
                  <c:v>ボール投げ</c:v>
                </c:pt>
                <c:pt idx="3">
                  <c:v>50m走</c:v>
                </c:pt>
                <c:pt idx="4">
                  <c:v>5m時間往復走</c:v>
                </c:pt>
                <c:pt idx="5">
                  <c:v>腕立て伏せ
(膝つき含む)</c:v>
                </c:pt>
                <c:pt idx="6">
                  <c:v>20mシャトルラン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'女個人票（小学生以上用）'!$D$10:$P$10</c15:sqref>
                  </c15:fullRef>
                </c:ext>
              </c:extLst>
              <c:f>('女個人票（小学生以上用）'!$D$10,'女個人票（小学生以上用）'!$F$10,'女個人票（小学生以上用）'!$H$10,'女個人票（小学生以上用）'!$J$10,'女個人票（小学生以上用）'!$L$10,'女個人票（小学生以上用）'!$N$10,'女個人票（小学生以上用）'!$P$10)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D-4E16-BAD7-51595C353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/>
              <a:t>跳動作の特徴</a:t>
            </a: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32895531470564"/>
          <c:y val="0.15318905634711114"/>
          <c:w val="0.71011477595379424"/>
          <c:h val="0.644165711977622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'女個人票（小学生以上用）'!$Y$16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667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666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10B-47A2-BF9F-218C5AC03766}"/>
              </c:ext>
            </c:extLst>
          </c:dPt>
          <c:xVal>
            <c:numRef>
              <c:f>'女個人票（小学生以上用）'!$X$18</c:f>
            </c:numRef>
          </c:xVal>
          <c:yVal>
            <c:numRef>
              <c:f>'女個人票（小学生以上用）'!$X$20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50-47E2-BEC8-6EB331973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163520"/>
        <c:axId val="223165824"/>
      </c:scatterChart>
      <c:valAx>
        <c:axId val="223163520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立ち幅とび　得点</a:t>
                </a:r>
              </a:p>
            </c:rich>
          </c:tx>
          <c:layout>
            <c:manualLayout>
              <c:xMode val="edge"/>
              <c:yMode val="edge"/>
              <c:x val="0.36296924625814569"/>
              <c:y val="0.89165026569853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5824"/>
        <c:crosses val="autoZero"/>
        <c:crossBetween val="midCat"/>
        <c:majorUnit val="1"/>
      </c:valAx>
      <c:valAx>
        <c:axId val="22316582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</a:t>
                </a:r>
                <a:r>
                  <a:rPr lang="en-US"/>
                  <a:t>3</a:t>
                </a:r>
                <a:r>
                  <a:rPr lang="ja-JP"/>
                  <a:t>段</a:t>
                </a:r>
                <a:r>
                  <a:rPr lang="ja-JP" altLang="en-US"/>
                  <a:t>と</a:t>
                </a:r>
                <a:r>
                  <a:rPr lang="ja-JP"/>
                  <a:t>び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3520"/>
        <c:crosses val="autoZero"/>
        <c:crossBetween val="midCat"/>
        <c:majorUnit val="1"/>
      </c:valAx>
      <c:spPr>
        <a:gradFill flip="none" rotWithShape="1">
          <a:gsLst>
            <a:gs pos="33000">
              <a:schemeClr val="bg1"/>
            </a:gs>
            <a:gs pos="100000">
              <a:schemeClr val="accent5">
                <a:lumMod val="60000"/>
                <a:lumOff val="40000"/>
              </a:schemeClr>
            </a:gs>
          </a:gsLst>
          <a:path path="circle">
            <a:fillToRect t="100000" r="100000"/>
          </a:path>
          <a:tileRect l="-100000" b="-10000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走動作の</a:t>
            </a:r>
            <a:r>
              <a:rPr lang="ja-JP" altLang="en-US"/>
              <a:t>特徴</a:t>
            </a:r>
            <a:endParaRPr lang="ja-JP"/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4056040310822293"/>
        </c:manualLayout>
      </c:layout>
      <c:scatterChart>
        <c:scatterStyle val="lineMarker"/>
        <c:varyColors val="0"/>
        <c:ser>
          <c:idx val="1"/>
          <c:order val="0"/>
          <c:tx>
            <c:strRef>
              <c:f>'女個人票（小学生以上用）'!$X$16</c:f>
              <c:strCache>
                <c:ptCount val="1"/>
                <c:pt idx="0">
                  <c:v>跳動作の特徴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'女個人票（小学生以上用）'!$Y$18</c:f>
            </c:numRef>
          </c:xVal>
          <c:yVal>
            <c:numRef>
              <c:f>'女個人票（小学生以上用）'!$Y$20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5-4B23-87BA-D75C6768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25977</xdr:colOff>
      <xdr:row>37</xdr:row>
      <xdr:rowOff>173182</xdr:rowOff>
    </xdr:from>
    <xdr:to>
      <xdr:col>9</xdr:col>
      <xdr:colOff>364770</xdr:colOff>
      <xdr:row>47</xdr:row>
      <xdr:rowOff>81375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19EF171-7837-4238-8748-DCE87A974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36801</xdr:colOff>
      <xdr:row>11</xdr:row>
      <xdr:rowOff>247217</xdr:rowOff>
    </xdr:from>
    <xdr:to>
      <xdr:col>9</xdr:col>
      <xdr:colOff>288460</xdr:colOff>
      <xdr:row>23</xdr:row>
      <xdr:rowOff>4967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0A4EB98-C5F9-47B6-918C-A229E401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34637</xdr:colOff>
      <xdr:row>47</xdr:row>
      <xdr:rowOff>95251</xdr:rowOff>
    </xdr:from>
    <xdr:to>
      <xdr:col>19</xdr:col>
      <xdr:colOff>69273</xdr:colOff>
      <xdr:row>49</xdr:row>
      <xdr:rowOff>114302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0B1868-B388-4422-B090-EFF36138966F}"/>
            </a:ext>
          </a:extLst>
        </xdr:cNvPr>
        <xdr:cNvSpPr/>
      </xdr:nvSpPr>
      <xdr:spPr bwMode="auto">
        <a:xfrm>
          <a:off x="355023" y="11404024"/>
          <a:ext cx="7524750" cy="330778"/>
        </a:xfrm>
        <a:prstGeom prst="rect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2</xdr:col>
      <xdr:colOff>10671</xdr:colOff>
      <xdr:row>23</xdr:row>
      <xdr:rowOff>0</xdr:rowOff>
    </xdr:from>
    <xdr:to>
      <xdr:col>9</xdr:col>
      <xdr:colOff>374899</xdr:colOff>
      <xdr:row>37</xdr:row>
      <xdr:rowOff>173088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14DA904-19FA-4C0D-8D10-F6DADAC04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396795</xdr:colOff>
      <xdr:row>23</xdr:row>
      <xdr:rowOff>11856</xdr:rowOff>
    </xdr:from>
    <xdr:to>
      <xdr:col>18</xdr:col>
      <xdr:colOff>405999</xdr:colOff>
      <xdr:row>37</xdr:row>
      <xdr:rowOff>169018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741186F-A30D-46EC-9863-3BDA40496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391189</xdr:colOff>
      <xdr:row>12</xdr:row>
      <xdr:rowOff>1847</xdr:rowOff>
    </xdr:from>
    <xdr:to>
      <xdr:col>18</xdr:col>
      <xdr:colOff>400393</xdr:colOff>
      <xdr:row>23</xdr:row>
      <xdr:rowOff>8923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4171CDC-8AF7-4870-8881-21B93746E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379053</xdr:colOff>
      <xdr:row>37</xdr:row>
      <xdr:rowOff>190500</xdr:rowOff>
    </xdr:from>
    <xdr:to>
      <xdr:col>18</xdr:col>
      <xdr:colOff>398318</xdr:colOff>
      <xdr:row>47</xdr:row>
      <xdr:rowOff>84081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8FB5008-80B9-4EEC-9161-FB9862B0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673155</xdr:colOff>
      <xdr:row>41</xdr:row>
      <xdr:rowOff>3280</xdr:rowOff>
    </xdr:from>
    <xdr:to>
      <xdr:col>6</xdr:col>
      <xdr:colOff>256314</xdr:colOff>
      <xdr:row>44</xdr:row>
      <xdr:rowOff>333395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103C85CC-3915-4F6F-8BFE-68225536DF3E}"/>
            </a:ext>
          </a:extLst>
        </xdr:cNvPr>
        <xdr:cNvCxnSpPr/>
      </xdr:nvCxnSpPr>
      <xdr:spPr bwMode="auto">
        <a:xfrm flipV="1">
          <a:off x="1106110" y="9251189"/>
          <a:ext cx="1669999" cy="1473115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40</xdr:row>
      <xdr:rowOff>143039</xdr:rowOff>
    </xdr:from>
    <xdr:to>
      <xdr:col>4</xdr:col>
      <xdr:colOff>79545</xdr:colOff>
      <xdr:row>44</xdr:row>
      <xdr:rowOff>323130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CB2CA00-F517-4887-ACB1-810E5DD2C32D}"/>
            </a:ext>
          </a:extLst>
        </xdr:cNvPr>
        <xdr:cNvCxnSpPr/>
      </xdr:nvCxnSpPr>
      <xdr:spPr bwMode="auto">
        <a:xfrm flipV="1">
          <a:off x="1106110" y="9009948"/>
          <a:ext cx="679276" cy="1704091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43</xdr:row>
      <xdr:rowOff>267841</xdr:rowOff>
    </xdr:from>
    <xdr:to>
      <xdr:col>6</xdr:col>
      <xdr:colOff>277793</xdr:colOff>
      <xdr:row>44</xdr:row>
      <xdr:rowOff>323129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9C4FF4F9-6EE3-49F0-9C17-5F637B642C31}"/>
            </a:ext>
          </a:extLst>
        </xdr:cNvPr>
        <xdr:cNvCxnSpPr/>
      </xdr:nvCxnSpPr>
      <xdr:spPr bwMode="auto">
        <a:xfrm flipV="1">
          <a:off x="1106110" y="10277750"/>
          <a:ext cx="1691478" cy="436288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41</xdr:row>
      <xdr:rowOff>25977</xdr:rowOff>
    </xdr:from>
    <xdr:to>
      <xdr:col>15</xdr:col>
      <xdr:colOff>251116</xdr:colOff>
      <xdr:row>44</xdr:row>
      <xdr:rowOff>304800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C1FDF759-F456-4DA8-8944-99857D47768D}"/>
            </a:ext>
          </a:extLst>
        </xdr:cNvPr>
        <xdr:cNvCxnSpPr/>
      </xdr:nvCxnSpPr>
      <xdr:spPr bwMode="auto">
        <a:xfrm flipV="1">
          <a:off x="4788711" y="9273886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40</xdr:row>
      <xdr:rowOff>132080</xdr:rowOff>
    </xdr:from>
    <xdr:to>
      <xdr:col>13</xdr:col>
      <xdr:colOff>101950</xdr:colOff>
      <xdr:row>44</xdr:row>
      <xdr:rowOff>294640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298BC568-5B5C-42DD-AB2E-D07359D01487}"/>
            </a:ext>
          </a:extLst>
        </xdr:cNvPr>
        <xdr:cNvCxnSpPr/>
      </xdr:nvCxnSpPr>
      <xdr:spPr bwMode="auto">
        <a:xfrm flipV="1">
          <a:off x="4788711" y="8998989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43</xdr:row>
      <xdr:rowOff>268432</xdr:rowOff>
    </xdr:from>
    <xdr:to>
      <xdr:col>15</xdr:col>
      <xdr:colOff>268435</xdr:colOff>
      <xdr:row>44</xdr:row>
      <xdr:rowOff>294640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2F70CC5-2197-4658-A8A3-D9D6BD008782}"/>
            </a:ext>
          </a:extLst>
        </xdr:cNvPr>
        <xdr:cNvCxnSpPr/>
      </xdr:nvCxnSpPr>
      <xdr:spPr bwMode="auto">
        <a:xfrm flipV="1">
          <a:off x="4788711" y="10278341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41</xdr:row>
      <xdr:rowOff>22515</xdr:rowOff>
    </xdr:from>
    <xdr:to>
      <xdr:col>6</xdr:col>
      <xdr:colOff>238994</xdr:colOff>
      <xdr:row>44</xdr:row>
      <xdr:rowOff>301338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409813B-202E-45E7-8644-FC4B62030FBD}"/>
            </a:ext>
          </a:extLst>
        </xdr:cNvPr>
        <xdr:cNvCxnSpPr/>
      </xdr:nvCxnSpPr>
      <xdr:spPr bwMode="auto">
        <a:xfrm flipV="1">
          <a:off x="1113793" y="9270424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40</xdr:row>
      <xdr:rowOff>128618</xdr:rowOff>
    </xdr:from>
    <xdr:to>
      <xdr:col>4</xdr:col>
      <xdr:colOff>89827</xdr:colOff>
      <xdr:row>44</xdr:row>
      <xdr:rowOff>291178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85A01AE-1A90-4132-9976-9C0F19FCABFB}"/>
            </a:ext>
          </a:extLst>
        </xdr:cNvPr>
        <xdr:cNvCxnSpPr/>
      </xdr:nvCxnSpPr>
      <xdr:spPr bwMode="auto">
        <a:xfrm flipV="1">
          <a:off x="1113793" y="8995527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43</xdr:row>
      <xdr:rowOff>264970</xdr:rowOff>
    </xdr:from>
    <xdr:to>
      <xdr:col>6</xdr:col>
      <xdr:colOff>256313</xdr:colOff>
      <xdr:row>44</xdr:row>
      <xdr:rowOff>291178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D86A19D-51AB-42C6-872C-EE142762D9C2}"/>
            </a:ext>
          </a:extLst>
        </xdr:cNvPr>
        <xdr:cNvCxnSpPr/>
      </xdr:nvCxnSpPr>
      <xdr:spPr bwMode="auto">
        <a:xfrm flipV="1">
          <a:off x="1113793" y="10274879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2</xdr:row>
      <xdr:rowOff>76199</xdr:rowOff>
    </xdr:from>
    <xdr:to>
      <xdr:col>26</xdr:col>
      <xdr:colOff>57150</xdr:colOff>
      <xdr:row>6</xdr:row>
      <xdr:rowOff>247649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006ECAD-90BC-4CFC-A7EA-4736EED0FE38}"/>
            </a:ext>
          </a:extLst>
        </xdr:cNvPr>
        <xdr:cNvSpPr txBox="1"/>
      </xdr:nvSpPr>
      <xdr:spPr>
        <a:xfrm>
          <a:off x="8210550" y="533399"/>
          <a:ext cx="27051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「入力番号」に数字を入力すると、測定結果表の</a:t>
          </a:r>
          <a:r>
            <a:rPr kumimoji="1" lang="en-US" altLang="ja-JP" sz="1100"/>
            <a:t>No.</a:t>
          </a:r>
          <a:r>
            <a:rPr kumimoji="1" lang="ja-JP" altLang="en-US" sz="1100"/>
            <a:t>と対応した行の記録等が自動的に入力されます。</a:t>
          </a:r>
          <a:endParaRPr kumimoji="1" lang="en-US" altLang="ja-JP" sz="1100"/>
        </a:p>
        <a:p>
          <a:r>
            <a:rPr kumimoji="1" lang="ja-JP" altLang="en-US" sz="1100"/>
            <a:t>「入力番号」および「指導者からのコメント」以外は操作できません。</a:t>
          </a:r>
          <a:endParaRPr kumimoji="1" lang="en-US" altLang="ja-JP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0.23324</cdr:x>
      <cdr:y>0.33489</cdr:y>
    </cdr:from>
    <cdr:to>
      <cdr:x>0.23479</cdr:x>
      <cdr:y>0.76847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7B270A04-063A-44AA-AA5F-A5A45EFE0C8F}"/>
            </a:ext>
          </a:extLst>
        </cdr:cNvPr>
        <cdr:cNvCxnSpPr/>
      </cdr:nvCxnSpPr>
      <cdr:spPr bwMode="auto">
        <a:xfrm xmlns:a="http://schemas.openxmlformats.org/drawingml/2006/main">
          <a:off x="861904" y="843011"/>
          <a:ext cx="5736" cy="109143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0.31455</cdr:x>
      <cdr:y>0.31665</cdr:y>
    </cdr:from>
    <cdr:to>
      <cdr:x>0.31588</cdr:x>
      <cdr:y>0.77206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162381" y="797097"/>
          <a:ext cx="4915" cy="114638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0.37328</cdr:x>
      <cdr:y>0.31035</cdr:y>
    </cdr:from>
    <cdr:to>
      <cdr:x>0.37354</cdr:x>
      <cdr:y>0.77083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379401" y="781239"/>
          <a:ext cx="961" cy="115914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0.42372</cdr:x>
      <cdr:y>0.3171</cdr:y>
    </cdr:from>
    <cdr:to>
      <cdr:x>0.42499</cdr:x>
      <cdr:y>0.77036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452272" y="809513"/>
          <a:ext cx="4353" cy="115710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0.45289</cdr:x>
      <cdr:y>0.31829</cdr:y>
    </cdr:from>
    <cdr:to>
      <cdr:x>0.45355</cdr:x>
      <cdr:y>0.77604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673609" y="801226"/>
          <a:ext cx="2439" cy="115227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0.48967</cdr:x>
      <cdr:y>0.31812</cdr:y>
    </cdr:from>
    <cdr:to>
      <cdr:x>0.49127</cdr:x>
      <cdr:y>0.76705</cdr:y>
    </cdr:to>
    <cdr:cxnSp macro="">
      <cdr:nvCxnSpPr>
        <cdr:cNvPr id="27" name="直線コネクタ 26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678334" y="812108"/>
          <a:ext cx="5479" cy="114606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0.51232</cdr:x>
      <cdr:y>0.31364</cdr:y>
    </cdr:from>
    <cdr:to>
      <cdr:x>0.51297</cdr:x>
      <cdr:y>0.76482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DC80FBC0-7ED2-41B7-8AF7-65209BC47C16}"/>
            </a:ext>
          </a:extLst>
        </cdr:cNvPr>
        <cdr:cNvCxnSpPr/>
      </cdr:nvCxnSpPr>
      <cdr:spPr bwMode="auto">
        <a:xfrm xmlns:a="http://schemas.openxmlformats.org/drawingml/2006/main" flipH="1">
          <a:off x="1893217" y="789520"/>
          <a:ext cx="2402" cy="113573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0.13602</cdr:x>
      <cdr:y>0.20019</cdr:y>
    </cdr:from>
    <cdr:to>
      <cdr:x>0.75494</cdr:x>
      <cdr:y>0.2982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CB5E308-5D9E-49CE-A15C-BA3B6A068C06}"/>
            </a:ext>
          </a:extLst>
        </cdr:cNvPr>
        <cdr:cNvSpPr txBox="1"/>
      </cdr:nvSpPr>
      <cdr:spPr>
        <a:xfrm xmlns:a="http://schemas.openxmlformats.org/drawingml/2006/main">
          <a:off x="466203" y="511055"/>
          <a:ext cx="2121335" cy="25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n-ea"/>
              <a:ea typeface="+mn-ea"/>
            </a:rPr>
            <a:t>各年齢における</a:t>
          </a:r>
          <a:r>
            <a:rPr lang="en-US" altLang="ja-JP" sz="900">
              <a:latin typeface="+mn-ea"/>
              <a:ea typeface="+mn-ea"/>
            </a:rPr>
            <a:t>50m</a:t>
          </a:r>
          <a:r>
            <a:rPr lang="ja-JP" altLang="en-US" sz="900">
              <a:latin typeface="+mn-ea"/>
              <a:ea typeface="+mn-ea"/>
            </a:rPr>
            <a:t>走の平均記録（秒）</a:t>
          </a:r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0.78908</cdr:x>
      <cdr:y>0.32147</cdr:y>
    </cdr:from>
    <cdr:to>
      <cdr:x>0.97855</cdr:x>
      <cdr:y>0.82732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7219DECB-CCC9-403F-B7CC-6EA2285416D9}"/>
            </a:ext>
          </a:extLst>
        </cdr:cNvPr>
        <cdr:cNvSpPr txBox="1"/>
      </cdr:nvSpPr>
      <cdr:spPr>
        <a:xfrm xmlns:a="http://schemas.openxmlformats.org/drawingml/2006/main">
          <a:off x="2807441" y="807401"/>
          <a:ext cx="674109" cy="127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11.7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10.9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10.3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9.8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9.5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9.1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8.9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0.94335</cdr:x>
      <cdr:y>0.37205</cdr:y>
    </cdr:from>
    <cdr:to>
      <cdr:x>0.98918</cdr:x>
      <cdr:y>0.37205</cdr:y>
    </cdr:to>
    <cdr:cxnSp macro="">
      <cdr:nvCxnSpPr>
        <cdr:cNvPr id="47" name="直線コネクタ 46">
          <a:extLst xmlns:a="http://schemas.openxmlformats.org/drawingml/2006/main">
            <a:ext uri="{FF2B5EF4-FFF2-40B4-BE49-F238E27FC236}">
              <a16:creationId xmlns:a16="http://schemas.microsoft.com/office/drawing/2014/main" id="{532BDF94-B21D-4090-9CB6-4B60DCEB4D79}"/>
            </a:ext>
          </a:extLst>
        </cdr:cNvPr>
        <cdr:cNvCxnSpPr/>
      </cdr:nvCxnSpPr>
      <cdr:spPr bwMode="auto">
        <a:xfrm xmlns:a="http://schemas.openxmlformats.org/drawingml/2006/main">
          <a:off x="3617214" y="930536"/>
          <a:ext cx="17573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0.94352</cdr:x>
      <cdr:y>0.43662</cdr:y>
    </cdr:from>
    <cdr:to>
      <cdr:x>0.98936</cdr:x>
      <cdr:y>0.43662</cdr:y>
    </cdr:to>
    <cdr:cxnSp macro="">
      <cdr:nvCxnSpPr>
        <cdr:cNvPr id="48" name="直線コネクタ 47">
          <a:extLst xmlns:a="http://schemas.openxmlformats.org/drawingml/2006/main">
            <a:ext uri="{FF2B5EF4-FFF2-40B4-BE49-F238E27FC236}">
              <a16:creationId xmlns:a16="http://schemas.microsoft.com/office/drawing/2014/main" id="{B1F4C7D9-EB45-45B3-BBFA-83CA3C76DB17}"/>
            </a:ext>
          </a:extLst>
        </cdr:cNvPr>
        <cdr:cNvCxnSpPr/>
      </cdr:nvCxnSpPr>
      <cdr:spPr bwMode="auto">
        <a:xfrm xmlns:a="http://schemas.openxmlformats.org/drawingml/2006/main">
          <a:off x="3579765" y="1102121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0.94306</cdr:x>
      <cdr:y>0.48815</cdr:y>
    </cdr:from>
    <cdr:to>
      <cdr:x>0.9889</cdr:x>
      <cdr:y>0.48815</cdr:y>
    </cdr:to>
    <cdr:cxnSp macro="">
      <cdr:nvCxnSpPr>
        <cdr:cNvPr id="49" name="直線コネクタ 48">
          <a:extLst xmlns:a="http://schemas.openxmlformats.org/drawingml/2006/main">
            <a:ext uri="{FF2B5EF4-FFF2-40B4-BE49-F238E27FC236}">
              <a16:creationId xmlns:a16="http://schemas.microsoft.com/office/drawing/2014/main" id="{248872C6-A8D9-49E8-BDD6-DC01807D9724}"/>
            </a:ext>
          </a:extLst>
        </cdr:cNvPr>
        <cdr:cNvCxnSpPr/>
      </cdr:nvCxnSpPr>
      <cdr:spPr bwMode="auto">
        <a:xfrm xmlns:a="http://schemas.openxmlformats.org/drawingml/2006/main">
          <a:off x="3578014" y="1232177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0.94237</cdr:x>
      <cdr:y>0.54556</cdr:y>
    </cdr:from>
    <cdr:to>
      <cdr:x>0.98821</cdr:x>
      <cdr:y>0.54556</cdr:y>
    </cdr:to>
    <cdr:cxnSp macro="">
      <cdr:nvCxnSpPr>
        <cdr:cNvPr id="50" name="直線コネクタ 49">
          <a:extLst xmlns:a="http://schemas.openxmlformats.org/drawingml/2006/main">
            <a:ext uri="{FF2B5EF4-FFF2-40B4-BE49-F238E27FC236}">
              <a16:creationId xmlns:a16="http://schemas.microsoft.com/office/drawing/2014/main" id="{C14233C9-0E67-49EC-AB62-0539FD089770}"/>
            </a:ext>
          </a:extLst>
        </cdr:cNvPr>
        <cdr:cNvCxnSpPr/>
      </cdr:nvCxnSpPr>
      <cdr:spPr bwMode="auto">
        <a:xfrm xmlns:a="http://schemas.openxmlformats.org/drawingml/2006/main">
          <a:off x="3575405" y="1377104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0.94059</cdr:x>
      <cdr:y>0.59645</cdr:y>
    </cdr:from>
    <cdr:to>
      <cdr:x>0.98643</cdr:x>
      <cdr:y>0.59645</cdr:y>
    </cdr:to>
    <cdr:cxnSp macro="">
      <cdr:nvCxnSpPr>
        <cdr:cNvPr id="51" name="直線コネクタ 50">
          <a:extLst xmlns:a="http://schemas.openxmlformats.org/drawingml/2006/main">
            <a:ext uri="{FF2B5EF4-FFF2-40B4-BE49-F238E27FC236}">
              <a16:creationId xmlns:a16="http://schemas.microsoft.com/office/drawing/2014/main" id="{265B3892-4EE7-46C9-A4E4-993428EB101B}"/>
            </a:ext>
          </a:extLst>
        </cdr:cNvPr>
        <cdr:cNvCxnSpPr/>
      </cdr:nvCxnSpPr>
      <cdr:spPr bwMode="auto">
        <a:xfrm xmlns:a="http://schemas.openxmlformats.org/drawingml/2006/main">
          <a:off x="3568654" y="1505556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0.94145</cdr:x>
      <cdr:y>0.65319</cdr:y>
    </cdr:from>
    <cdr:to>
      <cdr:x>0.98729</cdr:x>
      <cdr:y>0.65319</cdr:y>
    </cdr:to>
    <cdr:cxnSp macro="">
      <cdr:nvCxnSpPr>
        <cdr:cNvPr id="52" name="直線コネクタ 51">
          <a:extLst xmlns:a="http://schemas.openxmlformats.org/drawingml/2006/main">
            <a:ext uri="{FF2B5EF4-FFF2-40B4-BE49-F238E27FC236}">
              <a16:creationId xmlns:a16="http://schemas.microsoft.com/office/drawing/2014/main" id="{95F77734-C670-49CB-84F1-9DDDF757A0BF}"/>
            </a:ext>
          </a:extLst>
        </cdr:cNvPr>
        <cdr:cNvCxnSpPr/>
      </cdr:nvCxnSpPr>
      <cdr:spPr bwMode="auto">
        <a:xfrm xmlns:a="http://schemas.openxmlformats.org/drawingml/2006/main">
          <a:off x="3571905" y="1648792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0.94076</cdr:x>
      <cdr:y>0.70278</cdr:y>
    </cdr:from>
    <cdr:to>
      <cdr:x>0.9866</cdr:x>
      <cdr:y>0.70278</cdr:y>
    </cdr:to>
    <cdr:cxnSp macro="">
      <cdr:nvCxnSpPr>
        <cdr:cNvPr id="53" name="直線コネクタ 52">
          <a:extLst xmlns:a="http://schemas.openxmlformats.org/drawingml/2006/main">
            <a:ext uri="{FF2B5EF4-FFF2-40B4-BE49-F238E27FC236}">
              <a16:creationId xmlns:a16="http://schemas.microsoft.com/office/drawing/2014/main" id="{BC6F5D55-058C-4821-982C-AA9C8BE7A045}"/>
            </a:ext>
          </a:extLst>
        </cdr:cNvPr>
        <cdr:cNvCxnSpPr/>
      </cdr:nvCxnSpPr>
      <cdr:spPr bwMode="auto">
        <a:xfrm xmlns:a="http://schemas.openxmlformats.org/drawingml/2006/main">
          <a:off x="3569297" y="177394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0.29476</cdr:x>
      <cdr:y>0.28662</cdr:y>
    </cdr:from>
    <cdr:to>
      <cdr:x>0.29479</cdr:x>
      <cdr:y>0.78937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8F0BE793-8F9A-4AD7-8D1B-E2B3F57F44CD}"/>
            </a:ext>
          </a:extLst>
        </cdr:cNvPr>
        <cdr:cNvCxnSpPr/>
      </cdr:nvCxnSpPr>
      <cdr:spPr bwMode="auto">
        <a:xfrm xmlns:a="http://schemas.openxmlformats.org/drawingml/2006/main">
          <a:off x="1087198" y="721765"/>
          <a:ext cx="111" cy="126601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0.32127</cdr:x>
      <cdr:y>0.28153</cdr:y>
    </cdr:from>
    <cdr:to>
      <cdr:x>0.32332</cdr:x>
      <cdr:y>0.78691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4923EB5-30A4-4CF7-A3EE-A832E5AAEBD4}"/>
            </a:ext>
          </a:extLst>
        </cdr:cNvPr>
        <cdr:cNvCxnSpPr/>
      </cdr:nvCxnSpPr>
      <cdr:spPr bwMode="auto">
        <a:xfrm xmlns:a="http://schemas.openxmlformats.org/drawingml/2006/main" flipH="1">
          <a:off x="1101156" y="721906"/>
          <a:ext cx="7026" cy="129590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0.36039</cdr:x>
      <cdr:y>0.28884</cdr:y>
    </cdr:from>
    <cdr:to>
      <cdr:x>0.36095</cdr:x>
      <cdr:y>0.79029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05A078E1-94D9-4210-94BF-3685B665BE0B}"/>
            </a:ext>
          </a:extLst>
        </cdr:cNvPr>
        <cdr:cNvCxnSpPr/>
      </cdr:nvCxnSpPr>
      <cdr:spPr bwMode="auto">
        <a:xfrm xmlns:a="http://schemas.openxmlformats.org/drawingml/2006/main">
          <a:off x="1235246" y="740642"/>
          <a:ext cx="1920" cy="128583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0.39513</cdr:x>
      <cdr:y>0.28153</cdr:y>
    </cdr:from>
    <cdr:to>
      <cdr:x>0.39585</cdr:x>
      <cdr:y>0.78691</cdr:y>
    </cdr:to>
    <cdr:cxnSp macro="">
      <cdr:nvCxnSpPr>
        <cdr:cNvPr id="31" name="直線コネクタ 30">
          <a:extLst xmlns:a="http://schemas.openxmlformats.org/drawingml/2006/main">
            <a:ext uri="{FF2B5EF4-FFF2-40B4-BE49-F238E27FC236}">
              <a16:creationId xmlns:a16="http://schemas.microsoft.com/office/drawing/2014/main" id="{91B5DE2C-3C06-4022-88B4-3454A4A7A585}"/>
            </a:ext>
          </a:extLst>
        </cdr:cNvPr>
        <cdr:cNvCxnSpPr/>
      </cdr:nvCxnSpPr>
      <cdr:spPr bwMode="auto">
        <a:xfrm xmlns:a="http://schemas.openxmlformats.org/drawingml/2006/main" flipH="1">
          <a:off x="1354320" y="721906"/>
          <a:ext cx="2468" cy="129590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0.41712</cdr:x>
      <cdr:y>0.28415</cdr:y>
    </cdr:from>
    <cdr:to>
      <cdr:x>0.41809</cdr:x>
      <cdr:y>0.79216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D1DA4C36-17D4-46B4-A534-A9D4190571BE}"/>
            </a:ext>
          </a:extLst>
        </cdr:cNvPr>
        <cdr:cNvCxnSpPr/>
      </cdr:nvCxnSpPr>
      <cdr:spPr bwMode="auto">
        <a:xfrm xmlns:a="http://schemas.openxmlformats.org/drawingml/2006/main" flipH="1">
          <a:off x="1558395" y="715539"/>
          <a:ext cx="3624" cy="127925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0.44685</cdr:x>
      <cdr:y>0.28546</cdr:y>
    </cdr:from>
    <cdr:to>
      <cdr:x>0.44741</cdr:x>
      <cdr:y>0.78822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64409B43-BD48-44A2-AD92-19B86829B8E2}"/>
            </a:ext>
          </a:extLst>
        </cdr:cNvPr>
        <cdr:cNvCxnSpPr/>
      </cdr:nvCxnSpPr>
      <cdr:spPr bwMode="auto">
        <a:xfrm xmlns:a="http://schemas.openxmlformats.org/drawingml/2006/main">
          <a:off x="1531577" y="731983"/>
          <a:ext cx="1920" cy="128919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0.48219</cdr:x>
      <cdr:y>0.28491</cdr:y>
    </cdr:from>
    <cdr:to>
      <cdr:x>0.48316</cdr:x>
      <cdr:y>0.7916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A78234B3-BE43-40A2-B665-671BCE569BF8}"/>
            </a:ext>
          </a:extLst>
        </cdr:cNvPr>
        <cdr:cNvCxnSpPr/>
      </cdr:nvCxnSpPr>
      <cdr:spPr bwMode="auto">
        <a:xfrm xmlns:a="http://schemas.openxmlformats.org/drawingml/2006/main" flipH="1">
          <a:off x="1801491" y="717453"/>
          <a:ext cx="3624" cy="127593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0.74256</cdr:x>
      <cdr:y>0.3264</cdr:y>
    </cdr:from>
    <cdr:to>
      <cdr:x>0.9754</cdr:x>
      <cdr:y>0.75665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12E7D6-BA9D-4866-B83E-47A4BEA2AFDE}"/>
            </a:ext>
          </a:extLst>
        </cdr:cNvPr>
        <cdr:cNvSpPr txBox="1"/>
      </cdr:nvSpPr>
      <cdr:spPr>
        <a:xfrm xmlns:a="http://schemas.openxmlformats.org/drawingml/2006/main">
          <a:off x="2799899" y="813488"/>
          <a:ext cx="877973" cy="107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109.0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118.6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129.4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141.0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148.0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158.5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168.3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0.10661</cdr:x>
      <cdr:y>0.17486</cdr:y>
    </cdr:from>
    <cdr:to>
      <cdr:x>0.86707</cdr:x>
      <cdr:y>0.26506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E7891DEE-15DF-4071-B845-4A4B25A4D7FE}"/>
            </a:ext>
          </a:extLst>
        </cdr:cNvPr>
        <cdr:cNvSpPr txBox="1"/>
      </cdr:nvSpPr>
      <cdr:spPr>
        <a:xfrm xmlns:a="http://schemas.openxmlformats.org/drawingml/2006/main">
          <a:off x="368481" y="454942"/>
          <a:ext cx="2628439" cy="234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各年齢における立ち幅とびの平均記録（</a:t>
          </a:r>
          <a:r>
            <a:rPr lang="en-US" altLang="ja-JP" sz="900"/>
            <a:t>cm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0.91073</cdr:x>
      <cdr:y>0.3805</cdr:y>
    </cdr:from>
    <cdr:to>
      <cdr:x>0.95699</cdr:x>
      <cdr:y>0.3805</cdr:y>
    </cdr:to>
    <cdr:cxnSp macro="">
      <cdr:nvCxnSpPr>
        <cdr:cNvPr id="40" name="直線コネクタ 39">
          <a:extLst xmlns:a="http://schemas.openxmlformats.org/drawingml/2006/main">
            <a:ext uri="{FF2B5EF4-FFF2-40B4-BE49-F238E27FC236}">
              <a16:creationId xmlns:a16="http://schemas.microsoft.com/office/drawing/2014/main" id="{FCAD23DE-B1EA-41B6-8457-2766DFAD2F8A}"/>
            </a:ext>
          </a:extLst>
        </cdr:cNvPr>
        <cdr:cNvCxnSpPr/>
      </cdr:nvCxnSpPr>
      <cdr:spPr bwMode="auto">
        <a:xfrm xmlns:a="http://schemas.openxmlformats.org/drawingml/2006/main">
          <a:off x="3434027" y="948306"/>
          <a:ext cx="17442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0.91359</cdr:x>
      <cdr:y>0.43769</cdr:y>
    </cdr:from>
    <cdr:to>
      <cdr:x>0.95985</cdr:x>
      <cdr:y>0.43769</cdr:y>
    </cdr:to>
    <cdr:cxnSp macro="">
      <cdr:nvCxnSpPr>
        <cdr:cNvPr id="41" name="直線コネクタ 40">
          <a:extLst xmlns:a="http://schemas.openxmlformats.org/drawingml/2006/main">
            <a:ext uri="{FF2B5EF4-FFF2-40B4-BE49-F238E27FC236}">
              <a16:creationId xmlns:a16="http://schemas.microsoft.com/office/drawing/2014/main" id="{B3CC4F24-2F7F-42ED-BFFC-EF032F5FCE24}"/>
            </a:ext>
          </a:extLst>
        </cdr:cNvPr>
        <cdr:cNvCxnSpPr/>
      </cdr:nvCxnSpPr>
      <cdr:spPr bwMode="auto">
        <a:xfrm xmlns:a="http://schemas.openxmlformats.org/drawingml/2006/main">
          <a:off x="3437852" y="1095155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0.49344</cdr:y>
    </cdr:from>
    <cdr:to>
      <cdr:x>0.9616</cdr:x>
      <cdr:y>0.49344</cdr:y>
    </cdr:to>
    <cdr:cxnSp macro="">
      <cdr:nvCxnSpPr>
        <cdr:cNvPr id="42" name="直線コネクタ 41">
          <a:extLst xmlns:a="http://schemas.openxmlformats.org/drawingml/2006/main">
            <a:ext uri="{FF2B5EF4-FFF2-40B4-BE49-F238E27FC236}">
              <a16:creationId xmlns:a16="http://schemas.microsoft.com/office/drawing/2014/main" id="{B14C359E-FBC1-4610-B321-007DCD7D027F}"/>
            </a:ext>
          </a:extLst>
        </cdr:cNvPr>
        <cdr:cNvCxnSpPr/>
      </cdr:nvCxnSpPr>
      <cdr:spPr bwMode="auto">
        <a:xfrm xmlns:a="http://schemas.openxmlformats.org/drawingml/2006/main">
          <a:off x="3444422" y="123463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0.54262</cdr:y>
    </cdr:from>
    <cdr:to>
      <cdr:x>0.9616</cdr:x>
      <cdr:y>0.54262</cdr:y>
    </cdr:to>
    <cdr:cxnSp macro="">
      <cdr:nvCxnSpPr>
        <cdr:cNvPr id="43" name="直線コネクタ 42">
          <a:extLst xmlns:a="http://schemas.openxmlformats.org/drawingml/2006/main">
            <a:ext uri="{FF2B5EF4-FFF2-40B4-BE49-F238E27FC236}">
              <a16:creationId xmlns:a16="http://schemas.microsoft.com/office/drawing/2014/main" id="{A59FBDAD-125A-4085-B206-E8AC45267EF2}"/>
            </a:ext>
          </a:extLst>
        </cdr:cNvPr>
        <cdr:cNvCxnSpPr/>
      </cdr:nvCxnSpPr>
      <cdr:spPr bwMode="auto">
        <a:xfrm xmlns:a="http://schemas.openxmlformats.org/drawingml/2006/main">
          <a:off x="3444422" y="135769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0.91708</cdr:x>
      <cdr:y>0.59836</cdr:y>
    </cdr:from>
    <cdr:to>
      <cdr:x>0.96334</cdr:x>
      <cdr:y>0.59836</cdr:y>
    </cdr:to>
    <cdr:cxnSp macro="">
      <cdr:nvCxnSpPr>
        <cdr:cNvPr id="44" name="直線コネクタ 43">
          <a:extLst xmlns:a="http://schemas.openxmlformats.org/drawingml/2006/main">
            <a:ext uri="{FF2B5EF4-FFF2-40B4-BE49-F238E27FC236}">
              <a16:creationId xmlns:a16="http://schemas.microsoft.com/office/drawing/2014/main" id="{42BA2686-FA86-42B7-BA3B-2F796B7D0EB6}"/>
            </a:ext>
          </a:extLst>
        </cdr:cNvPr>
        <cdr:cNvCxnSpPr/>
      </cdr:nvCxnSpPr>
      <cdr:spPr bwMode="auto">
        <a:xfrm xmlns:a="http://schemas.openxmlformats.org/drawingml/2006/main">
          <a:off x="3450991" y="149717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0.91883</cdr:x>
      <cdr:y>0.65017</cdr:y>
    </cdr:from>
    <cdr:to>
      <cdr:x>0.96509</cdr:x>
      <cdr:y>0.65017</cdr:y>
    </cdr:to>
    <cdr:cxnSp macro="">
      <cdr:nvCxnSpPr>
        <cdr:cNvPr id="45" name="直線コネクタ 44">
          <a:extLst xmlns:a="http://schemas.openxmlformats.org/drawingml/2006/main">
            <a:ext uri="{FF2B5EF4-FFF2-40B4-BE49-F238E27FC236}">
              <a16:creationId xmlns:a16="http://schemas.microsoft.com/office/drawing/2014/main" id="{05995D0E-5EB0-4EE2-B42B-0D1A14ED08E2}"/>
            </a:ext>
          </a:extLst>
        </cdr:cNvPr>
        <cdr:cNvCxnSpPr/>
      </cdr:nvCxnSpPr>
      <cdr:spPr bwMode="auto">
        <a:xfrm xmlns:a="http://schemas.openxmlformats.org/drawingml/2006/main">
          <a:off x="3457559" y="1626804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0.91795</cdr:x>
      <cdr:y>0.7046</cdr:y>
    </cdr:from>
    <cdr:to>
      <cdr:x>0.96421</cdr:x>
      <cdr:y>0.7046</cdr:y>
    </cdr:to>
    <cdr:cxnSp macro="">
      <cdr:nvCxnSpPr>
        <cdr:cNvPr id="46" name="直線コネクタ 45">
          <a:extLst xmlns:a="http://schemas.openxmlformats.org/drawingml/2006/main">
            <a:ext uri="{FF2B5EF4-FFF2-40B4-BE49-F238E27FC236}">
              <a16:creationId xmlns:a16="http://schemas.microsoft.com/office/drawing/2014/main" id="{E5780358-2647-48B2-A049-57235BD98E8D}"/>
            </a:ext>
          </a:extLst>
        </cdr:cNvPr>
        <cdr:cNvCxnSpPr/>
      </cdr:nvCxnSpPr>
      <cdr:spPr bwMode="auto">
        <a:xfrm xmlns:a="http://schemas.openxmlformats.org/drawingml/2006/main">
          <a:off x="3454275" y="1763001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0.31082</cdr:x>
      <cdr:y>0.29513</cdr:y>
    </cdr:from>
    <cdr:to>
      <cdr:x>0.31126</cdr:x>
      <cdr:y>0.80174</cdr:y>
    </cdr:to>
    <cdr:cxnSp macro="">
      <cdr:nvCxnSpPr>
        <cdr:cNvPr id="24" name="直線コネクタ 23">
          <a:extLst xmlns:a="http://schemas.openxmlformats.org/drawingml/2006/main">
            <a:ext uri="{FF2B5EF4-FFF2-40B4-BE49-F238E27FC236}">
              <a16:creationId xmlns:a16="http://schemas.microsoft.com/office/drawing/2014/main" id="{FDBC548B-E8D7-4B02-BCC4-7C246644E3D7}"/>
            </a:ext>
          </a:extLst>
        </cdr:cNvPr>
        <cdr:cNvCxnSpPr/>
      </cdr:nvCxnSpPr>
      <cdr:spPr bwMode="auto">
        <a:xfrm xmlns:a="http://schemas.openxmlformats.org/drawingml/2006/main">
          <a:off x="1148616" y="741072"/>
          <a:ext cx="1590" cy="127208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0.2047</cdr:x>
      <cdr:y>0.28948</cdr:y>
    </cdr:from>
    <cdr:to>
      <cdr:x>0.20535</cdr:x>
      <cdr:y>0.7961</cdr:y>
    </cdr:to>
    <cdr:cxnSp macro="">
      <cdr:nvCxnSpPr>
        <cdr:cNvPr id="18" name="直線コネクタ 17">
          <a:extLst xmlns:a="http://schemas.openxmlformats.org/drawingml/2006/main">
            <a:ext uri="{FF2B5EF4-FFF2-40B4-BE49-F238E27FC236}">
              <a16:creationId xmlns:a16="http://schemas.microsoft.com/office/drawing/2014/main" id="{E84B114D-22B8-45D3-B4F0-1588509C680D}"/>
            </a:ext>
          </a:extLst>
        </cdr:cNvPr>
        <cdr:cNvCxnSpPr/>
      </cdr:nvCxnSpPr>
      <cdr:spPr bwMode="auto">
        <a:xfrm xmlns:a="http://schemas.openxmlformats.org/drawingml/2006/main" flipH="1">
          <a:off x="756445" y="726868"/>
          <a:ext cx="2402" cy="127210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0.23256</cdr:x>
      <cdr:y>0.29327</cdr:y>
    </cdr:from>
    <cdr:to>
      <cdr:x>0.2333</cdr:x>
      <cdr:y>0.79989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F8EDD3E4-4BED-4D9F-882E-0A8F2A2C7EF0}"/>
            </a:ext>
          </a:extLst>
        </cdr:cNvPr>
        <cdr:cNvCxnSpPr/>
      </cdr:nvCxnSpPr>
      <cdr:spPr bwMode="auto">
        <a:xfrm xmlns:a="http://schemas.openxmlformats.org/drawingml/2006/main">
          <a:off x="859379" y="736393"/>
          <a:ext cx="2735" cy="127210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0.26945</cdr:x>
      <cdr:y>0.28989</cdr:y>
    </cdr:from>
    <cdr:to>
      <cdr:x>0.27115</cdr:x>
      <cdr:y>0.79506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F6629B35-F74D-4B77-A0DD-6D17261756FF}"/>
            </a:ext>
          </a:extLst>
        </cdr:cNvPr>
        <cdr:cNvCxnSpPr/>
      </cdr:nvCxnSpPr>
      <cdr:spPr bwMode="auto">
        <a:xfrm xmlns:a="http://schemas.openxmlformats.org/drawingml/2006/main">
          <a:off x="995702" y="727906"/>
          <a:ext cx="6282" cy="126846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0.34072</cdr:x>
      <cdr:y>0.29039</cdr:y>
    </cdr:from>
    <cdr:to>
      <cdr:x>0.34159</cdr:x>
      <cdr:y>0.79989</cdr:y>
    </cdr:to>
    <cdr:cxnSp macro="">
      <cdr:nvCxnSpPr>
        <cdr:cNvPr id="26" name="直線コネクタ 25">
          <a:extLst xmlns:a="http://schemas.openxmlformats.org/drawingml/2006/main">
            <a:ext uri="{FF2B5EF4-FFF2-40B4-BE49-F238E27FC236}">
              <a16:creationId xmlns:a16="http://schemas.microsoft.com/office/drawing/2014/main" id="{B5241A16-A9CC-4CA5-9371-968A7D2B1851}"/>
            </a:ext>
          </a:extLst>
        </cdr:cNvPr>
        <cdr:cNvCxnSpPr/>
      </cdr:nvCxnSpPr>
      <cdr:spPr bwMode="auto">
        <a:xfrm xmlns:a="http://schemas.openxmlformats.org/drawingml/2006/main" flipH="1">
          <a:off x="1165915" y="744664"/>
          <a:ext cx="2977" cy="130655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0.38552</cdr:x>
      <cdr:y>0.28796</cdr:y>
    </cdr:from>
    <cdr:to>
      <cdr:x>0.38626</cdr:x>
      <cdr:y>0.79168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96EC65C-9C77-4BAE-8C8C-0D3232CF88F8}"/>
            </a:ext>
          </a:extLst>
        </cdr:cNvPr>
        <cdr:cNvCxnSpPr/>
      </cdr:nvCxnSpPr>
      <cdr:spPr bwMode="auto">
        <a:xfrm xmlns:a="http://schemas.openxmlformats.org/drawingml/2006/main">
          <a:off x="1424643" y="723060"/>
          <a:ext cx="2735" cy="126482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0.30473</cdr:x>
      <cdr:y>0.29368</cdr:y>
    </cdr:from>
    <cdr:to>
      <cdr:x>0.3056</cdr:x>
      <cdr:y>0.80174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C536ACAC-DC16-4481-8951-41FD579FE54B}"/>
            </a:ext>
          </a:extLst>
        </cdr:cNvPr>
        <cdr:cNvCxnSpPr/>
      </cdr:nvCxnSpPr>
      <cdr:spPr bwMode="auto">
        <a:xfrm xmlns:a="http://schemas.openxmlformats.org/drawingml/2006/main" flipH="1">
          <a:off x="1126075" y="737431"/>
          <a:ext cx="3215" cy="127572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0.1192</cdr:x>
      <cdr:y>0.19166</cdr:y>
    </cdr:from>
    <cdr:to>
      <cdr:x>0.88982</cdr:x>
      <cdr:y>0.28498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85DEB98-DD64-4290-B8C2-6DE5D2D8537C}"/>
            </a:ext>
          </a:extLst>
        </cdr:cNvPr>
        <cdr:cNvSpPr txBox="1"/>
      </cdr:nvSpPr>
      <cdr:spPr>
        <a:xfrm xmlns:a="http://schemas.openxmlformats.org/drawingml/2006/main">
          <a:off x="412187" y="498683"/>
          <a:ext cx="2664760" cy="242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各年齢におけるボール投げの平均記録（</a:t>
          </a:r>
          <a:r>
            <a:rPr lang="en-US" altLang="ja-JP" sz="900"/>
            <a:t>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0.76095</cdr:x>
      <cdr:y>0.31986</cdr:y>
    </cdr:from>
    <cdr:to>
      <cdr:x>0.96795</cdr:x>
      <cdr:y>0.82703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5922C96-2300-4A1A-B7E4-C484BD616BBF}"/>
            </a:ext>
          </a:extLst>
        </cdr:cNvPr>
        <cdr:cNvSpPr txBox="1"/>
      </cdr:nvSpPr>
      <cdr:spPr>
        <a:xfrm xmlns:a="http://schemas.openxmlformats.org/drawingml/2006/main">
          <a:off x="2917238" y="797239"/>
          <a:ext cx="793571" cy="126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5.8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7.5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9.9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12.3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14.7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16.8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12.0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0.91966</cdr:x>
      <cdr:y>0.37495</cdr:y>
    </cdr:from>
    <cdr:to>
      <cdr:x>0.96533</cdr:x>
      <cdr:y>0.37495</cdr:y>
    </cdr:to>
    <cdr:cxnSp macro="">
      <cdr:nvCxnSpPr>
        <cdr:cNvPr id="32" name="直線コネクタ 31">
          <a:extLst xmlns:a="http://schemas.openxmlformats.org/drawingml/2006/main">
            <a:ext uri="{FF2B5EF4-FFF2-40B4-BE49-F238E27FC236}">
              <a16:creationId xmlns:a16="http://schemas.microsoft.com/office/drawing/2014/main" id="{4E8E3BF1-29AA-4B8A-AD7C-ED176F9DE953}"/>
            </a:ext>
          </a:extLst>
        </cdr:cNvPr>
        <cdr:cNvCxnSpPr/>
      </cdr:nvCxnSpPr>
      <cdr:spPr bwMode="auto">
        <a:xfrm xmlns:a="http://schemas.openxmlformats.org/drawingml/2006/main">
          <a:off x="3525681" y="934545"/>
          <a:ext cx="1750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0.92201</cdr:x>
      <cdr:y>0.43276</cdr:y>
    </cdr:from>
    <cdr:to>
      <cdr:x>0.96769</cdr:x>
      <cdr:y>0.43276</cdr:y>
    </cdr:to>
    <cdr:cxnSp macro="">
      <cdr:nvCxnSpPr>
        <cdr:cNvPr id="33" name="直線コネクタ 32">
          <a:extLst xmlns:a="http://schemas.openxmlformats.org/drawingml/2006/main">
            <a:ext uri="{FF2B5EF4-FFF2-40B4-BE49-F238E27FC236}">
              <a16:creationId xmlns:a16="http://schemas.microsoft.com/office/drawing/2014/main" id="{A0DF0E4E-91A4-4C71-8D22-345A3227B56C}"/>
            </a:ext>
          </a:extLst>
        </cdr:cNvPr>
        <cdr:cNvCxnSpPr/>
      </cdr:nvCxnSpPr>
      <cdr:spPr bwMode="auto">
        <a:xfrm xmlns:a="http://schemas.openxmlformats.org/drawingml/2006/main">
          <a:off x="3510467" y="1094943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0.92264</cdr:x>
      <cdr:y>0.48416</cdr:y>
    </cdr:from>
    <cdr:to>
      <cdr:x>0.96832</cdr:x>
      <cdr:y>0.48416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F538D2D6-BFD5-4EF2-A7CF-B9CDB3A96D42}"/>
            </a:ext>
          </a:extLst>
        </cdr:cNvPr>
        <cdr:cNvCxnSpPr/>
      </cdr:nvCxnSpPr>
      <cdr:spPr bwMode="auto">
        <a:xfrm xmlns:a="http://schemas.openxmlformats.org/drawingml/2006/main">
          <a:off x="3512858" y="1224998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0.91869</cdr:x>
      <cdr:y>0.54308</cdr:y>
    </cdr:from>
    <cdr:to>
      <cdr:x>0.96437</cdr:x>
      <cdr:y>0.54308</cdr:y>
    </cdr:to>
    <cdr:cxnSp macro="">
      <cdr:nvCxnSpPr>
        <cdr:cNvPr id="35" name="直線コネクタ 34">
          <a:extLst xmlns:a="http://schemas.openxmlformats.org/drawingml/2006/main">
            <a:ext uri="{FF2B5EF4-FFF2-40B4-BE49-F238E27FC236}">
              <a16:creationId xmlns:a16="http://schemas.microsoft.com/office/drawing/2014/main" id="{6BA7A737-EB31-4E41-B187-E583E3DF7B70}"/>
            </a:ext>
          </a:extLst>
        </cdr:cNvPr>
        <cdr:cNvCxnSpPr/>
      </cdr:nvCxnSpPr>
      <cdr:spPr bwMode="auto">
        <a:xfrm xmlns:a="http://schemas.openxmlformats.org/drawingml/2006/main">
          <a:off x="3497824" y="1374067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0.92127</cdr:x>
      <cdr:y>0.58894</cdr:y>
    </cdr:from>
    <cdr:to>
      <cdr:x>0.96695</cdr:x>
      <cdr:y>0.58894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576D0864-A561-42BB-B5AB-F9F444B7A53F}"/>
            </a:ext>
          </a:extLst>
        </cdr:cNvPr>
        <cdr:cNvCxnSpPr/>
      </cdr:nvCxnSpPr>
      <cdr:spPr bwMode="auto">
        <a:xfrm xmlns:a="http://schemas.openxmlformats.org/drawingml/2006/main">
          <a:off x="3507638" y="149009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0.91995</cdr:x>
      <cdr:y>0.639</cdr:y>
    </cdr:from>
    <cdr:to>
      <cdr:x>0.96563</cdr:x>
      <cdr:y>0.639</cdr:y>
    </cdr:to>
    <cdr:cxnSp macro="">
      <cdr:nvCxnSpPr>
        <cdr:cNvPr id="37" name="直線コネクタ 36">
          <a:extLst xmlns:a="http://schemas.openxmlformats.org/drawingml/2006/main">
            <a:ext uri="{FF2B5EF4-FFF2-40B4-BE49-F238E27FC236}">
              <a16:creationId xmlns:a16="http://schemas.microsoft.com/office/drawing/2014/main" id="{8E801136-333D-417A-86F6-E40F88327150}"/>
            </a:ext>
          </a:extLst>
        </cdr:cNvPr>
        <cdr:cNvCxnSpPr/>
      </cdr:nvCxnSpPr>
      <cdr:spPr bwMode="auto">
        <a:xfrm xmlns:a="http://schemas.openxmlformats.org/drawingml/2006/main">
          <a:off x="3502608" y="161676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0.92253</cdr:x>
      <cdr:y>0.69666</cdr:y>
    </cdr:from>
    <cdr:to>
      <cdr:x>0.9682</cdr:x>
      <cdr:y>0.69666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3A93BE0C-3DFD-4C18-BC70-D0CE20AD1A70}"/>
            </a:ext>
          </a:extLst>
        </cdr:cNvPr>
        <cdr:cNvCxnSpPr/>
      </cdr:nvCxnSpPr>
      <cdr:spPr bwMode="auto">
        <a:xfrm xmlns:a="http://schemas.openxmlformats.org/drawingml/2006/main">
          <a:off x="3512422" y="176262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51131</xdr:colOff>
      <xdr:row>11</xdr:row>
      <xdr:rowOff>239701</xdr:rowOff>
    </xdr:from>
    <xdr:to>
      <xdr:col>7</xdr:col>
      <xdr:colOff>371606</xdr:colOff>
      <xdr:row>23</xdr:row>
      <xdr:rowOff>3174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EF3355D-C50F-4750-9F2E-EA0169682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47</xdr:row>
      <xdr:rowOff>142389</xdr:rowOff>
    </xdr:from>
    <xdr:to>
      <xdr:col>13</xdr:col>
      <xdr:colOff>66675</xdr:colOff>
      <xdr:row>49</xdr:row>
      <xdr:rowOff>127000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EA68EE-50C2-45FA-B935-3787BC19327F}"/>
            </a:ext>
          </a:extLst>
        </xdr:cNvPr>
        <xdr:cNvSpPr/>
      </xdr:nvSpPr>
      <xdr:spPr bwMode="auto">
        <a:xfrm>
          <a:off x="228600" y="11534289"/>
          <a:ext cx="8391525" cy="289411"/>
        </a:xfrm>
        <a:prstGeom prst="rect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1</xdr:col>
      <xdr:colOff>38381</xdr:colOff>
      <xdr:row>23</xdr:row>
      <xdr:rowOff>87961</xdr:rowOff>
    </xdr:from>
    <xdr:to>
      <xdr:col>7</xdr:col>
      <xdr:colOff>358856</xdr:colOff>
      <xdr:row>37</xdr:row>
      <xdr:rowOff>244958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34D0B7B-B02E-43D7-83D4-2CA9826E6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23</xdr:row>
      <xdr:rowOff>77666</xdr:rowOff>
    </xdr:from>
    <xdr:to>
      <xdr:col>13</xdr:col>
      <xdr:colOff>76000</xdr:colOff>
      <xdr:row>37</xdr:row>
      <xdr:rowOff>234828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C21332D-7D9C-45B3-9AC7-9B5747E29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428626</xdr:colOff>
      <xdr:row>11</xdr:row>
      <xdr:rowOff>245168</xdr:rowOff>
    </xdr:from>
    <xdr:to>
      <xdr:col>13</xdr:col>
      <xdr:colOff>72826</xdr:colOff>
      <xdr:row>23</xdr:row>
      <xdr:rowOff>1130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BEEC798-1734-4CAC-8691-5D7E5C937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14369</xdr:colOff>
      <xdr:row>41</xdr:row>
      <xdr:rowOff>9090</xdr:rowOff>
    </xdr:from>
    <xdr:to>
      <xdr:col>9</xdr:col>
      <xdr:colOff>456841</xdr:colOff>
      <xdr:row>42</xdr:row>
      <xdr:rowOff>153028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5CAEE0D-1155-4F21-AA63-1CB6945257B9}"/>
            </a:ext>
          </a:extLst>
        </xdr:cNvPr>
        <xdr:cNvSpPr txBox="1"/>
      </xdr:nvSpPr>
      <xdr:spPr>
        <a:xfrm rot="19412420">
          <a:off x="1919369" y="9305490"/>
          <a:ext cx="1985522" cy="524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solidFill>
                <a:schemeClr val="dk1">
                  <a:alpha val="30000"/>
                </a:schemeClr>
              </a:solidFill>
            </a:rPr>
            <a:t>力強さ優位</a:t>
          </a:r>
        </a:p>
      </xdr:txBody>
    </xdr:sp>
    <xdr:clientData/>
  </xdr:twoCellAnchor>
  <xdr:twoCellAnchor>
    <xdr:from>
      <xdr:col>3</xdr:col>
      <xdr:colOff>624862</xdr:colOff>
      <xdr:row>37</xdr:row>
      <xdr:rowOff>147205</xdr:rowOff>
    </xdr:from>
    <xdr:to>
      <xdr:col>11</xdr:col>
      <xdr:colOff>102262</xdr:colOff>
      <xdr:row>47</xdr:row>
      <xdr:rowOff>72139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64AB43D1-A510-4D5B-9E86-5CC34AF140F3}"/>
            </a:ext>
          </a:extLst>
        </xdr:cNvPr>
        <xdr:cNvGrpSpPr/>
      </xdr:nvGrpSpPr>
      <xdr:grpSpPr>
        <a:xfrm>
          <a:off x="2077425" y="7993424"/>
          <a:ext cx="5001900" cy="3508715"/>
          <a:chOff x="2240657" y="8079783"/>
          <a:chExt cx="3766740" cy="3457122"/>
        </a:xfrm>
      </xdr:grpSpPr>
      <xdr:graphicFrame macro="">
        <xdr:nvGraphicFramePr>
          <xdr:cNvPr id="15" name="グラフ 14">
            <a:extLst>
              <a:ext uri="{FF2B5EF4-FFF2-40B4-BE49-F238E27FC236}">
                <a16:creationId xmlns:a16="http://schemas.microsoft.com/office/drawing/2014/main" id="{FA5592AB-2BB7-4C60-BE4B-C52AD6221684}"/>
              </a:ext>
            </a:extLst>
          </xdr:cNvPr>
          <xdr:cNvGraphicFramePr>
            <a:graphicFrameLocks/>
          </xdr:cNvGraphicFramePr>
        </xdr:nvGraphicFramePr>
        <xdr:xfrm>
          <a:off x="2240657" y="8079783"/>
          <a:ext cx="3766740" cy="3457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AE80CD5A-4B65-4B4B-A550-43EAEF70482B}"/>
              </a:ext>
            </a:extLst>
          </xdr:cNvPr>
          <xdr:cNvCxnSpPr/>
        </xdr:nvCxnSpPr>
        <xdr:spPr bwMode="auto">
          <a:xfrm flipV="1">
            <a:off x="2922692" y="9290400"/>
            <a:ext cx="1941408" cy="1596039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4F8F3D48-4CE2-4496-8181-0EC6C040F427}"/>
              </a:ext>
            </a:extLst>
          </xdr:cNvPr>
          <xdr:cNvCxnSpPr/>
        </xdr:nvCxnSpPr>
        <xdr:spPr bwMode="auto">
          <a:xfrm flipV="1">
            <a:off x="2922692" y="9189720"/>
            <a:ext cx="696802" cy="1686560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E8C2764A-F61F-45B4-82D0-1BDF70A1E9B6}"/>
              </a:ext>
            </a:extLst>
          </xdr:cNvPr>
          <xdr:cNvCxnSpPr/>
        </xdr:nvCxnSpPr>
        <xdr:spPr bwMode="auto">
          <a:xfrm flipV="1">
            <a:off x="2922692" y="10350500"/>
            <a:ext cx="2017608" cy="525780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3</xdr:row>
      <xdr:rowOff>13415</xdr:rowOff>
    </xdr:from>
    <xdr:to>
      <xdr:col>20</xdr:col>
      <xdr:colOff>156156</xdr:colOff>
      <xdr:row>7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874CB3-012D-4669-8CFB-83ECF507DF29}"/>
            </a:ext>
          </a:extLst>
        </xdr:cNvPr>
        <xdr:cNvSpPr txBox="1"/>
      </xdr:nvSpPr>
      <xdr:spPr>
        <a:xfrm>
          <a:off x="8813979" y="630528"/>
          <a:ext cx="27051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「入力番号」に数字を入力すると、測定結果表の</a:t>
          </a:r>
          <a:r>
            <a:rPr kumimoji="1" lang="en-US" altLang="ja-JP" sz="1100"/>
            <a:t>No.</a:t>
          </a:r>
          <a:r>
            <a:rPr kumimoji="1" lang="ja-JP" altLang="en-US" sz="1100"/>
            <a:t>と対応した行の記録等が自動的に入力されます。</a:t>
          </a:r>
          <a:endParaRPr kumimoji="1" lang="en-US" altLang="ja-JP" sz="1100"/>
        </a:p>
        <a:p>
          <a:r>
            <a:rPr kumimoji="1" lang="ja-JP" altLang="en-US" sz="1100"/>
            <a:t>「入力番号」および「指導者からのコメント」以外は操作できません。</a:t>
          </a:r>
          <a:endParaRPr kumimoji="1" lang="en-US" altLang="ja-JP" sz="1100"/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0.24096</cdr:x>
      <cdr:y>0.16176</cdr:y>
    </cdr:from>
    <cdr:to>
      <cdr:x>0.46951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907650" y="559224"/>
          <a:ext cx="860888" cy="769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0.69057</cdr:x>
      <cdr:y>0.54047</cdr:y>
    </cdr:from>
    <cdr:to>
      <cdr:x>0.92455</cdr:x>
      <cdr:y>0.7517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601215" y="1868480"/>
          <a:ext cx="881342" cy="7302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0.39855</cdr:x>
      <cdr:y>0.38434</cdr:y>
    </cdr:from>
    <cdr:to>
      <cdr:x>0.68005</cdr:x>
      <cdr:y>0.6066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501240" y="1328727"/>
          <a:ext cx="1060338" cy="76834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0.19039</cdr:x>
      <cdr:y>0.16176</cdr:y>
    </cdr:from>
    <cdr:to>
      <cdr:x>0.41894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61386" y="559224"/>
          <a:ext cx="793954" cy="769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0.66023</cdr:x>
      <cdr:y>0.59925</cdr:y>
    </cdr:from>
    <cdr:to>
      <cdr:x>0.89421</cdr:x>
      <cdr:y>0.81048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93540" y="2071686"/>
          <a:ext cx="812800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0.39518</cdr:x>
      <cdr:y>0.41006</cdr:y>
    </cdr:from>
    <cdr:to>
      <cdr:x>0.67668</cdr:x>
      <cdr:y>0.63231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372790" y="1417637"/>
          <a:ext cx="977900" cy="768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0.30998</cdr:x>
      <cdr:y>0.28622</cdr:y>
    </cdr:from>
    <cdr:to>
      <cdr:x>0.31001</cdr:x>
      <cdr:y>0.78897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8F0BE793-8F9A-4AD7-8D1B-E2B3F57F44CD}"/>
            </a:ext>
          </a:extLst>
        </cdr:cNvPr>
        <cdr:cNvCxnSpPr/>
      </cdr:nvCxnSpPr>
      <cdr:spPr bwMode="auto">
        <a:xfrm xmlns:a="http://schemas.openxmlformats.org/drawingml/2006/main">
          <a:off x="1190599" y="719743"/>
          <a:ext cx="115" cy="126424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0.34975</cdr:x>
      <cdr:y>0.28175</cdr:y>
    </cdr:from>
    <cdr:to>
      <cdr:x>0.3518</cdr:x>
      <cdr:y>0.78713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4923EB5-30A4-4CF7-A3EE-A832E5AAEBD4}"/>
            </a:ext>
          </a:extLst>
        </cdr:cNvPr>
        <cdr:cNvCxnSpPr/>
      </cdr:nvCxnSpPr>
      <cdr:spPr bwMode="auto">
        <a:xfrm xmlns:a="http://schemas.openxmlformats.org/drawingml/2006/main" flipH="1">
          <a:off x="1343353" y="708511"/>
          <a:ext cx="7874" cy="127085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0.37831</cdr:x>
      <cdr:y>0.2823</cdr:y>
    </cdr:from>
    <cdr:to>
      <cdr:x>0.37887</cdr:x>
      <cdr:y>0.78375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05A078E1-94D9-4210-94BF-3685B665BE0B}"/>
            </a:ext>
          </a:extLst>
        </cdr:cNvPr>
        <cdr:cNvCxnSpPr/>
      </cdr:nvCxnSpPr>
      <cdr:spPr bwMode="auto">
        <a:xfrm xmlns:a="http://schemas.openxmlformats.org/drawingml/2006/main">
          <a:off x="1453035" y="709894"/>
          <a:ext cx="2151" cy="126097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0.40984</cdr:x>
      <cdr:y>0.28153</cdr:y>
    </cdr:from>
    <cdr:to>
      <cdr:x>0.41056</cdr:x>
      <cdr:y>0.78691</cdr:y>
    </cdr:to>
    <cdr:cxnSp macro="">
      <cdr:nvCxnSpPr>
        <cdr:cNvPr id="31" name="直線コネクタ 30">
          <a:extLst xmlns:a="http://schemas.openxmlformats.org/drawingml/2006/main">
            <a:ext uri="{FF2B5EF4-FFF2-40B4-BE49-F238E27FC236}">
              <a16:creationId xmlns:a16="http://schemas.microsoft.com/office/drawing/2014/main" id="{91B5DE2C-3C06-4022-88B4-3454A4A7A585}"/>
            </a:ext>
          </a:extLst>
        </cdr:cNvPr>
        <cdr:cNvCxnSpPr/>
      </cdr:nvCxnSpPr>
      <cdr:spPr bwMode="auto">
        <a:xfrm xmlns:a="http://schemas.openxmlformats.org/drawingml/2006/main" flipH="1">
          <a:off x="1574123" y="707950"/>
          <a:ext cx="2765" cy="127085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0.44218</cdr:x>
      <cdr:y>0.28077</cdr:y>
    </cdr:from>
    <cdr:to>
      <cdr:x>0.44315</cdr:x>
      <cdr:y>0.78878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D1DA4C36-17D4-46B4-A534-A9D4190571BE}"/>
            </a:ext>
          </a:extLst>
        </cdr:cNvPr>
        <cdr:cNvCxnSpPr/>
      </cdr:nvCxnSpPr>
      <cdr:spPr bwMode="auto">
        <a:xfrm xmlns:a="http://schemas.openxmlformats.org/drawingml/2006/main" flipH="1">
          <a:off x="1698336" y="706039"/>
          <a:ext cx="3726" cy="127746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0.47464</cdr:x>
      <cdr:y>0.28546</cdr:y>
    </cdr:from>
    <cdr:to>
      <cdr:x>0.4752</cdr:x>
      <cdr:y>0.78822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64409B43-BD48-44A2-AD92-19B86829B8E2}"/>
            </a:ext>
          </a:extLst>
        </cdr:cNvPr>
        <cdr:cNvCxnSpPr/>
      </cdr:nvCxnSpPr>
      <cdr:spPr bwMode="auto">
        <a:xfrm xmlns:a="http://schemas.openxmlformats.org/drawingml/2006/main">
          <a:off x="1626827" y="731983"/>
          <a:ext cx="1920" cy="128919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0.52435</cdr:x>
      <cdr:y>0.27837</cdr:y>
    </cdr:from>
    <cdr:to>
      <cdr:x>0.52532</cdr:x>
      <cdr:y>0.78506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A78234B3-BE43-40A2-B665-671BCE569BF8}"/>
            </a:ext>
          </a:extLst>
        </cdr:cNvPr>
        <cdr:cNvCxnSpPr/>
      </cdr:nvCxnSpPr>
      <cdr:spPr bwMode="auto">
        <a:xfrm xmlns:a="http://schemas.openxmlformats.org/drawingml/2006/main" flipH="1">
          <a:off x="2013965" y="700013"/>
          <a:ext cx="3726" cy="127414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0.74256</cdr:x>
      <cdr:y>0.3264</cdr:y>
    </cdr:from>
    <cdr:to>
      <cdr:x>0.9754</cdr:x>
      <cdr:y>0.75665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12E7D6-BA9D-4866-B83E-47A4BEA2AFDE}"/>
            </a:ext>
          </a:extLst>
        </cdr:cNvPr>
        <cdr:cNvSpPr txBox="1"/>
      </cdr:nvSpPr>
      <cdr:spPr>
        <a:xfrm xmlns:a="http://schemas.openxmlformats.org/drawingml/2006/main">
          <a:off x="2799899" y="813488"/>
          <a:ext cx="877973" cy="107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114.9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127.4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135.6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146.6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155.4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165.2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181.2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0.10661</cdr:x>
      <cdr:y>0.17486</cdr:y>
    </cdr:from>
    <cdr:to>
      <cdr:x>0.86595</cdr:x>
      <cdr:y>0.26751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E7891DEE-15DF-4071-B845-4A4B25A4D7FE}"/>
            </a:ext>
          </a:extLst>
        </cdr:cNvPr>
        <cdr:cNvSpPr txBox="1"/>
      </cdr:nvSpPr>
      <cdr:spPr>
        <a:xfrm xmlns:a="http://schemas.openxmlformats.org/drawingml/2006/main">
          <a:off x="365404" y="448380"/>
          <a:ext cx="2602652" cy="237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各年齢における立ち幅とびの平均記録（</a:t>
          </a:r>
          <a:r>
            <a:rPr lang="en-US" altLang="ja-JP" sz="900"/>
            <a:t>cm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0.91073</cdr:x>
      <cdr:y>0.3805</cdr:y>
    </cdr:from>
    <cdr:to>
      <cdr:x>0.95699</cdr:x>
      <cdr:y>0.3805</cdr:y>
    </cdr:to>
    <cdr:cxnSp macro="">
      <cdr:nvCxnSpPr>
        <cdr:cNvPr id="40" name="直線コネクタ 39">
          <a:extLst xmlns:a="http://schemas.openxmlformats.org/drawingml/2006/main">
            <a:ext uri="{FF2B5EF4-FFF2-40B4-BE49-F238E27FC236}">
              <a16:creationId xmlns:a16="http://schemas.microsoft.com/office/drawing/2014/main" id="{FCAD23DE-B1EA-41B6-8457-2766DFAD2F8A}"/>
            </a:ext>
          </a:extLst>
        </cdr:cNvPr>
        <cdr:cNvCxnSpPr/>
      </cdr:nvCxnSpPr>
      <cdr:spPr bwMode="auto">
        <a:xfrm xmlns:a="http://schemas.openxmlformats.org/drawingml/2006/main">
          <a:off x="3434027" y="948306"/>
          <a:ext cx="17442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0.91359</cdr:x>
      <cdr:y>0.43769</cdr:y>
    </cdr:from>
    <cdr:to>
      <cdr:x>0.95985</cdr:x>
      <cdr:y>0.43769</cdr:y>
    </cdr:to>
    <cdr:cxnSp macro="">
      <cdr:nvCxnSpPr>
        <cdr:cNvPr id="41" name="直線コネクタ 40">
          <a:extLst xmlns:a="http://schemas.openxmlformats.org/drawingml/2006/main">
            <a:ext uri="{FF2B5EF4-FFF2-40B4-BE49-F238E27FC236}">
              <a16:creationId xmlns:a16="http://schemas.microsoft.com/office/drawing/2014/main" id="{B3CC4F24-2F7F-42ED-BFFC-EF032F5FCE24}"/>
            </a:ext>
          </a:extLst>
        </cdr:cNvPr>
        <cdr:cNvCxnSpPr/>
      </cdr:nvCxnSpPr>
      <cdr:spPr bwMode="auto">
        <a:xfrm xmlns:a="http://schemas.openxmlformats.org/drawingml/2006/main">
          <a:off x="3437852" y="1095155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0.49344</cdr:y>
    </cdr:from>
    <cdr:to>
      <cdr:x>0.9616</cdr:x>
      <cdr:y>0.49344</cdr:y>
    </cdr:to>
    <cdr:cxnSp macro="">
      <cdr:nvCxnSpPr>
        <cdr:cNvPr id="42" name="直線コネクタ 41">
          <a:extLst xmlns:a="http://schemas.openxmlformats.org/drawingml/2006/main">
            <a:ext uri="{FF2B5EF4-FFF2-40B4-BE49-F238E27FC236}">
              <a16:creationId xmlns:a16="http://schemas.microsoft.com/office/drawing/2014/main" id="{B14C359E-FBC1-4610-B321-007DCD7D027F}"/>
            </a:ext>
          </a:extLst>
        </cdr:cNvPr>
        <cdr:cNvCxnSpPr/>
      </cdr:nvCxnSpPr>
      <cdr:spPr bwMode="auto">
        <a:xfrm xmlns:a="http://schemas.openxmlformats.org/drawingml/2006/main">
          <a:off x="3444422" y="123463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0.54262</cdr:y>
    </cdr:from>
    <cdr:to>
      <cdr:x>0.9616</cdr:x>
      <cdr:y>0.54262</cdr:y>
    </cdr:to>
    <cdr:cxnSp macro="">
      <cdr:nvCxnSpPr>
        <cdr:cNvPr id="43" name="直線コネクタ 42">
          <a:extLst xmlns:a="http://schemas.openxmlformats.org/drawingml/2006/main">
            <a:ext uri="{FF2B5EF4-FFF2-40B4-BE49-F238E27FC236}">
              <a16:creationId xmlns:a16="http://schemas.microsoft.com/office/drawing/2014/main" id="{A59FBDAD-125A-4085-B206-E8AC45267EF2}"/>
            </a:ext>
          </a:extLst>
        </cdr:cNvPr>
        <cdr:cNvCxnSpPr/>
      </cdr:nvCxnSpPr>
      <cdr:spPr bwMode="auto">
        <a:xfrm xmlns:a="http://schemas.openxmlformats.org/drawingml/2006/main">
          <a:off x="3444422" y="135769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0.91708</cdr:x>
      <cdr:y>0.59836</cdr:y>
    </cdr:from>
    <cdr:to>
      <cdr:x>0.96334</cdr:x>
      <cdr:y>0.59836</cdr:y>
    </cdr:to>
    <cdr:cxnSp macro="">
      <cdr:nvCxnSpPr>
        <cdr:cNvPr id="44" name="直線コネクタ 43">
          <a:extLst xmlns:a="http://schemas.openxmlformats.org/drawingml/2006/main">
            <a:ext uri="{FF2B5EF4-FFF2-40B4-BE49-F238E27FC236}">
              <a16:creationId xmlns:a16="http://schemas.microsoft.com/office/drawing/2014/main" id="{42BA2686-FA86-42B7-BA3B-2F796B7D0EB6}"/>
            </a:ext>
          </a:extLst>
        </cdr:cNvPr>
        <cdr:cNvCxnSpPr/>
      </cdr:nvCxnSpPr>
      <cdr:spPr bwMode="auto">
        <a:xfrm xmlns:a="http://schemas.openxmlformats.org/drawingml/2006/main">
          <a:off x="3450991" y="149717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0.91883</cdr:x>
      <cdr:y>0.65017</cdr:y>
    </cdr:from>
    <cdr:to>
      <cdr:x>0.96509</cdr:x>
      <cdr:y>0.65017</cdr:y>
    </cdr:to>
    <cdr:cxnSp macro="">
      <cdr:nvCxnSpPr>
        <cdr:cNvPr id="45" name="直線コネクタ 44">
          <a:extLst xmlns:a="http://schemas.openxmlformats.org/drawingml/2006/main">
            <a:ext uri="{FF2B5EF4-FFF2-40B4-BE49-F238E27FC236}">
              <a16:creationId xmlns:a16="http://schemas.microsoft.com/office/drawing/2014/main" id="{05995D0E-5EB0-4EE2-B42B-0D1A14ED08E2}"/>
            </a:ext>
          </a:extLst>
        </cdr:cNvPr>
        <cdr:cNvCxnSpPr/>
      </cdr:nvCxnSpPr>
      <cdr:spPr bwMode="auto">
        <a:xfrm xmlns:a="http://schemas.openxmlformats.org/drawingml/2006/main">
          <a:off x="3457559" y="1626804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0.91795</cdr:x>
      <cdr:y>0.7046</cdr:y>
    </cdr:from>
    <cdr:to>
      <cdr:x>0.96421</cdr:x>
      <cdr:y>0.7046</cdr:y>
    </cdr:to>
    <cdr:cxnSp macro="">
      <cdr:nvCxnSpPr>
        <cdr:cNvPr id="46" name="直線コネクタ 45">
          <a:extLst xmlns:a="http://schemas.openxmlformats.org/drawingml/2006/main">
            <a:ext uri="{FF2B5EF4-FFF2-40B4-BE49-F238E27FC236}">
              <a16:creationId xmlns:a16="http://schemas.microsoft.com/office/drawing/2014/main" id="{E5780358-2647-48B2-A049-57235BD98E8D}"/>
            </a:ext>
          </a:extLst>
        </cdr:cNvPr>
        <cdr:cNvCxnSpPr/>
      </cdr:nvCxnSpPr>
      <cdr:spPr bwMode="auto">
        <a:xfrm xmlns:a="http://schemas.openxmlformats.org/drawingml/2006/main">
          <a:off x="3454275" y="1763001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0.2201</cdr:x>
      <cdr:y>0.29307</cdr:y>
    </cdr:from>
    <cdr:to>
      <cdr:x>0.22075</cdr:x>
      <cdr:y>0.77038</cdr:y>
    </cdr:to>
    <cdr:cxnSp macro="">
      <cdr:nvCxnSpPr>
        <cdr:cNvPr id="18" name="直線コネクタ 17">
          <a:extLst xmlns:a="http://schemas.openxmlformats.org/drawingml/2006/main">
            <a:ext uri="{FF2B5EF4-FFF2-40B4-BE49-F238E27FC236}">
              <a16:creationId xmlns:a16="http://schemas.microsoft.com/office/drawing/2014/main" id="{E84B114D-22B8-45D3-B4F0-1588509C680D}"/>
            </a:ext>
          </a:extLst>
        </cdr:cNvPr>
        <cdr:cNvCxnSpPr/>
      </cdr:nvCxnSpPr>
      <cdr:spPr bwMode="auto">
        <a:xfrm xmlns:a="http://schemas.openxmlformats.org/drawingml/2006/main" flipH="1">
          <a:off x="819637" y="732293"/>
          <a:ext cx="2421" cy="119266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0.26403</cdr:x>
      <cdr:y>0.29307</cdr:y>
    </cdr:from>
    <cdr:to>
      <cdr:x>0.26477</cdr:x>
      <cdr:y>0.78442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F8EDD3E4-4BED-4D9F-882E-0A8F2A2C7EF0}"/>
            </a:ext>
          </a:extLst>
        </cdr:cNvPr>
        <cdr:cNvCxnSpPr/>
      </cdr:nvCxnSpPr>
      <cdr:spPr bwMode="auto">
        <a:xfrm xmlns:a="http://schemas.openxmlformats.org/drawingml/2006/main">
          <a:off x="983220" y="732293"/>
          <a:ext cx="2755" cy="122774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0.3153</cdr:x>
      <cdr:y>0.28989</cdr:y>
    </cdr:from>
    <cdr:to>
      <cdr:x>0.31548</cdr:x>
      <cdr:y>0.78306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F6629B35-F74D-4B77-A0DD-6D17261756FF}"/>
            </a:ext>
          </a:extLst>
        </cdr:cNvPr>
        <cdr:cNvCxnSpPr/>
      </cdr:nvCxnSpPr>
      <cdr:spPr bwMode="auto">
        <a:xfrm xmlns:a="http://schemas.openxmlformats.org/drawingml/2006/main">
          <a:off x="1174158" y="724355"/>
          <a:ext cx="672" cy="123228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0.37146</cdr:x>
      <cdr:y>0.29134</cdr:y>
    </cdr:from>
    <cdr:to>
      <cdr:x>0.37189</cdr:x>
      <cdr:y>0.78269</cdr:y>
    </cdr:to>
    <cdr:cxnSp macro="">
      <cdr:nvCxnSpPr>
        <cdr:cNvPr id="24" name="直線コネクタ 23">
          <a:extLst xmlns:a="http://schemas.openxmlformats.org/drawingml/2006/main">
            <a:ext uri="{FF2B5EF4-FFF2-40B4-BE49-F238E27FC236}">
              <a16:creationId xmlns:a16="http://schemas.microsoft.com/office/drawing/2014/main" id="{FDBC548B-E8D7-4B02-BCC4-7C246644E3D7}"/>
            </a:ext>
          </a:extLst>
        </cdr:cNvPr>
        <cdr:cNvCxnSpPr/>
      </cdr:nvCxnSpPr>
      <cdr:spPr bwMode="auto">
        <a:xfrm xmlns:a="http://schemas.openxmlformats.org/drawingml/2006/main">
          <a:off x="1271087" y="747109"/>
          <a:ext cx="1471" cy="1260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0.41837</cdr:x>
      <cdr:y>0.28813</cdr:y>
    </cdr:from>
    <cdr:to>
      <cdr:x>0.41924</cdr:x>
      <cdr:y>0.77947</cdr:y>
    </cdr:to>
    <cdr:cxnSp macro="">
      <cdr:nvCxnSpPr>
        <cdr:cNvPr id="26" name="直線コネクタ 25">
          <a:extLst xmlns:a="http://schemas.openxmlformats.org/drawingml/2006/main">
            <a:ext uri="{FF2B5EF4-FFF2-40B4-BE49-F238E27FC236}">
              <a16:creationId xmlns:a16="http://schemas.microsoft.com/office/drawing/2014/main" id="{B5241A16-A9CC-4CA5-9371-968A7D2B1851}"/>
            </a:ext>
          </a:extLst>
        </cdr:cNvPr>
        <cdr:cNvCxnSpPr/>
      </cdr:nvCxnSpPr>
      <cdr:spPr bwMode="auto">
        <a:xfrm xmlns:a="http://schemas.openxmlformats.org/drawingml/2006/main" flipH="1">
          <a:off x="1558002" y="719952"/>
          <a:ext cx="3239" cy="122772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0.46005</cdr:x>
      <cdr:y>0.2934</cdr:y>
    </cdr:from>
    <cdr:to>
      <cdr:x>0.46079</cdr:x>
      <cdr:y>0.77071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96EC65C-9C77-4BAE-8C8C-0D3232CF88F8}"/>
            </a:ext>
          </a:extLst>
        </cdr:cNvPr>
        <cdr:cNvCxnSpPr/>
      </cdr:nvCxnSpPr>
      <cdr:spPr bwMode="auto">
        <a:xfrm xmlns:a="http://schemas.openxmlformats.org/drawingml/2006/main">
          <a:off x="1713221" y="733123"/>
          <a:ext cx="2756" cy="119266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0.35271</cdr:x>
      <cdr:y>0.28989</cdr:y>
    </cdr:from>
    <cdr:to>
      <cdr:x>0.35358</cdr:x>
      <cdr:y>0.78124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C536ACAC-DC16-4481-8951-41FD579FE54B}"/>
            </a:ext>
          </a:extLst>
        </cdr:cNvPr>
        <cdr:cNvCxnSpPr/>
      </cdr:nvCxnSpPr>
      <cdr:spPr bwMode="auto">
        <a:xfrm xmlns:a="http://schemas.openxmlformats.org/drawingml/2006/main" flipH="1">
          <a:off x="1206927" y="743391"/>
          <a:ext cx="2977" cy="1260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0.1192</cdr:x>
      <cdr:y>0.19166</cdr:y>
    </cdr:from>
    <cdr:to>
      <cdr:x>0.8836</cdr:x>
      <cdr:y>0.28931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85DEB98-DD64-4290-B8C2-6DE5D2D8537C}"/>
            </a:ext>
          </a:extLst>
        </cdr:cNvPr>
        <cdr:cNvSpPr txBox="1"/>
      </cdr:nvSpPr>
      <cdr:spPr>
        <a:xfrm xmlns:a="http://schemas.openxmlformats.org/drawingml/2006/main">
          <a:off x="407887" y="491491"/>
          <a:ext cx="2615662" cy="25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各年齢におけるボール投げの平均記録（</a:t>
          </a:r>
          <a:r>
            <a:rPr lang="en-US" altLang="ja-JP" sz="900"/>
            <a:t>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0.76095</cdr:x>
      <cdr:y>0.31986</cdr:y>
    </cdr:from>
    <cdr:to>
      <cdr:x>0.96795</cdr:x>
      <cdr:y>0.82703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5922C96-2300-4A1A-B7E4-C484BD616BBF}"/>
            </a:ext>
          </a:extLst>
        </cdr:cNvPr>
        <cdr:cNvSpPr txBox="1"/>
      </cdr:nvSpPr>
      <cdr:spPr>
        <a:xfrm xmlns:a="http://schemas.openxmlformats.org/drawingml/2006/main">
          <a:off x="2917238" y="797239"/>
          <a:ext cx="793571" cy="126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8.6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12.4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15.9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20.0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23.5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26.8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18.3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0.91966</cdr:x>
      <cdr:y>0.37495</cdr:y>
    </cdr:from>
    <cdr:to>
      <cdr:x>0.96533</cdr:x>
      <cdr:y>0.37495</cdr:y>
    </cdr:to>
    <cdr:cxnSp macro="">
      <cdr:nvCxnSpPr>
        <cdr:cNvPr id="32" name="直線コネクタ 31">
          <a:extLst xmlns:a="http://schemas.openxmlformats.org/drawingml/2006/main">
            <a:ext uri="{FF2B5EF4-FFF2-40B4-BE49-F238E27FC236}">
              <a16:creationId xmlns:a16="http://schemas.microsoft.com/office/drawing/2014/main" id="{4E8E3BF1-29AA-4B8A-AD7C-ED176F9DE953}"/>
            </a:ext>
          </a:extLst>
        </cdr:cNvPr>
        <cdr:cNvCxnSpPr/>
      </cdr:nvCxnSpPr>
      <cdr:spPr bwMode="auto">
        <a:xfrm xmlns:a="http://schemas.openxmlformats.org/drawingml/2006/main">
          <a:off x="3525681" y="934545"/>
          <a:ext cx="1750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0.92201</cdr:x>
      <cdr:y>0.43276</cdr:y>
    </cdr:from>
    <cdr:to>
      <cdr:x>0.96769</cdr:x>
      <cdr:y>0.43276</cdr:y>
    </cdr:to>
    <cdr:cxnSp macro="">
      <cdr:nvCxnSpPr>
        <cdr:cNvPr id="33" name="直線コネクタ 32">
          <a:extLst xmlns:a="http://schemas.openxmlformats.org/drawingml/2006/main">
            <a:ext uri="{FF2B5EF4-FFF2-40B4-BE49-F238E27FC236}">
              <a16:creationId xmlns:a16="http://schemas.microsoft.com/office/drawing/2014/main" id="{A0DF0E4E-91A4-4C71-8D22-345A3227B56C}"/>
            </a:ext>
          </a:extLst>
        </cdr:cNvPr>
        <cdr:cNvCxnSpPr/>
      </cdr:nvCxnSpPr>
      <cdr:spPr bwMode="auto">
        <a:xfrm xmlns:a="http://schemas.openxmlformats.org/drawingml/2006/main">
          <a:off x="3510467" y="1094943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0.92264</cdr:x>
      <cdr:y>0.48416</cdr:y>
    </cdr:from>
    <cdr:to>
      <cdr:x>0.96832</cdr:x>
      <cdr:y>0.48416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F538D2D6-BFD5-4EF2-A7CF-B9CDB3A96D42}"/>
            </a:ext>
          </a:extLst>
        </cdr:cNvPr>
        <cdr:cNvCxnSpPr/>
      </cdr:nvCxnSpPr>
      <cdr:spPr bwMode="auto">
        <a:xfrm xmlns:a="http://schemas.openxmlformats.org/drawingml/2006/main">
          <a:off x="3512858" y="1224998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0.91869</cdr:x>
      <cdr:y>0.54308</cdr:y>
    </cdr:from>
    <cdr:to>
      <cdr:x>0.96437</cdr:x>
      <cdr:y>0.54308</cdr:y>
    </cdr:to>
    <cdr:cxnSp macro="">
      <cdr:nvCxnSpPr>
        <cdr:cNvPr id="35" name="直線コネクタ 34">
          <a:extLst xmlns:a="http://schemas.openxmlformats.org/drawingml/2006/main">
            <a:ext uri="{FF2B5EF4-FFF2-40B4-BE49-F238E27FC236}">
              <a16:creationId xmlns:a16="http://schemas.microsoft.com/office/drawing/2014/main" id="{6BA7A737-EB31-4E41-B187-E583E3DF7B70}"/>
            </a:ext>
          </a:extLst>
        </cdr:cNvPr>
        <cdr:cNvCxnSpPr/>
      </cdr:nvCxnSpPr>
      <cdr:spPr bwMode="auto">
        <a:xfrm xmlns:a="http://schemas.openxmlformats.org/drawingml/2006/main">
          <a:off x="3497824" y="1374067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0.92127</cdr:x>
      <cdr:y>0.58894</cdr:y>
    </cdr:from>
    <cdr:to>
      <cdr:x>0.96695</cdr:x>
      <cdr:y>0.58894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576D0864-A561-42BB-B5AB-F9F444B7A53F}"/>
            </a:ext>
          </a:extLst>
        </cdr:cNvPr>
        <cdr:cNvCxnSpPr/>
      </cdr:nvCxnSpPr>
      <cdr:spPr bwMode="auto">
        <a:xfrm xmlns:a="http://schemas.openxmlformats.org/drawingml/2006/main">
          <a:off x="3507638" y="149009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0.91995</cdr:x>
      <cdr:y>0.639</cdr:y>
    </cdr:from>
    <cdr:to>
      <cdr:x>0.96563</cdr:x>
      <cdr:y>0.639</cdr:y>
    </cdr:to>
    <cdr:cxnSp macro="">
      <cdr:nvCxnSpPr>
        <cdr:cNvPr id="37" name="直線コネクタ 36">
          <a:extLst xmlns:a="http://schemas.openxmlformats.org/drawingml/2006/main">
            <a:ext uri="{FF2B5EF4-FFF2-40B4-BE49-F238E27FC236}">
              <a16:creationId xmlns:a16="http://schemas.microsoft.com/office/drawing/2014/main" id="{8E801136-333D-417A-86F6-E40F88327150}"/>
            </a:ext>
          </a:extLst>
        </cdr:cNvPr>
        <cdr:cNvCxnSpPr/>
      </cdr:nvCxnSpPr>
      <cdr:spPr bwMode="auto">
        <a:xfrm xmlns:a="http://schemas.openxmlformats.org/drawingml/2006/main">
          <a:off x="3502608" y="161676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0.92253</cdr:x>
      <cdr:y>0.69666</cdr:y>
    </cdr:from>
    <cdr:to>
      <cdr:x>0.9682</cdr:x>
      <cdr:y>0.69666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3A93BE0C-3DFD-4C18-BC70-D0CE20AD1A70}"/>
            </a:ext>
          </a:extLst>
        </cdr:cNvPr>
        <cdr:cNvCxnSpPr/>
      </cdr:nvCxnSpPr>
      <cdr:spPr bwMode="auto">
        <a:xfrm xmlns:a="http://schemas.openxmlformats.org/drawingml/2006/main">
          <a:off x="3512422" y="176262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0.26157</cdr:x>
      <cdr:y>0.31833</cdr:y>
    </cdr:from>
    <cdr:to>
      <cdr:x>0.2629</cdr:x>
      <cdr:y>0.75966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7B270A04-063A-44AA-AA5F-A5A45EFE0C8F}"/>
            </a:ext>
          </a:extLst>
        </cdr:cNvPr>
        <cdr:cNvCxnSpPr/>
      </cdr:nvCxnSpPr>
      <cdr:spPr bwMode="auto">
        <a:xfrm xmlns:a="http://schemas.openxmlformats.org/drawingml/2006/main" flipH="1">
          <a:off x="974061" y="810817"/>
          <a:ext cx="4951" cy="112408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0.34021</cdr:x>
      <cdr:y>0.31599</cdr:y>
    </cdr:from>
    <cdr:to>
      <cdr:x>0.34256</cdr:x>
      <cdr:y>0.75654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266921" y="804841"/>
          <a:ext cx="8765" cy="112212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0.40375</cdr:x>
      <cdr:y>0.31675</cdr:y>
    </cdr:from>
    <cdr:to>
      <cdr:x>0.40401</cdr:x>
      <cdr:y>0.75391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383841" y="808615"/>
          <a:ext cx="891" cy="1116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0.4414</cdr:x>
      <cdr:y>0.31371</cdr:y>
    </cdr:from>
    <cdr:to>
      <cdr:x>0.44267</cdr:x>
      <cdr:y>0.76697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676281" y="789257"/>
          <a:ext cx="4822" cy="114037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0.47898</cdr:x>
      <cdr:y>0.32358</cdr:y>
    </cdr:from>
    <cdr:to>
      <cdr:x>0.48006</cdr:x>
      <cdr:y>0.75654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rot="10800000" flipH="1">
          <a:off x="1783686" y="824195"/>
          <a:ext cx="4020" cy="110277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0.52025</cdr:x>
      <cdr:y>0.3167</cdr:y>
    </cdr:from>
    <cdr:to>
      <cdr:x>0.52119</cdr:x>
      <cdr:y>0.76366</cdr:y>
    </cdr:to>
    <cdr:cxnSp macro="">
      <cdr:nvCxnSpPr>
        <cdr:cNvPr id="27" name="直線コネクタ 26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937392" y="806659"/>
          <a:ext cx="3501" cy="113844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0.55684</cdr:x>
      <cdr:y>0.30702</cdr:y>
    </cdr:from>
    <cdr:to>
      <cdr:x>0.55749</cdr:x>
      <cdr:y>0.7582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DC80FBC0-7ED2-41B7-8AF7-65209BC47C16}"/>
            </a:ext>
          </a:extLst>
        </cdr:cNvPr>
        <cdr:cNvCxnSpPr/>
      </cdr:nvCxnSpPr>
      <cdr:spPr bwMode="auto">
        <a:xfrm xmlns:a="http://schemas.openxmlformats.org/drawingml/2006/main" flipH="1">
          <a:off x="2073662" y="781997"/>
          <a:ext cx="2420" cy="114918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0.13602</cdr:x>
      <cdr:y>0.20019</cdr:y>
    </cdr:from>
    <cdr:to>
      <cdr:x>0.76793</cdr:x>
      <cdr:y>0.292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CB5E308-5D9E-49CE-A15C-BA3B6A068C06}"/>
            </a:ext>
          </a:extLst>
        </cdr:cNvPr>
        <cdr:cNvSpPr txBox="1"/>
      </cdr:nvSpPr>
      <cdr:spPr>
        <a:xfrm xmlns:a="http://schemas.openxmlformats.org/drawingml/2006/main">
          <a:off x="468953" y="512442"/>
          <a:ext cx="2178622" cy="23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n-ea"/>
              <a:ea typeface="+mn-ea"/>
            </a:rPr>
            <a:t>各年齢における</a:t>
          </a:r>
          <a:r>
            <a:rPr lang="en-US" altLang="ja-JP" sz="900">
              <a:latin typeface="+mn-ea"/>
              <a:ea typeface="+mn-ea"/>
            </a:rPr>
            <a:t>50m</a:t>
          </a:r>
          <a:r>
            <a:rPr lang="ja-JP" altLang="en-US" sz="900">
              <a:latin typeface="+mn-ea"/>
              <a:ea typeface="+mn-ea"/>
            </a:rPr>
            <a:t>走の平均記録（秒）</a:t>
          </a:r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0.78908</cdr:x>
      <cdr:y>0.32147</cdr:y>
    </cdr:from>
    <cdr:to>
      <cdr:x>0.97855</cdr:x>
      <cdr:y>0.82732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7219DECB-CCC9-403F-B7CC-6EA2285416D9}"/>
            </a:ext>
          </a:extLst>
        </cdr:cNvPr>
        <cdr:cNvSpPr txBox="1"/>
      </cdr:nvSpPr>
      <cdr:spPr>
        <a:xfrm xmlns:a="http://schemas.openxmlformats.org/drawingml/2006/main">
          <a:off x="2807441" y="807401"/>
          <a:ext cx="674109" cy="127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11.4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10.6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10.0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9.6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9.2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8.8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8.4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0.94335</cdr:x>
      <cdr:y>0.37205</cdr:y>
    </cdr:from>
    <cdr:to>
      <cdr:x>0.98918</cdr:x>
      <cdr:y>0.37205</cdr:y>
    </cdr:to>
    <cdr:cxnSp macro="">
      <cdr:nvCxnSpPr>
        <cdr:cNvPr id="47" name="直線コネクタ 46">
          <a:extLst xmlns:a="http://schemas.openxmlformats.org/drawingml/2006/main">
            <a:ext uri="{FF2B5EF4-FFF2-40B4-BE49-F238E27FC236}">
              <a16:creationId xmlns:a16="http://schemas.microsoft.com/office/drawing/2014/main" id="{532BDF94-B21D-4090-9CB6-4B60DCEB4D79}"/>
            </a:ext>
          </a:extLst>
        </cdr:cNvPr>
        <cdr:cNvCxnSpPr/>
      </cdr:nvCxnSpPr>
      <cdr:spPr bwMode="auto">
        <a:xfrm xmlns:a="http://schemas.openxmlformats.org/drawingml/2006/main">
          <a:off x="3617214" y="930536"/>
          <a:ext cx="17573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0.94352</cdr:x>
      <cdr:y>0.42104</cdr:y>
    </cdr:from>
    <cdr:to>
      <cdr:x>0.98936</cdr:x>
      <cdr:y>0.42104</cdr:y>
    </cdr:to>
    <cdr:cxnSp macro="">
      <cdr:nvCxnSpPr>
        <cdr:cNvPr id="48" name="直線コネクタ 47">
          <a:extLst xmlns:a="http://schemas.openxmlformats.org/drawingml/2006/main">
            <a:ext uri="{FF2B5EF4-FFF2-40B4-BE49-F238E27FC236}">
              <a16:creationId xmlns:a16="http://schemas.microsoft.com/office/drawing/2014/main" id="{B1F4C7D9-EB45-45B3-BBFA-83CA3C76DB17}"/>
            </a:ext>
          </a:extLst>
        </cdr:cNvPr>
        <cdr:cNvCxnSpPr/>
      </cdr:nvCxnSpPr>
      <cdr:spPr bwMode="auto">
        <a:xfrm xmlns:a="http://schemas.openxmlformats.org/drawingml/2006/main">
          <a:off x="3513625" y="1072416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0.94306</cdr:x>
      <cdr:y>0.47257</cdr:y>
    </cdr:from>
    <cdr:to>
      <cdr:x>0.9889</cdr:x>
      <cdr:y>0.47257</cdr:y>
    </cdr:to>
    <cdr:cxnSp macro="">
      <cdr:nvCxnSpPr>
        <cdr:cNvPr id="49" name="直線コネクタ 48">
          <a:extLst xmlns:a="http://schemas.openxmlformats.org/drawingml/2006/main">
            <a:ext uri="{FF2B5EF4-FFF2-40B4-BE49-F238E27FC236}">
              <a16:creationId xmlns:a16="http://schemas.microsoft.com/office/drawing/2014/main" id="{248872C6-A8D9-49E8-BDD6-DC01807D9724}"/>
            </a:ext>
          </a:extLst>
        </cdr:cNvPr>
        <cdr:cNvCxnSpPr/>
      </cdr:nvCxnSpPr>
      <cdr:spPr bwMode="auto">
        <a:xfrm xmlns:a="http://schemas.openxmlformats.org/drawingml/2006/main">
          <a:off x="3511912" y="1203667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0.9445</cdr:x>
      <cdr:y>0.52375</cdr:y>
    </cdr:from>
    <cdr:to>
      <cdr:x>0.99034</cdr:x>
      <cdr:y>0.52375</cdr:y>
    </cdr:to>
    <cdr:cxnSp macro="">
      <cdr:nvCxnSpPr>
        <cdr:cNvPr id="50" name="直線コネクタ 49">
          <a:extLst xmlns:a="http://schemas.openxmlformats.org/drawingml/2006/main">
            <a:ext uri="{FF2B5EF4-FFF2-40B4-BE49-F238E27FC236}">
              <a16:creationId xmlns:a16="http://schemas.microsoft.com/office/drawing/2014/main" id="{C14233C9-0E67-49EC-AB62-0539FD089770}"/>
            </a:ext>
          </a:extLst>
        </cdr:cNvPr>
        <cdr:cNvCxnSpPr/>
      </cdr:nvCxnSpPr>
      <cdr:spPr bwMode="auto">
        <a:xfrm xmlns:a="http://schemas.openxmlformats.org/drawingml/2006/main">
          <a:off x="3517281" y="1334021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0.94485</cdr:x>
      <cdr:y>0.58087</cdr:y>
    </cdr:from>
    <cdr:to>
      <cdr:x>0.99069</cdr:x>
      <cdr:y>0.58087</cdr:y>
    </cdr:to>
    <cdr:cxnSp macro="">
      <cdr:nvCxnSpPr>
        <cdr:cNvPr id="51" name="直線コネクタ 50">
          <a:extLst xmlns:a="http://schemas.openxmlformats.org/drawingml/2006/main">
            <a:ext uri="{FF2B5EF4-FFF2-40B4-BE49-F238E27FC236}">
              <a16:creationId xmlns:a16="http://schemas.microsoft.com/office/drawing/2014/main" id="{265B3892-4EE7-46C9-A4E4-993428EB101B}"/>
            </a:ext>
          </a:extLst>
        </cdr:cNvPr>
        <cdr:cNvCxnSpPr/>
      </cdr:nvCxnSpPr>
      <cdr:spPr bwMode="auto">
        <a:xfrm xmlns:a="http://schemas.openxmlformats.org/drawingml/2006/main">
          <a:off x="3518589" y="1479515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0.94145</cdr:x>
      <cdr:y>0.63138</cdr:y>
    </cdr:from>
    <cdr:to>
      <cdr:x>0.98729</cdr:x>
      <cdr:y>0.63138</cdr:y>
    </cdr:to>
    <cdr:cxnSp macro="">
      <cdr:nvCxnSpPr>
        <cdr:cNvPr id="52" name="直線コネクタ 51">
          <a:extLst xmlns:a="http://schemas.openxmlformats.org/drawingml/2006/main">
            <a:ext uri="{FF2B5EF4-FFF2-40B4-BE49-F238E27FC236}">
              <a16:creationId xmlns:a16="http://schemas.microsoft.com/office/drawing/2014/main" id="{95F77734-C670-49CB-84F1-9DDDF757A0BF}"/>
            </a:ext>
          </a:extLst>
        </cdr:cNvPr>
        <cdr:cNvCxnSpPr/>
      </cdr:nvCxnSpPr>
      <cdr:spPr bwMode="auto">
        <a:xfrm xmlns:a="http://schemas.openxmlformats.org/drawingml/2006/main">
          <a:off x="3505916" y="1608163"/>
          <a:ext cx="17070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0.94076</cdr:x>
      <cdr:y>0.6872</cdr:y>
    </cdr:from>
    <cdr:to>
      <cdr:x>0.9866</cdr:x>
      <cdr:y>0.6872</cdr:y>
    </cdr:to>
    <cdr:cxnSp macro="">
      <cdr:nvCxnSpPr>
        <cdr:cNvPr id="53" name="直線コネクタ 52">
          <a:extLst xmlns:a="http://schemas.openxmlformats.org/drawingml/2006/main">
            <a:ext uri="{FF2B5EF4-FFF2-40B4-BE49-F238E27FC236}">
              <a16:creationId xmlns:a16="http://schemas.microsoft.com/office/drawing/2014/main" id="{BC6F5D55-058C-4821-982C-AA9C8BE7A045}"/>
            </a:ext>
          </a:extLst>
        </cdr:cNvPr>
        <cdr:cNvCxnSpPr/>
      </cdr:nvCxnSpPr>
      <cdr:spPr bwMode="auto">
        <a:xfrm xmlns:a="http://schemas.openxmlformats.org/drawingml/2006/main">
          <a:off x="3503347" y="1750346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0.61803</cdr:x>
      <cdr:y>0.15463</cdr:y>
    </cdr:from>
    <cdr:to>
      <cdr:x>0.89501</cdr:x>
      <cdr:y>0.37138</cdr:y>
    </cdr:to>
    <cdr:sp macro="" textlink="">
      <cdr:nvSpPr>
        <cdr:cNvPr id="6" name="正方形/長方形 5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90908" y="541644"/>
          <a:ext cx="981873" cy="759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0.18394</cdr:x>
      <cdr:y>0.15096</cdr:y>
    </cdr:from>
    <cdr:to>
      <cdr:x>0.4234</cdr:x>
      <cdr:y>0.37138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8979" y="521890"/>
          <a:ext cx="831839" cy="76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0.18273</cdr:x>
      <cdr:y>0.58628</cdr:y>
    </cdr:from>
    <cdr:to>
      <cdr:x>0.41791</cdr:x>
      <cdr:y>0.80029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4777" y="2026840"/>
          <a:ext cx="816992" cy="739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0.65555</cdr:x>
      <cdr:y>0.58077</cdr:y>
    </cdr:from>
    <cdr:to>
      <cdr:x>0.89135</cdr:x>
      <cdr:y>0.80029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77268" y="2007790"/>
          <a:ext cx="819150" cy="758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0.41792</cdr:x>
      <cdr:y>0.4375</cdr:y>
    </cdr:from>
    <cdr:to>
      <cdr:x>0.65372</cdr:x>
      <cdr:y>0.58628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1451783" y="1512491"/>
          <a:ext cx="819133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7620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平均（</a:t>
          </a:r>
          <a:r>
            <a:rPr lang="en-US" altLang="ja-JP" sz="1050" b="1">
              <a:solidFill>
                <a:schemeClr val="bg2">
                  <a:lumMod val="25000"/>
                </a:schemeClr>
              </a:solidFill>
            </a:rPr>
            <a:t>M</a:t>
          </a:r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50" b="1">
            <a:solidFill>
              <a:schemeClr val="bg2">
                <a:lumMod val="25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28142</xdr:colOff>
      <xdr:row>11</xdr:row>
      <xdr:rowOff>238558</xdr:rowOff>
    </xdr:from>
    <xdr:to>
      <xdr:col>9</xdr:col>
      <xdr:colOff>279801</xdr:colOff>
      <xdr:row>22</xdr:row>
      <xdr:rowOff>152172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44FE355-9491-4246-BB10-90704AB72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43296</xdr:colOff>
      <xdr:row>47</xdr:row>
      <xdr:rowOff>95251</xdr:rowOff>
    </xdr:from>
    <xdr:to>
      <xdr:col>19</xdr:col>
      <xdr:colOff>60614</xdr:colOff>
      <xdr:row>49</xdr:row>
      <xdr:rowOff>114302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BA8FF01-904E-44A4-B3BD-BD7C8D1F2CF8}"/>
            </a:ext>
          </a:extLst>
        </xdr:cNvPr>
        <xdr:cNvSpPr/>
      </xdr:nvSpPr>
      <xdr:spPr bwMode="auto">
        <a:xfrm>
          <a:off x="363682" y="11404024"/>
          <a:ext cx="7507432" cy="330778"/>
        </a:xfrm>
        <a:prstGeom prst="rect">
          <a:avLst/>
        </a:prstGeom>
        <a:ln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9</xdr:col>
      <xdr:colOff>370395</xdr:colOff>
      <xdr:row>37</xdr:row>
      <xdr:rowOff>173182</xdr:rowOff>
    </xdr:from>
    <xdr:to>
      <xdr:col>18</xdr:col>
      <xdr:colOff>379599</xdr:colOff>
      <xdr:row>47</xdr:row>
      <xdr:rowOff>66763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0340A80-5F7D-42AF-9D02-A27E59295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86591</xdr:colOff>
      <xdr:row>37</xdr:row>
      <xdr:rowOff>173181</xdr:rowOff>
    </xdr:from>
    <xdr:to>
      <xdr:col>9</xdr:col>
      <xdr:colOff>338250</xdr:colOff>
      <xdr:row>47</xdr:row>
      <xdr:rowOff>81374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40C41DF8-F980-41EF-82D1-9C6011EC5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673155</xdr:colOff>
      <xdr:row>40</xdr:row>
      <xdr:rowOff>375621</xdr:rowOff>
    </xdr:from>
    <xdr:to>
      <xdr:col>6</xdr:col>
      <xdr:colOff>256314</xdr:colOff>
      <xdr:row>44</xdr:row>
      <xdr:rowOff>324736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C436F64-1B7C-4001-98E9-D4E9F08137E4}"/>
            </a:ext>
          </a:extLst>
        </xdr:cNvPr>
        <xdr:cNvCxnSpPr/>
      </xdr:nvCxnSpPr>
      <xdr:spPr bwMode="auto">
        <a:xfrm flipV="1">
          <a:off x="1106110" y="9242530"/>
          <a:ext cx="1669999" cy="1473115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40</xdr:row>
      <xdr:rowOff>134380</xdr:rowOff>
    </xdr:from>
    <xdr:to>
      <xdr:col>4</xdr:col>
      <xdr:colOff>79545</xdr:colOff>
      <xdr:row>44</xdr:row>
      <xdr:rowOff>314471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721961A-3E33-4028-890E-DB1616F487FA}"/>
            </a:ext>
          </a:extLst>
        </xdr:cNvPr>
        <xdr:cNvCxnSpPr/>
      </xdr:nvCxnSpPr>
      <xdr:spPr bwMode="auto">
        <a:xfrm flipV="1">
          <a:off x="1106110" y="9001289"/>
          <a:ext cx="679276" cy="1704091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43</xdr:row>
      <xdr:rowOff>259182</xdr:rowOff>
    </xdr:from>
    <xdr:to>
      <xdr:col>6</xdr:col>
      <xdr:colOff>277793</xdr:colOff>
      <xdr:row>44</xdr:row>
      <xdr:rowOff>314470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9557E5A-2AE4-439B-8006-74F416C7278C}"/>
            </a:ext>
          </a:extLst>
        </xdr:cNvPr>
        <xdr:cNvCxnSpPr/>
      </xdr:nvCxnSpPr>
      <xdr:spPr bwMode="auto">
        <a:xfrm flipV="1">
          <a:off x="1106110" y="10269091"/>
          <a:ext cx="1691478" cy="436288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41</xdr:row>
      <xdr:rowOff>17318</xdr:rowOff>
    </xdr:from>
    <xdr:to>
      <xdr:col>15</xdr:col>
      <xdr:colOff>251116</xdr:colOff>
      <xdr:row>44</xdr:row>
      <xdr:rowOff>296141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1AF98653-EAE5-492F-946A-C43CE2246204}"/>
            </a:ext>
          </a:extLst>
        </xdr:cNvPr>
        <xdr:cNvCxnSpPr/>
      </xdr:nvCxnSpPr>
      <xdr:spPr bwMode="auto">
        <a:xfrm flipV="1">
          <a:off x="4788711" y="9265227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40</xdr:row>
      <xdr:rowOff>123421</xdr:rowOff>
    </xdr:from>
    <xdr:to>
      <xdr:col>13</xdr:col>
      <xdr:colOff>101950</xdr:colOff>
      <xdr:row>44</xdr:row>
      <xdr:rowOff>285981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D1D6D663-A262-491E-9542-93425210556C}"/>
            </a:ext>
          </a:extLst>
        </xdr:cNvPr>
        <xdr:cNvCxnSpPr/>
      </xdr:nvCxnSpPr>
      <xdr:spPr bwMode="auto">
        <a:xfrm flipV="1">
          <a:off x="4788711" y="8990330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43</xdr:row>
      <xdr:rowOff>259773</xdr:rowOff>
    </xdr:from>
    <xdr:to>
      <xdr:col>15</xdr:col>
      <xdr:colOff>268435</xdr:colOff>
      <xdr:row>44</xdr:row>
      <xdr:rowOff>285981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A8DC629-DAC7-4122-BF25-697C28E18E7F}"/>
            </a:ext>
          </a:extLst>
        </xdr:cNvPr>
        <xdr:cNvCxnSpPr/>
      </xdr:nvCxnSpPr>
      <xdr:spPr bwMode="auto">
        <a:xfrm flipV="1">
          <a:off x="4788711" y="10269682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389660</xdr:colOff>
      <xdr:row>12</xdr:row>
      <xdr:rowOff>8659</xdr:rowOff>
    </xdr:from>
    <xdr:to>
      <xdr:col>18</xdr:col>
      <xdr:colOff>398864</xdr:colOff>
      <xdr:row>22</xdr:row>
      <xdr:rowOff>144660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435017A7-584F-4368-AD3C-3730AE254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8658</xdr:colOff>
      <xdr:row>23</xdr:row>
      <xdr:rowOff>8659</xdr:rowOff>
    </xdr:from>
    <xdr:to>
      <xdr:col>9</xdr:col>
      <xdr:colOff>372886</xdr:colOff>
      <xdr:row>37</xdr:row>
      <xdr:rowOff>164632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2BECBC7-7F35-405F-945C-DFEFF88DA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389660</xdr:colOff>
      <xdr:row>23</xdr:row>
      <xdr:rowOff>8659</xdr:rowOff>
    </xdr:from>
    <xdr:to>
      <xdr:col>18</xdr:col>
      <xdr:colOff>398864</xdr:colOff>
      <xdr:row>37</xdr:row>
      <xdr:rowOff>157432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28D9F126-71DB-4B7A-A159-DCF167E42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649664</xdr:colOff>
      <xdr:row>41</xdr:row>
      <xdr:rowOff>25975</xdr:rowOff>
    </xdr:from>
    <xdr:to>
      <xdr:col>6</xdr:col>
      <xdr:colOff>207820</xdr:colOff>
      <xdr:row>44</xdr:row>
      <xdr:rowOff>304798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6EFF1A7-3351-44F9-9646-85F1CC40EFB6}"/>
            </a:ext>
          </a:extLst>
        </xdr:cNvPr>
        <xdr:cNvCxnSpPr/>
      </xdr:nvCxnSpPr>
      <xdr:spPr bwMode="auto">
        <a:xfrm flipV="1">
          <a:off x="1082619" y="9447066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649664</xdr:colOff>
      <xdr:row>40</xdr:row>
      <xdr:rowOff>132078</xdr:rowOff>
    </xdr:from>
    <xdr:to>
      <xdr:col>4</xdr:col>
      <xdr:colOff>58653</xdr:colOff>
      <xdr:row>44</xdr:row>
      <xdr:rowOff>294638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8E12D40A-0DDD-4F21-8A81-6CDE513BF049}"/>
            </a:ext>
          </a:extLst>
        </xdr:cNvPr>
        <xdr:cNvCxnSpPr/>
      </xdr:nvCxnSpPr>
      <xdr:spPr bwMode="auto">
        <a:xfrm flipV="1">
          <a:off x="1082619" y="9172169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649664</xdr:colOff>
      <xdr:row>43</xdr:row>
      <xdr:rowOff>268430</xdr:rowOff>
    </xdr:from>
    <xdr:to>
      <xdr:col>6</xdr:col>
      <xdr:colOff>225139</xdr:colOff>
      <xdr:row>44</xdr:row>
      <xdr:rowOff>294638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DDD037C1-428E-4A86-A074-5D18DF7ADE6C}"/>
            </a:ext>
          </a:extLst>
        </xdr:cNvPr>
        <xdr:cNvCxnSpPr/>
      </xdr:nvCxnSpPr>
      <xdr:spPr bwMode="auto">
        <a:xfrm flipV="1">
          <a:off x="1082619" y="10451521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60614</xdr:colOff>
      <xdr:row>2</xdr:row>
      <xdr:rowOff>8659</xdr:rowOff>
    </xdr:from>
    <xdr:to>
      <xdr:col>26</xdr:col>
      <xdr:colOff>326448</xdr:colOff>
      <xdr:row>6</xdr:row>
      <xdr:rowOff>166255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4B5F3A4-A73E-4B4D-8DA3-B2C979433F1F}"/>
            </a:ext>
          </a:extLst>
        </xdr:cNvPr>
        <xdr:cNvSpPr txBox="1"/>
      </xdr:nvSpPr>
      <xdr:spPr>
        <a:xfrm>
          <a:off x="8537864" y="465859"/>
          <a:ext cx="2694709" cy="1062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「入力番号」に数字を入力すると、測定結果表の</a:t>
          </a:r>
          <a:r>
            <a:rPr kumimoji="1" lang="en-US" altLang="ja-JP" sz="1100"/>
            <a:t>No.</a:t>
          </a:r>
          <a:r>
            <a:rPr kumimoji="1" lang="ja-JP" altLang="en-US" sz="1100"/>
            <a:t>と対応した行の記録等が自動的に入力されます。</a:t>
          </a:r>
          <a:endParaRPr kumimoji="1" lang="en-US" altLang="ja-JP" sz="1100"/>
        </a:p>
        <a:p>
          <a:r>
            <a:rPr kumimoji="1" lang="ja-JP" altLang="en-US" sz="1100"/>
            <a:t>「入力番号」および「指導者からのコメント」以外は操作できません。</a:t>
          </a:r>
          <a:endParaRPr kumimoji="1" lang="en-US" altLang="ja-JP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0.61803</cdr:x>
      <cdr:y>0.15463</cdr:y>
    </cdr:from>
    <cdr:to>
      <cdr:x>0.89501</cdr:x>
      <cdr:y>0.37138</cdr:y>
    </cdr:to>
    <cdr:sp macro="" textlink="">
      <cdr:nvSpPr>
        <cdr:cNvPr id="6" name="正方形/長方形 5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90908" y="541644"/>
          <a:ext cx="981873" cy="759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0.18394</cdr:x>
      <cdr:y>0.15096</cdr:y>
    </cdr:from>
    <cdr:to>
      <cdr:x>0.4234</cdr:x>
      <cdr:y>0.37138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8979" y="521890"/>
          <a:ext cx="831839" cy="76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0.18273</cdr:x>
      <cdr:y>0.58628</cdr:y>
    </cdr:from>
    <cdr:to>
      <cdr:x>0.41791</cdr:x>
      <cdr:y>0.80029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4777" y="2026840"/>
          <a:ext cx="816992" cy="739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0.65555</cdr:x>
      <cdr:y>0.58077</cdr:y>
    </cdr:from>
    <cdr:to>
      <cdr:x>0.89135</cdr:x>
      <cdr:y>0.80029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77268" y="2007790"/>
          <a:ext cx="819150" cy="758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0.41792</cdr:x>
      <cdr:y>0.4375</cdr:y>
    </cdr:from>
    <cdr:to>
      <cdr:x>0.65372</cdr:x>
      <cdr:y>0.58628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1451783" y="1512491"/>
          <a:ext cx="819133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7620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平均（</a:t>
          </a:r>
          <a:r>
            <a:rPr lang="en-US" altLang="ja-JP" sz="1050" b="1">
              <a:solidFill>
                <a:schemeClr val="bg2">
                  <a:lumMod val="25000"/>
                </a:schemeClr>
              </a:solidFill>
            </a:rPr>
            <a:t>M</a:t>
          </a:r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50" b="1">
            <a:solidFill>
              <a:schemeClr val="bg2">
                <a:lumMod val="25000"/>
              </a:schemeClr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0.19039</cdr:x>
      <cdr:y>0.16176</cdr:y>
    </cdr:from>
    <cdr:to>
      <cdr:x>0.41894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61386" y="559224"/>
          <a:ext cx="793954" cy="769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0.66023</cdr:x>
      <cdr:y>0.59925</cdr:y>
    </cdr:from>
    <cdr:to>
      <cdr:x>0.89421</cdr:x>
      <cdr:y>0.81048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93540" y="2071686"/>
          <a:ext cx="812800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0.39518</cdr:x>
      <cdr:y>0.41006</cdr:y>
    </cdr:from>
    <cdr:to>
      <cdr:x>0.67668</cdr:x>
      <cdr:y>0.63231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372790" y="1417637"/>
          <a:ext cx="977900" cy="768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583"/>
  <sheetViews>
    <sheetView tabSelected="1" view="pageBreakPreview" zoomScale="70" zoomScaleNormal="90" zoomScaleSheetLayoutView="7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A4" sqref="A4:B4"/>
    </sheetView>
  </sheetViews>
  <sheetFormatPr defaultColWidth="8.85546875" defaultRowHeight="12"/>
  <cols>
    <col min="1" max="1" width="4.7109375" customWidth="1"/>
    <col min="2" max="2" width="14.85546875" customWidth="1"/>
    <col min="3" max="3" width="5.7109375" customWidth="1"/>
    <col min="4" max="4" width="12.28515625" customWidth="1"/>
    <col min="5" max="6" width="5.7109375" customWidth="1"/>
    <col min="7" max="7" width="7.42578125" customWidth="1"/>
    <col min="8" max="8" width="5.7109375" customWidth="1"/>
    <col min="9" max="9" width="9" customWidth="1"/>
    <col min="10" max="10" width="6.28515625" customWidth="1"/>
    <col min="11" max="11" width="9" customWidth="1"/>
    <col min="12" max="12" width="6.28515625" customWidth="1"/>
    <col min="13" max="13" width="6.42578125" customWidth="1"/>
    <col min="14" max="17" width="7.7109375" customWidth="1"/>
    <col min="18" max="19" width="6.28515625" customWidth="1"/>
    <col min="20" max="24" width="7.140625" customWidth="1"/>
    <col min="25" max="26" width="6.28515625" customWidth="1"/>
    <col min="27" max="30" width="7.140625" customWidth="1"/>
    <col min="31" max="31" width="9" customWidth="1"/>
    <col min="32" max="36" width="6.28515625" customWidth="1"/>
    <col min="37" max="37" width="9" customWidth="1"/>
    <col min="38" max="38" width="6.28515625" customWidth="1"/>
    <col min="39" max="40" width="6.7109375" customWidth="1"/>
    <col min="41" max="41" width="7.85546875" customWidth="1"/>
    <col min="42" max="44" width="6.7109375" customWidth="1"/>
    <col min="45" max="45" width="9.5703125" customWidth="1"/>
    <col min="46" max="46" width="7.140625" customWidth="1"/>
    <col min="47" max="47" width="9.85546875" customWidth="1"/>
    <col min="48" max="48" width="8.5703125" customWidth="1"/>
    <col min="49" max="49" width="8.42578125" customWidth="1"/>
    <col min="50" max="52" width="11.5703125" customWidth="1"/>
    <col min="53" max="54" width="13.5703125" customWidth="1"/>
    <col min="55" max="67" width="6.7109375" customWidth="1"/>
    <col min="68" max="68" width="14.7109375" customWidth="1"/>
    <col min="69" max="69" width="8.140625" customWidth="1"/>
    <col min="70" max="70" width="10.28515625" customWidth="1"/>
    <col min="71" max="77" width="6.7109375" customWidth="1"/>
    <col min="78" max="78" width="10.7109375" customWidth="1"/>
    <col min="79" max="79" width="4.42578125" customWidth="1"/>
    <col min="80" max="80" width="3.7109375" bestFit="1" customWidth="1"/>
    <col min="81" max="81" width="17.5703125" bestFit="1" customWidth="1"/>
    <col min="82" max="82" width="18.7109375" bestFit="1" customWidth="1"/>
    <col min="83" max="83" width="17.5703125" bestFit="1" customWidth="1"/>
    <col min="84" max="84" width="18.7109375" bestFit="1" customWidth="1"/>
    <col min="85" max="85" width="17.5703125" bestFit="1" customWidth="1"/>
    <col min="86" max="86" width="18.7109375" bestFit="1" customWidth="1"/>
    <col min="87" max="87" width="17.5703125" bestFit="1" customWidth="1"/>
    <col min="88" max="88" width="18.7109375" bestFit="1" customWidth="1"/>
    <col min="89" max="89" width="17.5703125" bestFit="1" customWidth="1"/>
    <col min="90" max="90" width="18.7109375" bestFit="1" customWidth="1"/>
    <col min="91" max="96" width="18.7109375" customWidth="1"/>
    <col min="97" max="97" width="9.7109375" bestFit="1" customWidth="1"/>
  </cols>
  <sheetData>
    <row r="1" spans="1:104" ht="30" customHeight="1" thickBot="1">
      <c r="A1" s="24" t="s">
        <v>72</v>
      </c>
      <c r="B1" s="25"/>
      <c r="C1" s="25"/>
      <c r="D1" s="25"/>
      <c r="E1" s="25"/>
      <c r="F1" s="25"/>
      <c r="G1" s="25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5"/>
      <c r="U1" s="25"/>
      <c r="V1" s="25"/>
      <c r="W1" s="25"/>
      <c r="X1" s="25"/>
      <c r="Y1" s="25"/>
      <c r="Z1" s="25"/>
      <c r="AA1" s="124"/>
      <c r="AB1" s="124"/>
      <c r="AC1" s="124"/>
      <c r="AD1" s="124"/>
      <c r="AE1" s="25"/>
      <c r="AF1" s="25"/>
      <c r="AG1" s="25"/>
      <c r="AH1" s="25"/>
      <c r="AI1" s="25"/>
      <c r="AJ1" s="25"/>
      <c r="AK1" s="25"/>
      <c r="AM1" s="124"/>
      <c r="AN1" s="124"/>
      <c r="AO1" s="33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CZ1" s="277" t="s">
        <v>225</v>
      </c>
    </row>
    <row r="2" spans="1:10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G2" s="23"/>
      <c r="AH2" s="23"/>
      <c r="AI2" s="23"/>
      <c r="AJ2" s="23"/>
      <c r="AL2" s="322"/>
      <c r="AM2" s="322"/>
      <c r="AN2" s="322"/>
      <c r="AO2" s="123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CZ2" s="277" t="s">
        <v>226</v>
      </c>
    </row>
    <row r="3" spans="1:104" ht="15" customHeight="1">
      <c r="A3" s="299" t="s">
        <v>28</v>
      </c>
      <c r="B3" s="301"/>
      <c r="C3" s="299" t="s">
        <v>29</v>
      </c>
      <c r="D3" s="301"/>
      <c r="E3" s="301"/>
      <c r="F3" s="301"/>
      <c r="G3" s="301"/>
      <c r="H3" s="301"/>
      <c r="I3" s="301"/>
      <c r="J3" s="300"/>
      <c r="K3" s="64" t="s">
        <v>30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279" t="s">
        <v>172</v>
      </c>
      <c r="AA3" s="279"/>
      <c r="AB3" s="279"/>
      <c r="AC3" s="279"/>
      <c r="AD3" s="126"/>
      <c r="AE3" s="126"/>
      <c r="AF3" s="125"/>
      <c r="AG3" s="126"/>
      <c r="AH3" s="126"/>
      <c r="AI3" s="126"/>
      <c r="AJ3" s="126"/>
      <c r="AK3" s="125"/>
      <c r="CZ3" s="277" t="s">
        <v>227</v>
      </c>
    </row>
    <row r="4" spans="1:104" ht="26.25" customHeight="1">
      <c r="A4" s="302"/>
      <c r="B4" s="303"/>
      <c r="C4" s="304"/>
      <c r="D4" s="305"/>
      <c r="E4" s="305"/>
      <c r="F4" s="305"/>
      <c r="G4" s="305"/>
      <c r="H4" s="306" t="s">
        <v>115</v>
      </c>
      <c r="I4" s="306"/>
      <c r="J4" s="307"/>
      <c r="K4" s="302"/>
      <c r="L4" s="303"/>
      <c r="M4" s="303"/>
      <c r="N4" s="303"/>
      <c r="O4" s="303"/>
      <c r="P4" s="303"/>
      <c r="Q4" s="303"/>
      <c r="R4" s="303"/>
      <c r="S4" s="303"/>
      <c r="T4" s="331" t="s">
        <v>31</v>
      </c>
      <c r="U4" s="331"/>
      <c r="V4" s="331"/>
      <c r="W4" s="331"/>
      <c r="X4" s="331"/>
      <c r="Y4" s="332"/>
      <c r="Z4" s="280"/>
      <c r="AA4" s="281"/>
      <c r="AB4" s="281"/>
      <c r="AC4" s="282"/>
      <c r="AD4" s="126"/>
      <c r="AE4" s="126"/>
      <c r="AF4" s="125"/>
      <c r="AG4" s="126"/>
      <c r="AH4" s="126"/>
      <c r="AI4" s="126"/>
      <c r="AJ4" s="126"/>
      <c r="AK4" s="125"/>
      <c r="CZ4" s="277" t="s">
        <v>228</v>
      </c>
    </row>
    <row r="5" spans="1:104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27"/>
      <c r="AA5" s="127"/>
      <c r="AB5" s="127"/>
      <c r="AC5" s="127"/>
      <c r="AD5" s="127"/>
      <c r="AE5" s="127"/>
      <c r="AF5" s="125"/>
      <c r="AG5" s="127"/>
      <c r="AH5" s="127"/>
      <c r="AI5" s="127"/>
      <c r="AJ5" s="127"/>
      <c r="AK5" s="125"/>
      <c r="CZ5" s="277" t="s">
        <v>229</v>
      </c>
    </row>
    <row r="6" spans="1:104" ht="15" customHeight="1">
      <c r="A6" s="64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148"/>
      <c r="L6" s="126"/>
      <c r="M6" s="126"/>
      <c r="N6" s="126"/>
      <c r="O6" s="126"/>
      <c r="P6" s="126"/>
      <c r="Q6" s="126"/>
      <c r="R6" s="125"/>
      <c r="S6" s="126"/>
      <c r="T6" s="125"/>
      <c r="U6" s="125"/>
      <c r="V6" s="125"/>
      <c r="W6" s="125"/>
      <c r="X6" s="125"/>
      <c r="Y6" s="126"/>
      <c r="Z6" s="126"/>
      <c r="AA6" s="126"/>
      <c r="AB6" s="126"/>
      <c r="AC6" s="126"/>
      <c r="AD6" s="126"/>
      <c r="AE6" s="126"/>
      <c r="AF6" s="125"/>
      <c r="AG6" s="126"/>
      <c r="AH6" s="126"/>
      <c r="AI6" s="126"/>
      <c r="AJ6" s="126"/>
      <c r="AK6" s="125"/>
      <c r="CZ6" s="277" t="s">
        <v>230</v>
      </c>
    </row>
    <row r="7" spans="1:104" ht="15" customHeight="1">
      <c r="A7" s="299" t="s">
        <v>148</v>
      </c>
      <c r="B7" s="300"/>
      <c r="C7" s="299" t="s">
        <v>147</v>
      </c>
      <c r="D7" s="300"/>
      <c r="E7" s="299" t="s">
        <v>40</v>
      </c>
      <c r="F7" s="301"/>
      <c r="G7" s="299" t="s">
        <v>39</v>
      </c>
      <c r="H7" s="300"/>
      <c r="I7" s="299" t="s">
        <v>41</v>
      </c>
      <c r="J7" s="300"/>
      <c r="K7" s="126"/>
      <c r="L7" s="126"/>
      <c r="M7" s="126"/>
      <c r="N7" s="126"/>
      <c r="O7" s="126"/>
      <c r="P7" s="126"/>
      <c r="Q7" s="126"/>
      <c r="R7" s="125"/>
      <c r="S7" s="126"/>
      <c r="T7" s="125"/>
      <c r="U7" s="125"/>
      <c r="V7" s="125"/>
      <c r="W7" s="125"/>
      <c r="X7" s="125"/>
      <c r="Y7" s="126"/>
      <c r="Z7" s="126"/>
      <c r="AA7" s="126"/>
      <c r="AB7" s="126"/>
      <c r="AC7" s="126"/>
      <c r="AD7" s="126"/>
      <c r="AE7" s="126"/>
      <c r="AF7" s="125"/>
      <c r="AG7" s="126"/>
      <c r="AH7" s="126"/>
      <c r="AI7" s="126"/>
      <c r="AJ7" s="126"/>
      <c r="AK7" s="125"/>
      <c r="CZ7" s="277" t="s">
        <v>231</v>
      </c>
    </row>
    <row r="8" spans="1:104" ht="26.25" customHeight="1" thickBot="1">
      <c r="A8" s="285" t="str">
        <f>IF(COUNTIF($AO$12:$AO$111,A7)=0,"",COUNTIF($AO$12:$AO$111,A7))</f>
        <v/>
      </c>
      <c r="B8" s="286"/>
      <c r="C8" s="285" t="str">
        <f>IF(COUNTIF($AO$12:$AO$111,C7)=0,"",COUNTIF($AO$12:$AO$111,C7))</f>
        <v/>
      </c>
      <c r="D8" s="286"/>
      <c r="E8" s="285" t="str">
        <f>IF(COUNTIF($AO$12:$AO$111,E7)=0,"",COUNTIF($AO$12:$AO$111,E7))</f>
        <v/>
      </c>
      <c r="F8" s="286"/>
      <c r="G8" s="285" t="str">
        <f>IF(COUNTIF($AO$12:$AO$111,G7)=0,"",COUNTIF($AO$12:$AO$111,G7))</f>
        <v/>
      </c>
      <c r="H8" s="286"/>
      <c r="I8" s="285" t="str">
        <f>IF(COUNTIF($AO$12:$AO$111,I7)=0,"",COUNTIF($AO$12:$AO$111,I7))</f>
        <v/>
      </c>
      <c r="J8" s="286"/>
      <c r="K8" s="127"/>
      <c r="L8" s="127"/>
      <c r="M8" s="127"/>
      <c r="N8" s="127"/>
      <c r="O8" s="127"/>
      <c r="P8" s="127"/>
      <c r="Q8" s="127"/>
      <c r="R8" s="125"/>
      <c r="S8" s="127"/>
      <c r="T8" s="125"/>
      <c r="U8" s="125"/>
      <c r="V8" s="125"/>
      <c r="W8" s="125"/>
      <c r="X8" s="125"/>
      <c r="Y8" s="127"/>
      <c r="Z8" s="127"/>
      <c r="AA8" s="127"/>
      <c r="AB8" s="127"/>
      <c r="AC8" s="127"/>
      <c r="AD8" s="127"/>
      <c r="AE8" s="127"/>
      <c r="AF8" s="125"/>
      <c r="AG8" s="127"/>
      <c r="AH8" s="127"/>
      <c r="AI8" s="127"/>
      <c r="AJ8" s="127"/>
      <c r="AK8" s="125"/>
      <c r="AP8" s="92" t="s">
        <v>116</v>
      </c>
      <c r="CZ8" s="277" t="s">
        <v>232</v>
      </c>
    </row>
    <row r="9" spans="1:104" ht="26.25" customHeight="1" thickBot="1">
      <c r="A9" s="246" t="s">
        <v>182</v>
      </c>
      <c r="AP9" s="308" t="s">
        <v>74</v>
      </c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9" t="s">
        <v>75</v>
      </c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CZ9" s="277" t="s">
        <v>233</v>
      </c>
    </row>
    <row r="10" spans="1:104" ht="15" customHeight="1">
      <c r="A10" s="290" t="s">
        <v>21</v>
      </c>
      <c r="B10" s="292" t="s">
        <v>0</v>
      </c>
      <c r="C10" s="294" t="s">
        <v>1</v>
      </c>
      <c r="D10" s="288" t="s">
        <v>70</v>
      </c>
      <c r="E10" s="294" t="s">
        <v>69</v>
      </c>
      <c r="F10" s="294" t="s">
        <v>71</v>
      </c>
      <c r="G10" s="295" t="s">
        <v>36</v>
      </c>
      <c r="H10" s="296"/>
      <c r="I10" s="297" t="s">
        <v>119</v>
      </c>
      <c r="J10" s="298"/>
      <c r="K10" s="297" t="s">
        <v>117</v>
      </c>
      <c r="L10" s="287"/>
      <c r="M10" s="325" t="s">
        <v>149</v>
      </c>
      <c r="N10" s="326"/>
      <c r="O10" s="326"/>
      <c r="P10" s="326"/>
      <c r="Q10" s="327"/>
      <c r="R10" s="287" t="s">
        <v>42</v>
      </c>
      <c r="S10" s="287"/>
      <c r="T10" s="328" t="s">
        <v>150</v>
      </c>
      <c r="U10" s="329"/>
      <c r="V10" s="329"/>
      <c r="W10" s="329"/>
      <c r="X10" s="330"/>
      <c r="Y10" s="287" t="s">
        <v>44</v>
      </c>
      <c r="Z10" s="287"/>
      <c r="AA10" s="325" t="s">
        <v>151</v>
      </c>
      <c r="AB10" s="326"/>
      <c r="AC10" s="326"/>
      <c r="AD10" s="327"/>
      <c r="AE10" s="297" t="s">
        <v>67</v>
      </c>
      <c r="AF10" s="298"/>
      <c r="AG10" s="297" t="s">
        <v>43</v>
      </c>
      <c r="AH10" s="298"/>
      <c r="AI10" s="283" t="s">
        <v>73</v>
      </c>
      <c r="AJ10" s="284"/>
      <c r="AK10" s="297" t="s">
        <v>46</v>
      </c>
      <c r="AL10" s="298"/>
      <c r="AM10" s="323" t="s">
        <v>11</v>
      </c>
      <c r="AN10" s="323" t="s">
        <v>3</v>
      </c>
      <c r="AO10" s="323" t="s">
        <v>27</v>
      </c>
      <c r="AP10" s="310" t="s">
        <v>76</v>
      </c>
      <c r="AQ10" s="311"/>
      <c r="AR10" s="312"/>
      <c r="AS10" s="311" t="s">
        <v>77</v>
      </c>
      <c r="AT10" s="311"/>
      <c r="AU10" s="311" t="s">
        <v>78</v>
      </c>
      <c r="AV10" s="311"/>
      <c r="AW10" s="312"/>
      <c r="AX10" s="313" t="s">
        <v>79</v>
      </c>
      <c r="AY10" s="313" t="s">
        <v>80</v>
      </c>
      <c r="AZ10" s="313" t="s">
        <v>81</v>
      </c>
      <c r="BA10" s="313" t="s">
        <v>82</v>
      </c>
      <c r="BB10" s="313" t="s">
        <v>83</v>
      </c>
      <c r="BC10" s="316" t="s">
        <v>84</v>
      </c>
      <c r="BD10" s="316"/>
      <c r="BE10" s="316"/>
      <c r="BF10" s="317" t="s">
        <v>85</v>
      </c>
      <c r="BG10" s="318"/>
      <c r="BH10" s="319" t="s">
        <v>86</v>
      </c>
      <c r="BI10" s="318"/>
      <c r="BJ10" s="319" t="s">
        <v>87</v>
      </c>
      <c r="BK10" s="318"/>
      <c r="BL10" s="319" t="s">
        <v>88</v>
      </c>
      <c r="BM10" s="318"/>
      <c r="BN10" s="319" t="s">
        <v>89</v>
      </c>
      <c r="BO10" s="318"/>
      <c r="BP10" s="97" t="s">
        <v>90</v>
      </c>
      <c r="BQ10" s="319" t="s">
        <v>91</v>
      </c>
      <c r="BR10" s="318"/>
      <c r="BS10" s="320" t="s">
        <v>92</v>
      </c>
      <c r="BT10" s="321"/>
      <c r="BU10" s="319" t="s">
        <v>93</v>
      </c>
      <c r="BV10" s="317"/>
      <c r="BW10" s="317"/>
      <c r="BX10" s="318"/>
      <c r="BY10" s="49"/>
      <c r="CA10" t="s">
        <v>22</v>
      </c>
      <c r="CZ10" s="277" t="s">
        <v>234</v>
      </c>
    </row>
    <row r="11" spans="1:104" ht="33.75">
      <c r="A11" s="291"/>
      <c r="B11" s="293"/>
      <c r="C11" s="289"/>
      <c r="D11" s="289"/>
      <c r="E11" s="289"/>
      <c r="F11" s="289"/>
      <c r="G11" s="17" t="s">
        <v>37</v>
      </c>
      <c r="H11" s="17" t="s">
        <v>38</v>
      </c>
      <c r="I11" s="26" t="s">
        <v>33</v>
      </c>
      <c r="J11" s="27" t="s">
        <v>7</v>
      </c>
      <c r="K11" s="26" t="s">
        <v>33</v>
      </c>
      <c r="L11" s="118" t="s">
        <v>7</v>
      </c>
      <c r="M11" s="152" t="s">
        <v>152</v>
      </c>
      <c r="N11" s="153" t="s">
        <v>153</v>
      </c>
      <c r="O11" s="153" t="s">
        <v>154</v>
      </c>
      <c r="P11" s="153" t="s">
        <v>155</v>
      </c>
      <c r="Q11" s="154" t="s">
        <v>156</v>
      </c>
      <c r="R11" s="149" t="s">
        <v>35</v>
      </c>
      <c r="S11" s="35" t="s">
        <v>7</v>
      </c>
      <c r="T11" s="152" t="s">
        <v>152</v>
      </c>
      <c r="U11" s="153" t="s">
        <v>153</v>
      </c>
      <c r="V11" s="153" t="s">
        <v>154</v>
      </c>
      <c r="W11" s="153" t="s">
        <v>155</v>
      </c>
      <c r="X11" s="154" t="s">
        <v>156</v>
      </c>
      <c r="Y11" s="35" t="s">
        <v>45</v>
      </c>
      <c r="Z11" s="142" t="s">
        <v>7</v>
      </c>
      <c r="AA11" s="152" t="s">
        <v>152</v>
      </c>
      <c r="AB11" s="153" t="s">
        <v>153</v>
      </c>
      <c r="AC11" s="153" t="s">
        <v>154</v>
      </c>
      <c r="AD11" s="155" t="s">
        <v>155</v>
      </c>
      <c r="AE11" s="26" t="s">
        <v>35</v>
      </c>
      <c r="AF11" s="142" t="s">
        <v>7</v>
      </c>
      <c r="AG11" s="26" t="s">
        <v>34</v>
      </c>
      <c r="AH11" s="142" t="s">
        <v>7</v>
      </c>
      <c r="AI11" s="120" t="s">
        <v>34</v>
      </c>
      <c r="AJ11" s="142" t="s">
        <v>7</v>
      </c>
      <c r="AK11" s="26" t="s">
        <v>34</v>
      </c>
      <c r="AL11" s="142" t="s">
        <v>7</v>
      </c>
      <c r="AM11" s="324"/>
      <c r="AN11" s="324"/>
      <c r="AO11" s="324"/>
      <c r="AP11" s="68" t="s">
        <v>94</v>
      </c>
      <c r="AQ11" s="68" t="s">
        <v>95</v>
      </c>
      <c r="AR11" s="68" t="s">
        <v>96</v>
      </c>
      <c r="AS11" s="69" t="s">
        <v>97</v>
      </c>
      <c r="AT11" s="69" t="s">
        <v>98</v>
      </c>
      <c r="AU11" s="69" t="s">
        <v>99</v>
      </c>
      <c r="AV11" s="69" t="s">
        <v>100</v>
      </c>
      <c r="AW11" s="69" t="s">
        <v>101</v>
      </c>
      <c r="AX11" s="314"/>
      <c r="AY11" s="314"/>
      <c r="AZ11" s="314"/>
      <c r="BA11" s="314"/>
      <c r="BB11" s="315"/>
      <c r="BC11" s="315"/>
      <c r="BD11" s="315"/>
      <c r="BE11" s="315"/>
      <c r="BF11" s="93" t="s">
        <v>102</v>
      </c>
      <c r="BG11" s="70" t="s">
        <v>103</v>
      </c>
      <c r="BH11" s="70" t="s">
        <v>104</v>
      </c>
      <c r="BI11" s="70" t="s">
        <v>105</v>
      </c>
      <c r="BJ11" s="70" t="s">
        <v>104</v>
      </c>
      <c r="BK11" s="70" t="s">
        <v>105</v>
      </c>
      <c r="BL11" s="70" t="s">
        <v>106</v>
      </c>
      <c r="BM11" s="70" t="s">
        <v>107</v>
      </c>
      <c r="BN11" s="70" t="s">
        <v>108</v>
      </c>
      <c r="BO11" s="70" t="s">
        <v>109</v>
      </c>
      <c r="BP11" s="70" t="s">
        <v>110</v>
      </c>
      <c r="BQ11" s="70" t="s">
        <v>111</v>
      </c>
      <c r="BR11" s="70" t="s">
        <v>112</v>
      </c>
      <c r="BS11" s="70" t="s">
        <v>206</v>
      </c>
      <c r="BT11" s="70" t="s">
        <v>114</v>
      </c>
      <c r="BU11" s="70" t="s">
        <v>113</v>
      </c>
      <c r="BV11" s="70" t="s">
        <v>114</v>
      </c>
      <c r="BW11" s="253" t="s">
        <v>207</v>
      </c>
      <c r="BX11" s="253" t="s">
        <v>208</v>
      </c>
      <c r="BY11" s="49"/>
      <c r="CA11" s="12" t="s">
        <v>21</v>
      </c>
      <c r="CB11" s="12" t="s">
        <v>26</v>
      </c>
      <c r="CC11" s="12" t="s">
        <v>23</v>
      </c>
      <c r="CD11" s="34" t="s">
        <v>24</v>
      </c>
      <c r="CE11" s="12" t="s">
        <v>125</v>
      </c>
      <c r="CF11" s="34" t="s">
        <v>126</v>
      </c>
      <c r="CG11" s="12" t="s">
        <v>127</v>
      </c>
      <c r="CH11" s="34" t="s">
        <v>128</v>
      </c>
      <c r="CI11" s="12" t="s">
        <v>129</v>
      </c>
      <c r="CJ11" s="34" t="s">
        <v>130</v>
      </c>
      <c r="CK11" s="12" t="s">
        <v>131</v>
      </c>
      <c r="CL11" s="34" t="s">
        <v>132</v>
      </c>
      <c r="CM11" s="12" t="s">
        <v>133</v>
      </c>
      <c r="CN11" s="34" t="s">
        <v>134</v>
      </c>
      <c r="CO11" s="12" t="s">
        <v>135</v>
      </c>
      <c r="CP11" s="34" t="s">
        <v>136</v>
      </c>
      <c r="CQ11" s="12" t="s">
        <v>137</v>
      </c>
      <c r="CR11" s="34" t="s">
        <v>138</v>
      </c>
      <c r="CS11" s="12" t="s">
        <v>25</v>
      </c>
      <c r="CZ11" s="277" t="s">
        <v>235</v>
      </c>
    </row>
    <row r="12" spans="1:104" s="18" customFormat="1" ht="18" customHeight="1">
      <c r="A12" s="4">
        <v>1</v>
      </c>
      <c r="B12" s="146"/>
      <c r="C12" s="16"/>
      <c r="D12" s="137"/>
      <c r="E12" s="16"/>
      <c r="F12" s="138" t="str">
        <f>IF(D12="","",DATEDIF(D12,Z4,"y"))</f>
        <v/>
      </c>
      <c r="G12" s="16"/>
      <c r="H12" s="16"/>
      <c r="I12" s="28"/>
      <c r="J12" s="29" t="str">
        <f t="shared" ref="J12" ca="1" si="0">IF(B12="","",IF(I12="","",CHOOSE(MATCH($I12,IF($C12="男",INDIRECT(CC12),INDIRECT(CD12)),1),1,2,3,4,5,6,7,8,9,10)))</f>
        <v/>
      </c>
      <c r="K12" s="28"/>
      <c r="L12" s="29" t="str">
        <f t="shared" ref="L12" ca="1" si="1">IF(B12="","",IF(K12="","",CHOOSE(MATCH($K12,IF($C12="男",INDIRECT(CE12),INDIRECT(CF12)),1),1,2,3,4,5,6,7,8,9,10)))</f>
        <v/>
      </c>
      <c r="M12" s="6"/>
      <c r="N12" s="62"/>
      <c r="O12" s="62"/>
      <c r="P12" s="62"/>
      <c r="Q12" s="62"/>
      <c r="R12" s="121"/>
      <c r="S12" s="36" t="str">
        <f t="shared" ref="S12" ca="1" si="2">IF(B12="","",IF(R12="","",CHOOSE(MATCH($R12,IF($C12="男",INDIRECT(CG12),INDIRECT(CH12)),1),1,2,3,4,5,6,7,8,9,10)))</f>
        <v/>
      </c>
      <c r="T12" s="6"/>
      <c r="U12" s="62"/>
      <c r="V12" s="62"/>
      <c r="W12" s="62"/>
      <c r="X12" s="52"/>
      <c r="Y12" s="36"/>
      <c r="Z12" s="143" t="str">
        <f t="shared" ref="Z12" ca="1" si="3">IF(B12="","",IF(Y12="","",CHOOSE(MATCH($Y12,IF($C12="男",INDIRECT(CI12),INDIRECT(CJ12)),1),10,9,8,7,6,5,4,3,2,1)))</f>
        <v/>
      </c>
      <c r="AA12" s="6"/>
      <c r="AB12" s="62"/>
      <c r="AC12" s="62"/>
      <c r="AD12" s="62"/>
      <c r="AE12" s="28"/>
      <c r="AF12" s="29" t="str">
        <f t="shared" ref="AF12" ca="1" si="4">IF(B12="","",IF(AE12="","",CHOOSE(MATCH(AE12,IF($C12="男",INDIRECT(CK12),INDIRECT(CL12)),1),1,2,3,4,5,6,7,8,9,10)))</f>
        <v/>
      </c>
      <c r="AG12" s="28"/>
      <c r="AH12" s="29" t="str">
        <f t="shared" ref="AH12" ca="1" si="5">IF(B12="","",IF(AG12="","",CHOOSE(MATCH(AG12,IF($C12="男",INDIRECT(CM12),INDIRECT(CN12)),1),1,2,3,4,5,6,7,8,9,10)))</f>
        <v/>
      </c>
      <c r="AI12" s="121"/>
      <c r="AJ12" s="36" t="str">
        <f t="shared" ref="AJ12" ca="1" si="6">IF(B12="","",IF(AI12="","",CHOOSE(MATCH(AI12,IF($C12="男",INDIRECT(CO12),INDIRECT(CP12)),1),1,2,3,4,5,6,7,8,9,10)))</f>
        <v/>
      </c>
      <c r="AK12" s="28"/>
      <c r="AL12" s="29" t="str">
        <f t="shared" ref="AL12" ca="1" si="7">IF(B12="","",IF(AK12="","",CHOOSE(MATCH(AK12,IF($C12="男",INDIRECT(CQ12),INDIRECT(CR12)),1),1,2,3,4,5,6,7,8,9,10)))</f>
        <v/>
      </c>
      <c r="AM12" s="20" t="str">
        <f t="shared" ref="AM12:AM43" si="8">IF(B12="","",COUNT(I12,K12,R12,Y12,AG12,AE12,AK12,AI12))</f>
        <v/>
      </c>
      <c r="AN12" s="7" t="str">
        <f t="shared" ref="AN12:AN43" si="9">IF(B12="","",SUM(J12,L12,S12,AH12,Z12,AF12,AL12,AJ12))</f>
        <v/>
      </c>
      <c r="AO12" s="9" t="str">
        <f>IF(AM12=7,VLOOKUP(AN12,設定!$A$2:$B$6,2,1),"---")</f>
        <v>---</v>
      </c>
      <c r="AP12" s="71"/>
      <c r="AQ12" s="72"/>
      <c r="AR12" s="72"/>
      <c r="AS12" s="73" t="s">
        <v>115</v>
      </c>
      <c r="AT12" s="74"/>
      <c r="AU12" s="73"/>
      <c r="AV12" s="75"/>
      <c r="AW12" s="76" t="str">
        <f>IF(AV12="","",AV12/AU12)</f>
        <v/>
      </c>
      <c r="AX12" s="73" t="s">
        <v>115</v>
      </c>
      <c r="AY12" s="73" t="s">
        <v>115</v>
      </c>
      <c r="AZ12" s="73" t="s">
        <v>115</v>
      </c>
      <c r="BA12" s="73"/>
      <c r="BB12" s="73"/>
      <c r="BC12" s="73"/>
      <c r="BD12" s="73"/>
      <c r="BE12" s="77"/>
      <c r="BF12" s="94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 t="s">
        <v>209</v>
      </c>
      <c r="BU12" s="73"/>
      <c r="BV12" s="73"/>
      <c r="BW12" s="73"/>
      <c r="BX12" s="254"/>
      <c r="BY12" s="136"/>
      <c r="CA12" s="18">
        <v>1</v>
      </c>
      <c r="CB12" s="18" t="str">
        <f>IF(F12="","",VLOOKUP(F12,年齢変換表,2))</f>
        <v/>
      </c>
      <c r="CC12" s="18" t="str">
        <f>"立得点表!"&amp;$CB12&amp;"3:"&amp;$CB12&amp;"12"</f>
        <v>立得点表!3:12</v>
      </c>
      <c r="CD12" s="116" t="str">
        <f>"立得点表!"&amp;$CB12&amp;"16:"&amp;$CB12&amp;"25"</f>
        <v>立得点表!16:25</v>
      </c>
      <c r="CE12" s="18" t="str">
        <f>"立3段得点表!"&amp;$CB12&amp;"3:"&amp;$CB12&amp;"13"</f>
        <v>立3段得点表!3:13</v>
      </c>
      <c r="CF12" s="116" t="str">
        <f>"立3段得点表!"&amp;$CB12&amp;"16:"&amp;$CB12&amp;"25"</f>
        <v>立3段得点表!16:25</v>
      </c>
      <c r="CG12" s="18" t="str">
        <f>"ボール得点表!"&amp;$CB12&amp;"3:"&amp;$CB12&amp;"13"</f>
        <v>ボール得点表!3:13</v>
      </c>
      <c r="CH12" s="116" t="str">
        <f>"ボール得点表!"&amp;$CB12&amp;"16:"&amp;$CB12&amp;"25"</f>
        <v>ボール得点表!16:25</v>
      </c>
      <c r="CI12" s="18" t="str">
        <f>"50m得点表!"&amp;$CB12&amp;"3:"&amp;$CB12&amp;"13"</f>
        <v>50m得点表!3:13</v>
      </c>
      <c r="CJ12" s="116" t="str">
        <f>"50m得点表!"&amp;$CB12&amp;"16:"&amp;$CB12&amp;"25"</f>
        <v>50m得点表!16:25</v>
      </c>
      <c r="CK12" s="18" t="str">
        <f>"往得点表!"&amp;$CB12&amp;"3:"&amp;$CB12&amp;"13"</f>
        <v>往得点表!3:13</v>
      </c>
      <c r="CL12" s="116" t="str">
        <f>"往得点表!"&amp;$CB12&amp;"16:"&amp;$CB12&amp;"25"</f>
        <v>往得点表!16:25</v>
      </c>
      <c r="CM12" s="18" t="str">
        <f>"腕得点表!"&amp;$CB12&amp;"3:"&amp;$CB12&amp;"13"</f>
        <v>腕得点表!3:13</v>
      </c>
      <c r="CN12" s="116" t="str">
        <f>"腕得点表!"&amp;$CB12&amp;"16:"&amp;$CB12&amp;"25"</f>
        <v>腕得点表!16:25</v>
      </c>
      <c r="CO12" s="18" t="str">
        <f>"腕膝得点表!"&amp;$CB12&amp;"3:"&amp;$CB12&amp;"4"</f>
        <v>腕膝得点表!3:4</v>
      </c>
      <c r="CP12" s="116" t="str">
        <f>"腕膝得点表!"&amp;$CB12&amp;"8:"&amp;$CB12&amp;"9"</f>
        <v>腕膝得点表!8:9</v>
      </c>
      <c r="CQ12" s="18" t="str">
        <f>"20mシャトルラン得点表!"&amp;$CB12&amp;"3:"&amp;$CB12&amp;"13"</f>
        <v>20mシャトルラン得点表!3:13</v>
      </c>
      <c r="CR12" s="116" t="str">
        <f>"20mシャトルラン得点表!"&amp;$CB12&amp;"16:"&amp;$CB12&amp;"25"</f>
        <v>20mシャトルラン得点表!16:25</v>
      </c>
      <c r="CS12" s="18" t="b">
        <f>OR(AND(E12&lt;=7,E12&lt;&gt;""),AND(E12&gt;=50,E12=""))</f>
        <v>0</v>
      </c>
      <c r="CZ12" s="277" t="s">
        <v>236</v>
      </c>
    </row>
    <row r="13" spans="1:104" s="18" customFormat="1" ht="18" customHeight="1">
      <c r="A13" s="5">
        <v>2</v>
      </c>
      <c r="B13" s="175"/>
      <c r="C13" s="16"/>
      <c r="D13" s="137"/>
      <c r="E13" s="16"/>
      <c r="F13" s="138" t="str">
        <f>IF(D13="","",DATEDIF(D13,Z4,"y"))</f>
        <v/>
      </c>
      <c r="G13" s="16"/>
      <c r="H13" s="16"/>
      <c r="I13" s="32"/>
      <c r="J13" s="29" t="str">
        <f t="shared" ref="J13:J43" ca="1" si="10">IF(B13="","",IF(I13="","",CHOOSE(MATCH($I13,IF($C13="男",INDIRECT(CC13),INDIRECT(CD13)),1),1,2,3,4,5,6,7,8,9,10)))</f>
        <v/>
      </c>
      <c r="K13" s="32"/>
      <c r="L13" s="29" t="str">
        <f t="shared" ref="L13:L43" ca="1" si="11">IF(B13="","",IF(K13="","",CHOOSE(MATCH($K13,IF($C13="男",INDIRECT(CE13),INDIRECT(CF13)),1),1,2,3,4,5,6,7,8,9,10)))</f>
        <v/>
      </c>
      <c r="M13" s="6"/>
      <c r="N13" s="62"/>
      <c r="O13" s="62"/>
      <c r="P13" s="62"/>
      <c r="Q13" s="150"/>
      <c r="R13" s="121"/>
      <c r="S13" s="36" t="str">
        <f t="shared" ref="S13:S43" ca="1" si="12">IF(B13="","",IF(R13="","",CHOOSE(MATCH($R13,IF($C13="男",INDIRECT(CG13),INDIRECT(CH13)),1),1,2,3,4,5,6,7,8,9,10)))</f>
        <v/>
      </c>
      <c r="T13" s="6"/>
      <c r="U13" s="62"/>
      <c r="V13" s="62"/>
      <c r="W13" s="62"/>
      <c r="X13" s="52"/>
      <c r="Y13" s="36"/>
      <c r="Z13" s="143" t="str">
        <f t="shared" ref="Z13:Z43" ca="1" si="13">IF(B13="","",IF(Y13="","",CHOOSE(MATCH($Y13,IF($C13="男",INDIRECT(CI13),INDIRECT(CJ13)),1),10,9,8,7,6,5,4,3,2,1)))</f>
        <v/>
      </c>
      <c r="AA13" s="6"/>
      <c r="AB13" s="62"/>
      <c r="AC13" s="62"/>
      <c r="AD13" s="150"/>
      <c r="AE13" s="32"/>
      <c r="AF13" s="29" t="str">
        <f t="shared" ref="AF13:AF43" ca="1" si="14">IF(B13="","",IF(AE13="","",CHOOSE(MATCH(AE13,IF($C13="男",INDIRECT(CK13),INDIRECT(CL13)),1),1,2,3,4,5,6,7,8,9,10)))</f>
        <v/>
      </c>
      <c r="AG13" s="32"/>
      <c r="AH13" s="29" t="str">
        <f t="shared" ref="AH13:AH43" ca="1" si="15">IF(B13="","",IF(AG13="","",CHOOSE(MATCH(AG13,IF($C13="男",INDIRECT(CM13),INDIRECT(CN13)),1),1,2,3,4,5,6,7,8,9,10)))</f>
        <v/>
      </c>
      <c r="AI13" s="121"/>
      <c r="AJ13" s="36" t="str">
        <f t="shared" ref="AJ13:AJ43" ca="1" si="16">IF(B13="","",IF(AI13="","",CHOOSE(MATCH(AI13,IF($C13="男",INDIRECT(CO13),INDIRECT(CP13)),1),1,2,3,4,5,6,7,8,9,10)))</f>
        <v/>
      </c>
      <c r="AK13" s="32"/>
      <c r="AL13" s="29" t="str">
        <f t="shared" ref="AL13:AL43" ca="1" si="17">IF(B13="","",IF(AK13="","",CHOOSE(MATCH(AK13,IF($C13="男",INDIRECT(CQ13),INDIRECT(CR13)),1),1,2,3,4,5,6,7,8,9,10)))</f>
        <v/>
      </c>
      <c r="AM13" s="7" t="str">
        <f t="shared" si="8"/>
        <v/>
      </c>
      <c r="AN13" s="7" t="str">
        <f t="shared" si="9"/>
        <v/>
      </c>
      <c r="AO13" s="7" t="str">
        <f>IF(AM13=7,VLOOKUP(AN13,設定!$A$2:$B$6,2,1),"---")</f>
        <v>---</v>
      </c>
      <c r="AP13" s="98"/>
      <c r="AQ13" s="99"/>
      <c r="AR13" s="99"/>
      <c r="AS13" s="100" t="s">
        <v>115</v>
      </c>
      <c r="AT13" s="101"/>
      <c r="AU13" s="100"/>
      <c r="AV13" s="102"/>
      <c r="AW13" s="103" t="str">
        <f t="shared" ref="AW13:AW76" si="18">IF(AV13="","",AV13/AU13)</f>
        <v/>
      </c>
      <c r="AX13" s="100" t="s">
        <v>115</v>
      </c>
      <c r="AY13" s="100" t="s">
        <v>115</v>
      </c>
      <c r="AZ13" s="100" t="s">
        <v>115</v>
      </c>
      <c r="BA13" s="100"/>
      <c r="BB13" s="100"/>
      <c r="BC13" s="100"/>
      <c r="BD13" s="100"/>
      <c r="BE13" s="104"/>
      <c r="BF13" s="105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255"/>
      <c r="BY13" s="36"/>
      <c r="CA13" s="18">
        <v>2</v>
      </c>
      <c r="CB13" s="18" t="str">
        <f t="shared" ref="CB13:CB43" si="19">IF(F13="","",VLOOKUP(F13,年齢変換表,2))</f>
        <v/>
      </c>
      <c r="CC13" s="18" t="str">
        <f t="shared" ref="CC13:CC76" si="20">"立得点表!"&amp;$CB13&amp;"3:"&amp;$CB13&amp;"12"</f>
        <v>立得点表!3:12</v>
      </c>
      <c r="CD13" s="116" t="str">
        <f t="shared" ref="CD13:CD76" si="21">"立得点表!"&amp;$CB13&amp;"16:"&amp;$CB13&amp;"25"</f>
        <v>立得点表!16:25</v>
      </c>
      <c r="CE13" s="18" t="str">
        <f t="shared" ref="CE13:CE76" si="22">"立3段得点表!"&amp;$CB13&amp;"3:"&amp;$CB13&amp;"13"</f>
        <v>立3段得点表!3:13</v>
      </c>
      <c r="CF13" s="116" t="str">
        <f t="shared" ref="CF13:CF76" si="23">"立3段得点表!"&amp;$CB13&amp;"16:"&amp;$CB13&amp;"25"</f>
        <v>立3段得点表!16:25</v>
      </c>
      <c r="CG13" s="18" t="str">
        <f t="shared" ref="CG13:CG76" si="24">"ボール得点表!"&amp;$CB13&amp;"3:"&amp;$CB13&amp;"13"</f>
        <v>ボール得点表!3:13</v>
      </c>
      <c r="CH13" s="116" t="str">
        <f t="shared" ref="CH13:CH76" si="25">"ボール得点表!"&amp;$CB13&amp;"16:"&amp;$CB13&amp;"25"</f>
        <v>ボール得点表!16:25</v>
      </c>
      <c r="CI13" s="18" t="str">
        <f t="shared" ref="CI13:CI76" si="26">"50m得点表!"&amp;$CB13&amp;"3:"&amp;$CB13&amp;"13"</f>
        <v>50m得点表!3:13</v>
      </c>
      <c r="CJ13" s="116" t="str">
        <f t="shared" ref="CJ13:CJ76" si="27">"50m得点表!"&amp;$CB13&amp;"16:"&amp;$CB13&amp;"25"</f>
        <v>50m得点表!16:25</v>
      </c>
      <c r="CK13" s="18" t="str">
        <f t="shared" ref="CK13:CK76" si="28">"往得点表!"&amp;$CB13&amp;"3:"&amp;$CB13&amp;"13"</f>
        <v>往得点表!3:13</v>
      </c>
      <c r="CL13" s="116" t="str">
        <f t="shared" ref="CL13:CL76" si="29">"往得点表!"&amp;$CB13&amp;"16:"&amp;$CB13&amp;"25"</f>
        <v>往得点表!16:25</v>
      </c>
      <c r="CM13" s="18" t="str">
        <f t="shared" ref="CM13:CM76" si="30">"腕得点表!"&amp;$CB13&amp;"3:"&amp;$CB13&amp;"13"</f>
        <v>腕得点表!3:13</v>
      </c>
      <c r="CN13" s="116" t="str">
        <f t="shared" ref="CN13:CN76" si="31">"腕得点表!"&amp;$CB13&amp;"16:"&amp;$CB13&amp;"25"</f>
        <v>腕得点表!16:25</v>
      </c>
      <c r="CO13" s="18" t="str">
        <f t="shared" ref="CO13:CO76" si="32">"腕膝得点表!"&amp;$CB13&amp;"3:"&amp;$CB13&amp;"4"</f>
        <v>腕膝得点表!3:4</v>
      </c>
      <c r="CP13" s="116" t="str">
        <f t="shared" ref="CP13:CP76" si="33">"腕膝得点表!"&amp;$CB13&amp;"8:"&amp;$CB13&amp;"9"</f>
        <v>腕膝得点表!8:9</v>
      </c>
      <c r="CQ13" s="18" t="str">
        <f t="shared" ref="CQ13:CQ76" si="34">"20mシャトルラン得点表!"&amp;$CB13&amp;"3:"&amp;$CB13&amp;"13"</f>
        <v>20mシャトルラン得点表!3:13</v>
      </c>
      <c r="CR13" s="116" t="str">
        <f t="shared" ref="CR13:CR76" si="35">"20mシャトルラン得点表!"&amp;$CB13&amp;"16:"&amp;$CB13&amp;"25"</f>
        <v>20mシャトルラン得点表!16:25</v>
      </c>
      <c r="CS13" s="18" t="b">
        <f t="shared" ref="CS13:CS43" si="36">OR(AND(E13&lt;=7,E13&lt;&gt;""),AND(E13&gt;=50,E13=""))</f>
        <v>0</v>
      </c>
      <c r="CZ13" s="277" t="s">
        <v>237</v>
      </c>
    </row>
    <row r="14" spans="1:104" s="18" customFormat="1" ht="18" customHeight="1">
      <c r="A14" s="5">
        <v>3</v>
      </c>
      <c r="B14" s="146"/>
      <c r="C14" s="16"/>
      <c r="D14" s="137"/>
      <c r="E14" s="16"/>
      <c r="F14" s="138" t="str">
        <f>IF(D14="","",DATEDIF(D14,Z4,"y"))</f>
        <v/>
      </c>
      <c r="G14" s="16"/>
      <c r="H14" s="16"/>
      <c r="I14" s="32"/>
      <c r="J14" s="29" t="str">
        <f t="shared" ca="1" si="10"/>
        <v/>
      </c>
      <c r="K14" s="32"/>
      <c r="L14" s="29" t="str">
        <f t="shared" ca="1" si="11"/>
        <v/>
      </c>
      <c r="M14" s="6"/>
      <c r="N14" s="62"/>
      <c r="O14" s="62"/>
      <c r="P14" s="62"/>
      <c r="Q14" s="150"/>
      <c r="R14" s="121"/>
      <c r="S14" s="36" t="str">
        <f t="shared" ca="1" si="12"/>
        <v/>
      </c>
      <c r="T14" s="6"/>
      <c r="U14" s="62"/>
      <c r="V14" s="62"/>
      <c r="W14" s="62"/>
      <c r="X14" s="52"/>
      <c r="Y14" s="36"/>
      <c r="Z14" s="143" t="str">
        <f t="shared" ca="1" si="13"/>
        <v/>
      </c>
      <c r="AA14" s="6"/>
      <c r="AB14" s="62"/>
      <c r="AC14" s="62"/>
      <c r="AD14" s="150"/>
      <c r="AE14" s="32"/>
      <c r="AF14" s="29" t="str">
        <f t="shared" ca="1" si="14"/>
        <v/>
      </c>
      <c r="AG14" s="32"/>
      <c r="AH14" s="29" t="str">
        <f t="shared" ca="1" si="15"/>
        <v/>
      </c>
      <c r="AI14" s="121"/>
      <c r="AJ14" s="36" t="str">
        <f ca="1">IF(B14="","",IF(AI14="","",CHOOSE(MATCH(AI14,IF($C14="男",INDIRECT(CO14),INDIRECT(CP14)),1),1,2,3,4,5,6,7,8,9,10)))</f>
        <v/>
      </c>
      <c r="AK14" s="32"/>
      <c r="AL14" s="29" t="str">
        <f t="shared" ca="1" si="17"/>
        <v/>
      </c>
      <c r="AM14" s="7" t="str">
        <f t="shared" si="8"/>
        <v/>
      </c>
      <c r="AN14" s="7" t="str">
        <f t="shared" si="9"/>
        <v/>
      </c>
      <c r="AO14" s="7" t="str">
        <f>IF(AM14=7,VLOOKUP(AN14,設定!$A$2:$B$6,2,1),"---")</f>
        <v>---</v>
      </c>
      <c r="AP14" s="98"/>
      <c r="AQ14" s="99"/>
      <c r="AR14" s="99"/>
      <c r="AS14" s="100" t="s">
        <v>115</v>
      </c>
      <c r="AT14" s="101"/>
      <c r="AU14" s="100"/>
      <c r="AV14" s="102"/>
      <c r="AW14" s="103" t="str">
        <f t="shared" si="18"/>
        <v/>
      </c>
      <c r="AX14" s="100" t="s">
        <v>115</v>
      </c>
      <c r="AY14" s="100" t="s">
        <v>115</v>
      </c>
      <c r="AZ14" s="100" t="s">
        <v>115</v>
      </c>
      <c r="BA14" s="100"/>
      <c r="BB14" s="100"/>
      <c r="BC14" s="100"/>
      <c r="BD14" s="100"/>
      <c r="BE14" s="104"/>
      <c r="BF14" s="105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255"/>
      <c r="BY14" s="36"/>
      <c r="CA14" s="18">
        <v>3</v>
      </c>
      <c r="CB14" s="18" t="str">
        <f t="shared" si="19"/>
        <v/>
      </c>
      <c r="CC14" s="18" t="str">
        <f t="shared" si="20"/>
        <v>立得点表!3:12</v>
      </c>
      <c r="CD14" s="116" t="str">
        <f t="shared" si="21"/>
        <v>立得点表!16:25</v>
      </c>
      <c r="CE14" s="18" t="str">
        <f t="shared" si="22"/>
        <v>立3段得点表!3:13</v>
      </c>
      <c r="CF14" s="116" t="str">
        <f t="shared" si="23"/>
        <v>立3段得点表!16:25</v>
      </c>
      <c r="CG14" s="18" t="str">
        <f t="shared" si="24"/>
        <v>ボール得点表!3:13</v>
      </c>
      <c r="CH14" s="116" t="str">
        <f t="shared" si="25"/>
        <v>ボール得点表!16:25</v>
      </c>
      <c r="CI14" s="18" t="str">
        <f t="shared" si="26"/>
        <v>50m得点表!3:13</v>
      </c>
      <c r="CJ14" s="116" t="str">
        <f t="shared" si="27"/>
        <v>50m得点表!16:25</v>
      </c>
      <c r="CK14" s="18" t="str">
        <f t="shared" si="28"/>
        <v>往得点表!3:13</v>
      </c>
      <c r="CL14" s="116" t="str">
        <f t="shared" si="29"/>
        <v>往得点表!16:25</v>
      </c>
      <c r="CM14" s="18" t="str">
        <f t="shared" si="30"/>
        <v>腕得点表!3:13</v>
      </c>
      <c r="CN14" s="116" t="str">
        <f t="shared" si="31"/>
        <v>腕得点表!16:25</v>
      </c>
      <c r="CO14" s="18" t="str">
        <f t="shared" si="32"/>
        <v>腕膝得点表!3:4</v>
      </c>
      <c r="CP14" s="116" t="str">
        <f t="shared" si="33"/>
        <v>腕膝得点表!8:9</v>
      </c>
      <c r="CQ14" s="18" t="str">
        <f t="shared" si="34"/>
        <v>20mシャトルラン得点表!3:13</v>
      </c>
      <c r="CR14" s="116" t="str">
        <f t="shared" si="35"/>
        <v>20mシャトルラン得点表!16:25</v>
      </c>
      <c r="CS14" s="18" t="b">
        <f t="shared" si="36"/>
        <v>0</v>
      </c>
      <c r="CZ14" s="277" t="s">
        <v>238</v>
      </c>
    </row>
    <row r="15" spans="1:104" s="18" customFormat="1" ht="18" customHeight="1">
      <c r="A15" s="5">
        <v>4</v>
      </c>
      <c r="B15" s="146"/>
      <c r="C15" s="16"/>
      <c r="D15" s="137"/>
      <c r="E15" s="16"/>
      <c r="F15" s="138" t="str">
        <f>IF(D15="","",DATEDIF(D15,Z4,"y"))</f>
        <v/>
      </c>
      <c r="G15" s="16"/>
      <c r="H15" s="16"/>
      <c r="I15" s="32"/>
      <c r="J15" s="29" t="str">
        <f t="shared" ca="1" si="10"/>
        <v/>
      </c>
      <c r="K15" s="32"/>
      <c r="L15" s="29" t="str">
        <f t="shared" ca="1" si="11"/>
        <v/>
      </c>
      <c r="M15" s="6"/>
      <c r="N15" s="62"/>
      <c r="O15" s="62"/>
      <c r="P15" s="62"/>
      <c r="Q15" s="150"/>
      <c r="R15" s="121"/>
      <c r="S15" s="36" t="str">
        <f t="shared" ca="1" si="12"/>
        <v/>
      </c>
      <c r="T15" s="6"/>
      <c r="U15" s="62"/>
      <c r="V15" s="62"/>
      <c r="W15" s="62"/>
      <c r="X15" s="52"/>
      <c r="Y15" s="36"/>
      <c r="Z15" s="143" t="str">
        <f t="shared" ca="1" si="13"/>
        <v/>
      </c>
      <c r="AA15" s="6"/>
      <c r="AB15" s="62"/>
      <c r="AC15" s="62"/>
      <c r="AD15" s="150"/>
      <c r="AE15" s="32"/>
      <c r="AF15" s="29" t="str">
        <f t="shared" ca="1" si="14"/>
        <v/>
      </c>
      <c r="AG15" s="32"/>
      <c r="AH15" s="29" t="str">
        <f t="shared" ca="1" si="15"/>
        <v/>
      </c>
      <c r="AI15" s="121"/>
      <c r="AJ15" s="36" t="str">
        <f t="shared" ca="1" si="16"/>
        <v/>
      </c>
      <c r="AK15" s="32"/>
      <c r="AL15" s="29" t="str">
        <f t="shared" ca="1" si="17"/>
        <v/>
      </c>
      <c r="AM15" s="7" t="str">
        <f t="shared" si="8"/>
        <v/>
      </c>
      <c r="AN15" s="7" t="str">
        <f t="shared" si="9"/>
        <v/>
      </c>
      <c r="AO15" s="7" t="str">
        <f>IF(AM15=7,VLOOKUP(AN15,設定!$A$2:$B$6,2,1),"---")</f>
        <v>---</v>
      </c>
      <c r="AP15" s="98"/>
      <c r="AQ15" s="99"/>
      <c r="AR15" s="99"/>
      <c r="AS15" s="100" t="s">
        <v>115</v>
      </c>
      <c r="AT15" s="101"/>
      <c r="AU15" s="100"/>
      <c r="AV15" s="102"/>
      <c r="AW15" s="103" t="str">
        <f t="shared" si="18"/>
        <v/>
      </c>
      <c r="AX15" s="100" t="s">
        <v>115</v>
      </c>
      <c r="AY15" s="100" t="s">
        <v>115</v>
      </c>
      <c r="AZ15" s="100" t="s">
        <v>115</v>
      </c>
      <c r="BA15" s="100"/>
      <c r="BB15" s="100"/>
      <c r="BC15" s="100"/>
      <c r="BD15" s="100"/>
      <c r="BE15" s="104"/>
      <c r="BF15" s="105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255"/>
      <c r="BY15" s="36"/>
      <c r="CA15" s="18">
        <v>4</v>
      </c>
      <c r="CB15" s="18" t="str">
        <f t="shared" si="19"/>
        <v/>
      </c>
      <c r="CC15" s="18" t="str">
        <f t="shared" si="20"/>
        <v>立得点表!3:12</v>
      </c>
      <c r="CD15" s="116" t="str">
        <f t="shared" si="21"/>
        <v>立得点表!16:25</v>
      </c>
      <c r="CE15" s="18" t="str">
        <f t="shared" si="22"/>
        <v>立3段得点表!3:13</v>
      </c>
      <c r="CF15" s="116" t="str">
        <f t="shared" si="23"/>
        <v>立3段得点表!16:25</v>
      </c>
      <c r="CG15" s="18" t="str">
        <f t="shared" si="24"/>
        <v>ボール得点表!3:13</v>
      </c>
      <c r="CH15" s="116" t="str">
        <f t="shared" si="25"/>
        <v>ボール得点表!16:25</v>
      </c>
      <c r="CI15" s="18" t="str">
        <f t="shared" si="26"/>
        <v>50m得点表!3:13</v>
      </c>
      <c r="CJ15" s="116" t="str">
        <f t="shared" si="27"/>
        <v>50m得点表!16:25</v>
      </c>
      <c r="CK15" s="18" t="str">
        <f t="shared" si="28"/>
        <v>往得点表!3:13</v>
      </c>
      <c r="CL15" s="116" t="str">
        <f t="shared" si="29"/>
        <v>往得点表!16:25</v>
      </c>
      <c r="CM15" s="18" t="str">
        <f t="shared" si="30"/>
        <v>腕得点表!3:13</v>
      </c>
      <c r="CN15" s="116" t="str">
        <f t="shared" si="31"/>
        <v>腕得点表!16:25</v>
      </c>
      <c r="CO15" s="18" t="str">
        <f t="shared" si="32"/>
        <v>腕膝得点表!3:4</v>
      </c>
      <c r="CP15" s="116" t="str">
        <f t="shared" si="33"/>
        <v>腕膝得点表!8:9</v>
      </c>
      <c r="CQ15" s="18" t="str">
        <f t="shared" si="34"/>
        <v>20mシャトルラン得点表!3:13</v>
      </c>
      <c r="CR15" s="116" t="str">
        <f t="shared" si="35"/>
        <v>20mシャトルラン得点表!16:25</v>
      </c>
      <c r="CS15" s="18" t="b">
        <f t="shared" si="36"/>
        <v>0</v>
      </c>
      <c r="CZ15" s="277" t="s">
        <v>239</v>
      </c>
    </row>
    <row r="16" spans="1:104" s="140" customFormat="1" ht="18" customHeight="1">
      <c r="A16" s="10">
        <v>5</v>
      </c>
      <c r="B16" s="147"/>
      <c r="C16" s="15"/>
      <c r="D16" s="233"/>
      <c r="E16" s="15"/>
      <c r="F16" s="139" t="str">
        <f>IF(D16="","",DATEDIF(D16,Z4,"y"))</f>
        <v/>
      </c>
      <c r="G16" s="15"/>
      <c r="H16" s="15"/>
      <c r="I16" s="30"/>
      <c r="J16" s="31" t="str">
        <f t="shared" ca="1" si="10"/>
        <v/>
      </c>
      <c r="K16" s="30"/>
      <c r="L16" s="31" t="str">
        <f t="shared" ca="1" si="11"/>
        <v/>
      </c>
      <c r="M16" s="59"/>
      <c r="N16" s="60"/>
      <c r="O16" s="60"/>
      <c r="P16" s="60"/>
      <c r="Q16" s="151"/>
      <c r="R16" s="122"/>
      <c r="S16" s="38" t="str">
        <f t="shared" ca="1" si="12"/>
        <v/>
      </c>
      <c r="T16" s="59"/>
      <c r="U16" s="60"/>
      <c r="V16" s="60"/>
      <c r="W16" s="60"/>
      <c r="X16" s="61"/>
      <c r="Y16" s="38"/>
      <c r="Z16" s="144" t="str">
        <f t="shared" ca="1" si="13"/>
        <v/>
      </c>
      <c r="AA16" s="59"/>
      <c r="AB16" s="60"/>
      <c r="AC16" s="60"/>
      <c r="AD16" s="151"/>
      <c r="AE16" s="30"/>
      <c r="AF16" s="31" t="str">
        <f t="shared" ca="1" si="14"/>
        <v/>
      </c>
      <c r="AG16" s="30"/>
      <c r="AH16" s="31" t="str">
        <f t="shared" ca="1" si="15"/>
        <v/>
      </c>
      <c r="AI16" s="122"/>
      <c r="AJ16" s="38" t="str">
        <f t="shared" ca="1" si="16"/>
        <v/>
      </c>
      <c r="AK16" s="30"/>
      <c r="AL16" s="31" t="str">
        <f t="shared" ca="1" si="17"/>
        <v/>
      </c>
      <c r="AM16" s="11" t="str">
        <f t="shared" si="8"/>
        <v/>
      </c>
      <c r="AN16" s="11" t="str">
        <f t="shared" si="9"/>
        <v/>
      </c>
      <c r="AO16" s="11" t="str">
        <f>IF(AM16=7,VLOOKUP(AN16,設定!$A$2:$B$6,2,1),"---")</f>
        <v>---</v>
      </c>
      <c r="AP16" s="85"/>
      <c r="AQ16" s="86"/>
      <c r="AR16" s="86"/>
      <c r="AS16" s="87" t="s">
        <v>115</v>
      </c>
      <c r="AT16" s="88"/>
      <c r="AU16" s="87"/>
      <c r="AV16" s="89"/>
      <c r="AW16" s="90" t="str">
        <f t="shared" si="18"/>
        <v/>
      </c>
      <c r="AX16" s="87" t="s">
        <v>115</v>
      </c>
      <c r="AY16" s="87" t="s">
        <v>115</v>
      </c>
      <c r="AZ16" s="87" t="s">
        <v>115</v>
      </c>
      <c r="BA16" s="87"/>
      <c r="BB16" s="87"/>
      <c r="BC16" s="87"/>
      <c r="BD16" s="87"/>
      <c r="BE16" s="91"/>
      <c r="BF16" s="96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256"/>
      <c r="BY16" s="38"/>
      <c r="CA16" s="140">
        <v>5</v>
      </c>
      <c r="CB16" s="140" t="str">
        <f t="shared" si="19"/>
        <v/>
      </c>
      <c r="CC16" s="140" t="str">
        <f t="shared" si="20"/>
        <v>立得点表!3:12</v>
      </c>
      <c r="CD16" s="141" t="str">
        <f t="shared" si="21"/>
        <v>立得点表!16:25</v>
      </c>
      <c r="CE16" s="140" t="str">
        <f t="shared" si="22"/>
        <v>立3段得点表!3:13</v>
      </c>
      <c r="CF16" s="141" t="str">
        <f t="shared" si="23"/>
        <v>立3段得点表!16:25</v>
      </c>
      <c r="CG16" s="140" t="str">
        <f t="shared" si="24"/>
        <v>ボール得点表!3:13</v>
      </c>
      <c r="CH16" s="141" t="str">
        <f t="shared" si="25"/>
        <v>ボール得点表!16:25</v>
      </c>
      <c r="CI16" s="140" t="str">
        <f t="shared" si="26"/>
        <v>50m得点表!3:13</v>
      </c>
      <c r="CJ16" s="141" t="str">
        <f t="shared" si="27"/>
        <v>50m得点表!16:25</v>
      </c>
      <c r="CK16" s="140" t="str">
        <f t="shared" si="28"/>
        <v>往得点表!3:13</v>
      </c>
      <c r="CL16" s="141" t="str">
        <f t="shared" si="29"/>
        <v>往得点表!16:25</v>
      </c>
      <c r="CM16" s="140" t="str">
        <f t="shared" si="30"/>
        <v>腕得点表!3:13</v>
      </c>
      <c r="CN16" s="141" t="str">
        <f t="shared" si="31"/>
        <v>腕得点表!16:25</v>
      </c>
      <c r="CO16" s="140" t="str">
        <f t="shared" si="32"/>
        <v>腕膝得点表!3:4</v>
      </c>
      <c r="CP16" s="141" t="str">
        <f t="shared" si="33"/>
        <v>腕膝得点表!8:9</v>
      </c>
      <c r="CQ16" s="140" t="str">
        <f t="shared" si="34"/>
        <v>20mシャトルラン得点表!3:13</v>
      </c>
      <c r="CR16" s="141" t="str">
        <f t="shared" si="35"/>
        <v>20mシャトルラン得点表!16:25</v>
      </c>
      <c r="CS16" s="140" t="b">
        <f t="shared" si="36"/>
        <v>0</v>
      </c>
      <c r="CZ16" s="277" t="s">
        <v>240</v>
      </c>
    </row>
    <row r="17" spans="1:104" s="18" customFormat="1" ht="18" customHeight="1">
      <c r="A17" s="5">
        <v>6</v>
      </c>
      <c r="B17" s="145"/>
      <c r="C17" s="13"/>
      <c r="D17" s="63"/>
      <c r="E17" s="13"/>
      <c r="F17" s="138" t="str">
        <f>IF(D17="","",DATEDIF(D17,Z4,"y"))</f>
        <v/>
      </c>
      <c r="G17" s="13"/>
      <c r="H17" s="13"/>
      <c r="I17" s="28"/>
      <c r="J17" s="29" t="str">
        <f t="shared" ca="1" si="10"/>
        <v/>
      </c>
      <c r="K17" s="28"/>
      <c r="L17" s="29" t="str">
        <f t="shared" ca="1" si="11"/>
        <v/>
      </c>
      <c r="M17" s="6"/>
      <c r="N17" s="62"/>
      <c r="O17" s="62"/>
      <c r="P17" s="62"/>
      <c r="Q17" s="150"/>
      <c r="R17" s="121"/>
      <c r="S17" s="36" t="str">
        <f t="shared" ca="1" si="12"/>
        <v/>
      </c>
      <c r="T17" s="6"/>
      <c r="U17" s="62"/>
      <c r="V17" s="62"/>
      <c r="W17" s="62"/>
      <c r="X17" s="52"/>
      <c r="Y17" s="36"/>
      <c r="Z17" s="143" t="str">
        <f t="shared" ca="1" si="13"/>
        <v/>
      </c>
      <c r="AA17" s="6"/>
      <c r="AB17" s="62"/>
      <c r="AC17" s="62"/>
      <c r="AD17" s="150"/>
      <c r="AE17" s="28"/>
      <c r="AF17" s="29" t="str">
        <f t="shared" ca="1" si="14"/>
        <v/>
      </c>
      <c r="AG17" s="28"/>
      <c r="AH17" s="29" t="str">
        <f t="shared" ca="1" si="15"/>
        <v/>
      </c>
      <c r="AI17" s="121"/>
      <c r="AJ17" s="36" t="str">
        <f t="shared" ca="1" si="16"/>
        <v/>
      </c>
      <c r="AK17" s="28"/>
      <c r="AL17" s="29" t="str">
        <f t="shared" ca="1" si="17"/>
        <v/>
      </c>
      <c r="AM17" s="20" t="str">
        <f t="shared" si="8"/>
        <v/>
      </c>
      <c r="AN17" s="7" t="str">
        <f t="shared" si="9"/>
        <v/>
      </c>
      <c r="AO17" s="9" t="str">
        <f>IF(AM17=7,VLOOKUP(AN17,設定!$A$2:$B$6,2,1),"---")</f>
        <v>---</v>
      </c>
      <c r="AP17" s="98"/>
      <c r="AQ17" s="99"/>
      <c r="AR17" s="99"/>
      <c r="AS17" s="100" t="s">
        <v>115</v>
      </c>
      <c r="AT17" s="101"/>
      <c r="AU17" s="100"/>
      <c r="AV17" s="102"/>
      <c r="AW17" s="103" t="str">
        <f t="shared" si="18"/>
        <v/>
      </c>
      <c r="AX17" s="100" t="s">
        <v>115</v>
      </c>
      <c r="AY17" s="100" t="s">
        <v>115</v>
      </c>
      <c r="AZ17" s="100" t="s">
        <v>115</v>
      </c>
      <c r="BA17" s="100"/>
      <c r="BB17" s="100"/>
      <c r="BC17" s="100"/>
      <c r="BD17" s="100"/>
      <c r="BE17" s="104"/>
      <c r="BF17" s="105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255"/>
      <c r="BY17" s="36"/>
      <c r="CA17" s="18">
        <v>6</v>
      </c>
      <c r="CB17" s="18" t="str">
        <f t="shared" si="19"/>
        <v/>
      </c>
      <c r="CC17" s="18" t="str">
        <f t="shared" si="20"/>
        <v>立得点表!3:12</v>
      </c>
      <c r="CD17" s="116" t="str">
        <f t="shared" si="21"/>
        <v>立得点表!16:25</v>
      </c>
      <c r="CE17" s="18" t="str">
        <f t="shared" si="22"/>
        <v>立3段得点表!3:13</v>
      </c>
      <c r="CF17" s="116" t="str">
        <f t="shared" si="23"/>
        <v>立3段得点表!16:25</v>
      </c>
      <c r="CG17" s="18" t="str">
        <f t="shared" si="24"/>
        <v>ボール得点表!3:13</v>
      </c>
      <c r="CH17" s="116" t="str">
        <f t="shared" si="25"/>
        <v>ボール得点表!16:25</v>
      </c>
      <c r="CI17" s="18" t="str">
        <f t="shared" si="26"/>
        <v>50m得点表!3:13</v>
      </c>
      <c r="CJ17" s="116" t="str">
        <f t="shared" si="27"/>
        <v>50m得点表!16:25</v>
      </c>
      <c r="CK17" s="18" t="str">
        <f t="shared" si="28"/>
        <v>往得点表!3:13</v>
      </c>
      <c r="CL17" s="116" t="str">
        <f t="shared" si="29"/>
        <v>往得点表!16:25</v>
      </c>
      <c r="CM17" s="18" t="str">
        <f t="shared" si="30"/>
        <v>腕得点表!3:13</v>
      </c>
      <c r="CN17" s="116" t="str">
        <f t="shared" si="31"/>
        <v>腕得点表!16:25</v>
      </c>
      <c r="CO17" s="18" t="str">
        <f t="shared" si="32"/>
        <v>腕膝得点表!3:4</v>
      </c>
      <c r="CP17" s="116" t="str">
        <f t="shared" si="33"/>
        <v>腕膝得点表!8:9</v>
      </c>
      <c r="CQ17" s="18" t="str">
        <f t="shared" si="34"/>
        <v>20mシャトルラン得点表!3:13</v>
      </c>
      <c r="CR17" s="116" t="str">
        <f t="shared" si="35"/>
        <v>20mシャトルラン得点表!16:25</v>
      </c>
      <c r="CS17" s="18" t="b">
        <f t="shared" si="36"/>
        <v>0</v>
      </c>
      <c r="CZ17" s="277" t="s">
        <v>241</v>
      </c>
    </row>
    <row r="18" spans="1:104" s="117" customFormat="1" ht="18" customHeight="1">
      <c r="A18" s="8">
        <v>7</v>
      </c>
      <c r="B18" s="146"/>
      <c r="C18" s="16"/>
      <c r="D18" s="137"/>
      <c r="E18" s="16"/>
      <c r="F18" s="138" t="str">
        <f>IF(D18="","",DATEDIF(D18,Z4,"y"))</f>
        <v/>
      </c>
      <c r="G18" s="16"/>
      <c r="H18" s="16"/>
      <c r="I18" s="32"/>
      <c r="J18" s="29" t="str">
        <f t="shared" ca="1" si="10"/>
        <v/>
      </c>
      <c r="K18" s="32"/>
      <c r="L18" s="29" t="str">
        <f t="shared" ca="1" si="11"/>
        <v/>
      </c>
      <c r="M18" s="6"/>
      <c r="N18" s="62"/>
      <c r="O18" s="62"/>
      <c r="P18" s="62"/>
      <c r="Q18" s="150"/>
      <c r="R18" s="121"/>
      <c r="S18" s="36" t="str">
        <f t="shared" ca="1" si="12"/>
        <v/>
      </c>
      <c r="T18" s="6"/>
      <c r="U18" s="62"/>
      <c r="V18" s="62"/>
      <c r="W18" s="62"/>
      <c r="X18" s="52"/>
      <c r="Y18" s="36"/>
      <c r="Z18" s="143" t="str">
        <f t="shared" ca="1" si="13"/>
        <v/>
      </c>
      <c r="AA18" s="6"/>
      <c r="AB18" s="62"/>
      <c r="AC18" s="62"/>
      <c r="AD18" s="150"/>
      <c r="AE18" s="32"/>
      <c r="AF18" s="29" t="str">
        <f t="shared" ca="1" si="14"/>
        <v/>
      </c>
      <c r="AG18" s="32"/>
      <c r="AH18" s="29" t="str">
        <f t="shared" ca="1" si="15"/>
        <v/>
      </c>
      <c r="AI18" s="121"/>
      <c r="AJ18" s="36" t="str">
        <f t="shared" ca="1" si="16"/>
        <v/>
      </c>
      <c r="AK18" s="32"/>
      <c r="AL18" s="29" t="str">
        <f t="shared" ca="1" si="17"/>
        <v/>
      </c>
      <c r="AM18" s="7" t="str">
        <f t="shared" si="8"/>
        <v/>
      </c>
      <c r="AN18" s="7" t="str">
        <f t="shared" si="9"/>
        <v/>
      </c>
      <c r="AO18" s="7" t="str">
        <f>IF(AM18=7,VLOOKUP(AN18,設定!$A$2:$B$6,2,1),"---")</f>
        <v>---</v>
      </c>
      <c r="AP18" s="78"/>
      <c r="AQ18" s="79"/>
      <c r="AR18" s="79"/>
      <c r="AS18" s="80" t="s">
        <v>115</v>
      </c>
      <c r="AT18" s="81"/>
      <c r="AU18" s="80"/>
      <c r="AV18" s="82"/>
      <c r="AW18" s="83" t="str">
        <f t="shared" si="18"/>
        <v/>
      </c>
      <c r="AX18" s="80" t="s">
        <v>115</v>
      </c>
      <c r="AY18" s="80" t="s">
        <v>115</v>
      </c>
      <c r="AZ18" s="80" t="s">
        <v>115</v>
      </c>
      <c r="BA18" s="80"/>
      <c r="BB18" s="80"/>
      <c r="BC18" s="80"/>
      <c r="BD18" s="80"/>
      <c r="BE18" s="84"/>
      <c r="BF18" s="95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257"/>
      <c r="BY18" s="37"/>
      <c r="CA18" s="117">
        <v>7</v>
      </c>
      <c r="CB18" s="18" t="str">
        <f t="shared" si="19"/>
        <v/>
      </c>
      <c r="CC18" s="18" t="str">
        <f t="shared" si="20"/>
        <v>立得点表!3:12</v>
      </c>
      <c r="CD18" s="116" t="str">
        <f t="shared" si="21"/>
        <v>立得点表!16:25</v>
      </c>
      <c r="CE18" s="18" t="str">
        <f t="shared" si="22"/>
        <v>立3段得点表!3:13</v>
      </c>
      <c r="CF18" s="116" t="str">
        <f t="shared" si="23"/>
        <v>立3段得点表!16:25</v>
      </c>
      <c r="CG18" s="18" t="str">
        <f t="shared" si="24"/>
        <v>ボール得点表!3:13</v>
      </c>
      <c r="CH18" s="116" t="str">
        <f t="shared" si="25"/>
        <v>ボール得点表!16:25</v>
      </c>
      <c r="CI18" s="18" t="str">
        <f t="shared" si="26"/>
        <v>50m得点表!3:13</v>
      </c>
      <c r="CJ18" s="116" t="str">
        <f t="shared" si="27"/>
        <v>50m得点表!16:25</v>
      </c>
      <c r="CK18" s="18" t="str">
        <f t="shared" si="28"/>
        <v>往得点表!3:13</v>
      </c>
      <c r="CL18" s="116" t="str">
        <f t="shared" si="29"/>
        <v>往得点表!16:25</v>
      </c>
      <c r="CM18" s="18" t="str">
        <f t="shared" si="30"/>
        <v>腕得点表!3:13</v>
      </c>
      <c r="CN18" s="116" t="str">
        <f t="shared" si="31"/>
        <v>腕得点表!16:25</v>
      </c>
      <c r="CO18" s="18" t="str">
        <f t="shared" si="32"/>
        <v>腕膝得点表!3:4</v>
      </c>
      <c r="CP18" s="116" t="str">
        <f t="shared" si="33"/>
        <v>腕膝得点表!8:9</v>
      </c>
      <c r="CQ18" s="18" t="str">
        <f t="shared" si="34"/>
        <v>20mシャトルラン得点表!3:13</v>
      </c>
      <c r="CR18" s="116" t="str">
        <f t="shared" si="35"/>
        <v>20mシャトルラン得点表!16:25</v>
      </c>
      <c r="CS18" s="117" t="b">
        <f t="shared" si="36"/>
        <v>0</v>
      </c>
      <c r="CZ18" s="277" t="s">
        <v>242</v>
      </c>
    </row>
    <row r="19" spans="1:104" s="117" customFormat="1" ht="18" customHeight="1">
      <c r="A19" s="8">
        <v>8</v>
      </c>
      <c r="B19" s="146"/>
      <c r="C19" s="16"/>
      <c r="D19" s="137"/>
      <c r="E19" s="16"/>
      <c r="F19" s="138" t="str">
        <f>IF(D19="","",DATEDIF(D19,Z4,"y"))</f>
        <v/>
      </c>
      <c r="G19" s="16"/>
      <c r="H19" s="16"/>
      <c r="I19" s="32"/>
      <c r="J19" s="29" t="str">
        <f t="shared" ca="1" si="10"/>
        <v/>
      </c>
      <c r="K19" s="32"/>
      <c r="L19" s="29" t="str">
        <f t="shared" ca="1" si="11"/>
        <v/>
      </c>
      <c r="M19" s="6"/>
      <c r="N19" s="62"/>
      <c r="O19" s="62"/>
      <c r="P19" s="62"/>
      <c r="Q19" s="150"/>
      <c r="R19" s="121"/>
      <c r="S19" s="36" t="str">
        <f t="shared" ca="1" si="12"/>
        <v/>
      </c>
      <c r="T19" s="6"/>
      <c r="U19" s="62"/>
      <c r="V19" s="62"/>
      <c r="W19" s="62"/>
      <c r="X19" s="52"/>
      <c r="Y19" s="36"/>
      <c r="Z19" s="143" t="str">
        <f t="shared" ca="1" si="13"/>
        <v/>
      </c>
      <c r="AA19" s="6"/>
      <c r="AB19" s="62"/>
      <c r="AC19" s="62"/>
      <c r="AD19" s="150"/>
      <c r="AE19" s="32"/>
      <c r="AF19" s="29" t="str">
        <f t="shared" ca="1" si="14"/>
        <v/>
      </c>
      <c r="AG19" s="32"/>
      <c r="AH19" s="29" t="str">
        <f t="shared" ca="1" si="15"/>
        <v/>
      </c>
      <c r="AI19" s="121"/>
      <c r="AJ19" s="36" t="str">
        <f t="shared" ca="1" si="16"/>
        <v/>
      </c>
      <c r="AK19" s="32"/>
      <c r="AL19" s="29" t="str">
        <f t="shared" ca="1" si="17"/>
        <v/>
      </c>
      <c r="AM19" s="7" t="str">
        <f t="shared" si="8"/>
        <v/>
      </c>
      <c r="AN19" s="7" t="str">
        <f t="shared" si="9"/>
        <v/>
      </c>
      <c r="AO19" s="7" t="str">
        <f>IF(AM19=7,VLOOKUP(AN19,設定!$A$2:$B$6,2,1),"---")</f>
        <v>---</v>
      </c>
      <c r="AP19" s="78"/>
      <c r="AQ19" s="79"/>
      <c r="AR19" s="79"/>
      <c r="AS19" s="80" t="s">
        <v>115</v>
      </c>
      <c r="AT19" s="81"/>
      <c r="AU19" s="80"/>
      <c r="AV19" s="82"/>
      <c r="AW19" s="83" t="str">
        <f t="shared" si="18"/>
        <v/>
      </c>
      <c r="AX19" s="80" t="s">
        <v>115</v>
      </c>
      <c r="AY19" s="80" t="s">
        <v>115</v>
      </c>
      <c r="AZ19" s="80" t="s">
        <v>115</v>
      </c>
      <c r="BA19" s="80"/>
      <c r="BB19" s="80"/>
      <c r="BC19" s="80"/>
      <c r="BD19" s="80"/>
      <c r="BE19" s="84"/>
      <c r="BF19" s="95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257"/>
      <c r="BY19" s="37"/>
      <c r="CA19" s="117">
        <v>8</v>
      </c>
      <c r="CB19" s="18" t="str">
        <f t="shared" si="19"/>
        <v/>
      </c>
      <c r="CC19" s="18" t="str">
        <f t="shared" si="20"/>
        <v>立得点表!3:12</v>
      </c>
      <c r="CD19" s="116" t="str">
        <f t="shared" si="21"/>
        <v>立得点表!16:25</v>
      </c>
      <c r="CE19" s="18" t="str">
        <f t="shared" si="22"/>
        <v>立3段得点表!3:13</v>
      </c>
      <c r="CF19" s="116" t="str">
        <f t="shared" si="23"/>
        <v>立3段得点表!16:25</v>
      </c>
      <c r="CG19" s="18" t="str">
        <f t="shared" si="24"/>
        <v>ボール得点表!3:13</v>
      </c>
      <c r="CH19" s="116" t="str">
        <f t="shared" si="25"/>
        <v>ボール得点表!16:25</v>
      </c>
      <c r="CI19" s="18" t="str">
        <f t="shared" si="26"/>
        <v>50m得点表!3:13</v>
      </c>
      <c r="CJ19" s="116" t="str">
        <f t="shared" si="27"/>
        <v>50m得点表!16:25</v>
      </c>
      <c r="CK19" s="18" t="str">
        <f t="shared" si="28"/>
        <v>往得点表!3:13</v>
      </c>
      <c r="CL19" s="116" t="str">
        <f t="shared" si="29"/>
        <v>往得点表!16:25</v>
      </c>
      <c r="CM19" s="18" t="str">
        <f t="shared" si="30"/>
        <v>腕得点表!3:13</v>
      </c>
      <c r="CN19" s="116" t="str">
        <f t="shared" si="31"/>
        <v>腕得点表!16:25</v>
      </c>
      <c r="CO19" s="18" t="str">
        <f t="shared" si="32"/>
        <v>腕膝得点表!3:4</v>
      </c>
      <c r="CP19" s="116" t="str">
        <f t="shared" si="33"/>
        <v>腕膝得点表!8:9</v>
      </c>
      <c r="CQ19" s="18" t="str">
        <f t="shared" si="34"/>
        <v>20mシャトルラン得点表!3:13</v>
      </c>
      <c r="CR19" s="116" t="str">
        <f t="shared" si="35"/>
        <v>20mシャトルラン得点表!16:25</v>
      </c>
      <c r="CS19" s="117" t="b">
        <f t="shared" si="36"/>
        <v>0</v>
      </c>
      <c r="CZ19" s="277" t="s">
        <v>243</v>
      </c>
    </row>
    <row r="20" spans="1:104" s="117" customFormat="1" ht="18" customHeight="1">
      <c r="A20" s="8">
        <v>9</v>
      </c>
      <c r="B20" s="146"/>
      <c r="C20" s="16"/>
      <c r="D20" s="137"/>
      <c r="E20" s="16"/>
      <c r="F20" s="138" t="str">
        <f>IF(D20="","",DATEDIF(D20,Z4,"y"))</f>
        <v/>
      </c>
      <c r="G20" s="16"/>
      <c r="H20" s="16"/>
      <c r="I20" s="32"/>
      <c r="J20" s="29" t="str">
        <f t="shared" ca="1" si="10"/>
        <v/>
      </c>
      <c r="K20" s="32"/>
      <c r="L20" s="29" t="str">
        <f t="shared" ca="1" si="11"/>
        <v/>
      </c>
      <c r="M20" s="6"/>
      <c r="N20" s="62"/>
      <c r="O20" s="62"/>
      <c r="P20" s="62"/>
      <c r="Q20" s="150"/>
      <c r="R20" s="121"/>
      <c r="S20" s="36" t="str">
        <f t="shared" ca="1" si="12"/>
        <v/>
      </c>
      <c r="T20" s="6"/>
      <c r="U20" s="62"/>
      <c r="V20" s="62"/>
      <c r="W20" s="62"/>
      <c r="X20" s="52"/>
      <c r="Y20" s="36"/>
      <c r="Z20" s="143" t="str">
        <f t="shared" ca="1" si="13"/>
        <v/>
      </c>
      <c r="AA20" s="6"/>
      <c r="AB20" s="62"/>
      <c r="AC20" s="62"/>
      <c r="AD20" s="150"/>
      <c r="AE20" s="32"/>
      <c r="AF20" s="29" t="str">
        <f t="shared" ca="1" si="14"/>
        <v/>
      </c>
      <c r="AG20" s="32"/>
      <c r="AH20" s="29" t="str">
        <f t="shared" ca="1" si="15"/>
        <v/>
      </c>
      <c r="AI20" s="121"/>
      <c r="AJ20" s="36" t="str">
        <f t="shared" ca="1" si="16"/>
        <v/>
      </c>
      <c r="AK20" s="32"/>
      <c r="AL20" s="29" t="str">
        <f t="shared" ca="1" si="17"/>
        <v/>
      </c>
      <c r="AM20" s="7" t="str">
        <f t="shared" si="8"/>
        <v/>
      </c>
      <c r="AN20" s="7" t="str">
        <f t="shared" si="9"/>
        <v/>
      </c>
      <c r="AO20" s="7" t="str">
        <f>IF(AM20=7,VLOOKUP(AN20,設定!$A$2:$B$6,2,1),"---")</f>
        <v>---</v>
      </c>
      <c r="AP20" s="78"/>
      <c r="AQ20" s="79"/>
      <c r="AR20" s="79"/>
      <c r="AS20" s="80" t="s">
        <v>115</v>
      </c>
      <c r="AT20" s="81"/>
      <c r="AU20" s="80"/>
      <c r="AV20" s="82"/>
      <c r="AW20" s="83" t="str">
        <f t="shared" si="18"/>
        <v/>
      </c>
      <c r="AX20" s="80" t="s">
        <v>115</v>
      </c>
      <c r="AY20" s="80" t="s">
        <v>115</v>
      </c>
      <c r="AZ20" s="80" t="s">
        <v>115</v>
      </c>
      <c r="BA20" s="80"/>
      <c r="BB20" s="80"/>
      <c r="BC20" s="80"/>
      <c r="BD20" s="80"/>
      <c r="BE20" s="84"/>
      <c r="BF20" s="95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257"/>
      <c r="BY20" s="37"/>
      <c r="CA20" s="117">
        <v>9</v>
      </c>
      <c r="CB20" s="18" t="str">
        <f t="shared" si="19"/>
        <v/>
      </c>
      <c r="CC20" s="18" t="str">
        <f t="shared" si="20"/>
        <v>立得点表!3:12</v>
      </c>
      <c r="CD20" s="116" t="str">
        <f t="shared" si="21"/>
        <v>立得点表!16:25</v>
      </c>
      <c r="CE20" s="18" t="str">
        <f t="shared" si="22"/>
        <v>立3段得点表!3:13</v>
      </c>
      <c r="CF20" s="116" t="str">
        <f t="shared" si="23"/>
        <v>立3段得点表!16:25</v>
      </c>
      <c r="CG20" s="18" t="str">
        <f t="shared" si="24"/>
        <v>ボール得点表!3:13</v>
      </c>
      <c r="CH20" s="116" t="str">
        <f t="shared" si="25"/>
        <v>ボール得点表!16:25</v>
      </c>
      <c r="CI20" s="18" t="str">
        <f t="shared" si="26"/>
        <v>50m得点表!3:13</v>
      </c>
      <c r="CJ20" s="116" t="str">
        <f t="shared" si="27"/>
        <v>50m得点表!16:25</v>
      </c>
      <c r="CK20" s="18" t="str">
        <f t="shared" si="28"/>
        <v>往得点表!3:13</v>
      </c>
      <c r="CL20" s="116" t="str">
        <f t="shared" si="29"/>
        <v>往得点表!16:25</v>
      </c>
      <c r="CM20" s="18" t="str">
        <f t="shared" si="30"/>
        <v>腕得点表!3:13</v>
      </c>
      <c r="CN20" s="116" t="str">
        <f t="shared" si="31"/>
        <v>腕得点表!16:25</v>
      </c>
      <c r="CO20" s="18" t="str">
        <f t="shared" si="32"/>
        <v>腕膝得点表!3:4</v>
      </c>
      <c r="CP20" s="116" t="str">
        <f t="shared" si="33"/>
        <v>腕膝得点表!8:9</v>
      </c>
      <c r="CQ20" s="18" t="str">
        <f t="shared" si="34"/>
        <v>20mシャトルラン得点表!3:13</v>
      </c>
      <c r="CR20" s="116" t="str">
        <f t="shared" si="35"/>
        <v>20mシャトルラン得点表!16:25</v>
      </c>
      <c r="CS20" s="117" t="b">
        <f t="shared" si="36"/>
        <v>0</v>
      </c>
      <c r="CZ20" s="277" t="s">
        <v>244</v>
      </c>
    </row>
    <row r="21" spans="1:104" s="47" customFormat="1" ht="18" customHeight="1">
      <c r="A21" s="107">
        <v>10</v>
      </c>
      <c r="B21" s="147"/>
      <c r="C21" s="15"/>
      <c r="D21" s="233"/>
      <c r="E21" s="15"/>
      <c r="F21" s="139" t="str">
        <f>IF(D21="","",DATEDIF(D21,Z4,"y"))</f>
        <v/>
      </c>
      <c r="G21" s="15"/>
      <c r="H21" s="15"/>
      <c r="I21" s="30"/>
      <c r="J21" s="31" t="str">
        <f t="shared" ca="1" si="10"/>
        <v/>
      </c>
      <c r="K21" s="30"/>
      <c r="L21" s="31" t="str">
        <f t="shared" ca="1" si="11"/>
        <v/>
      </c>
      <c r="M21" s="59"/>
      <c r="N21" s="60"/>
      <c r="O21" s="60"/>
      <c r="P21" s="60"/>
      <c r="Q21" s="151"/>
      <c r="R21" s="122"/>
      <c r="S21" s="38" t="str">
        <f t="shared" ca="1" si="12"/>
        <v/>
      </c>
      <c r="T21" s="59"/>
      <c r="U21" s="60"/>
      <c r="V21" s="60"/>
      <c r="W21" s="60"/>
      <c r="X21" s="61"/>
      <c r="Y21" s="38"/>
      <c r="Z21" s="144" t="str">
        <f t="shared" ca="1" si="13"/>
        <v/>
      </c>
      <c r="AA21" s="59"/>
      <c r="AB21" s="60"/>
      <c r="AC21" s="60"/>
      <c r="AD21" s="151"/>
      <c r="AE21" s="30"/>
      <c r="AF21" s="31" t="str">
        <f t="shared" ca="1" si="14"/>
        <v/>
      </c>
      <c r="AG21" s="30"/>
      <c r="AH21" s="31" t="str">
        <f t="shared" ca="1" si="15"/>
        <v/>
      </c>
      <c r="AI21" s="122"/>
      <c r="AJ21" s="38" t="str">
        <f t="shared" ca="1" si="16"/>
        <v/>
      </c>
      <c r="AK21" s="30"/>
      <c r="AL21" s="31" t="str">
        <f t="shared" ca="1" si="17"/>
        <v/>
      </c>
      <c r="AM21" s="11" t="str">
        <f t="shared" si="8"/>
        <v/>
      </c>
      <c r="AN21" s="11" t="str">
        <f t="shared" si="9"/>
        <v/>
      </c>
      <c r="AO21" s="11" t="str">
        <f>IF(AM21=7,VLOOKUP(AN21,設定!$A$2:$B$6,2,1),"---")</f>
        <v>---</v>
      </c>
      <c r="AP21" s="108"/>
      <c r="AQ21" s="109"/>
      <c r="AR21" s="109"/>
      <c r="AS21" s="110" t="s">
        <v>115</v>
      </c>
      <c r="AT21" s="111"/>
      <c r="AU21" s="110"/>
      <c r="AV21" s="112"/>
      <c r="AW21" s="113" t="str">
        <f t="shared" si="18"/>
        <v/>
      </c>
      <c r="AX21" s="110" t="s">
        <v>115</v>
      </c>
      <c r="AY21" s="110" t="s">
        <v>115</v>
      </c>
      <c r="AZ21" s="110" t="s">
        <v>115</v>
      </c>
      <c r="BA21" s="110"/>
      <c r="BB21" s="110"/>
      <c r="BC21" s="110"/>
      <c r="BD21" s="110"/>
      <c r="BE21" s="114"/>
      <c r="BF21" s="115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258"/>
      <c r="BY21" s="106"/>
      <c r="CA21" s="47">
        <v>10</v>
      </c>
      <c r="CB21" s="140" t="str">
        <f t="shared" si="19"/>
        <v/>
      </c>
      <c r="CC21" s="140" t="str">
        <f t="shared" si="20"/>
        <v>立得点表!3:12</v>
      </c>
      <c r="CD21" s="141" t="str">
        <f t="shared" si="21"/>
        <v>立得点表!16:25</v>
      </c>
      <c r="CE21" s="140" t="str">
        <f t="shared" si="22"/>
        <v>立3段得点表!3:13</v>
      </c>
      <c r="CF21" s="141" t="str">
        <f t="shared" si="23"/>
        <v>立3段得点表!16:25</v>
      </c>
      <c r="CG21" s="140" t="str">
        <f t="shared" si="24"/>
        <v>ボール得点表!3:13</v>
      </c>
      <c r="CH21" s="141" t="str">
        <f t="shared" si="25"/>
        <v>ボール得点表!16:25</v>
      </c>
      <c r="CI21" s="140" t="str">
        <f t="shared" si="26"/>
        <v>50m得点表!3:13</v>
      </c>
      <c r="CJ21" s="141" t="str">
        <f t="shared" si="27"/>
        <v>50m得点表!16:25</v>
      </c>
      <c r="CK21" s="140" t="str">
        <f t="shared" si="28"/>
        <v>往得点表!3:13</v>
      </c>
      <c r="CL21" s="141" t="str">
        <f t="shared" si="29"/>
        <v>往得点表!16:25</v>
      </c>
      <c r="CM21" s="140" t="str">
        <f t="shared" si="30"/>
        <v>腕得点表!3:13</v>
      </c>
      <c r="CN21" s="141" t="str">
        <f t="shared" si="31"/>
        <v>腕得点表!16:25</v>
      </c>
      <c r="CO21" s="140" t="str">
        <f t="shared" si="32"/>
        <v>腕膝得点表!3:4</v>
      </c>
      <c r="CP21" s="141" t="str">
        <f t="shared" si="33"/>
        <v>腕膝得点表!8:9</v>
      </c>
      <c r="CQ21" s="140" t="str">
        <f t="shared" si="34"/>
        <v>20mシャトルラン得点表!3:13</v>
      </c>
      <c r="CR21" s="141" t="str">
        <f t="shared" si="35"/>
        <v>20mシャトルラン得点表!16:25</v>
      </c>
      <c r="CS21" s="140" t="b">
        <f t="shared" si="36"/>
        <v>0</v>
      </c>
      <c r="CT21" s="140"/>
      <c r="CZ21" s="277" t="s">
        <v>245</v>
      </c>
    </row>
    <row r="22" spans="1:104" s="18" customFormat="1" ht="18" customHeight="1">
      <c r="A22" s="5">
        <v>11</v>
      </c>
      <c r="B22" s="145"/>
      <c r="C22" s="13"/>
      <c r="D22" s="63"/>
      <c r="E22" s="13"/>
      <c r="F22" s="138" t="str">
        <f>IF(D22="","",DATEDIF(D22,Z4,"y"))</f>
        <v/>
      </c>
      <c r="G22" s="13"/>
      <c r="H22" s="13"/>
      <c r="I22" s="28"/>
      <c r="J22" s="29" t="str">
        <f t="shared" ca="1" si="10"/>
        <v/>
      </c>
      <c r="K22" s="28"/>
      <c r="L22" s="29" t="str">
        <f t="shared" ca="1" si="11"/>
        <v/>
      </c>
      <c r="M22" s="6"/>
      <c r="N22" s="62"/>
      <c r="O22" s="62"/>
      <c r="P22" s="62"/>
      <c r="Q22" s="150"/>
      <c r="R22" s="121"/>
      <c r="S22" s="36" t="str">
        <f t="shared" ca="1" si="12"/>
        <v/>
      </c>
      <c r="T22" s="6"/>
      <c r="U22" s="62"/>
      <c r="V22" s="62"/>
      <c r="W22" s="62"/>
      <c r="X22" s="52"/>
      <c r="Y22" s="36"/>
      <c r="Z22" s="143" t="str">
        <f t="shared" ca="1" si="13"/>
        <v/>
      </c>
      <c r="AA22" s="6"/>
      <c r="AB22" s="62"/>
      <c r="AC22" s="62"/>
      <c r="AD22" s="150"/>
      <c r="AE22" s="28"/>
      <c r="AF22" s="29" t="str">
        <f t="shared" ca="1" si="14"/>
        <v/>
      </c>
      <c r="AG22" s="28"/>
      <c r="AH22" s="29" t="str">
        <f t="shared" ca="1" si="15"/>
        <v/>
      </c>
      <c r="AI22" s="121"/>
      <c r="AJ22" s="36" t="str">
        <f t="shared" ca="1" si="16"/>
        <v/>
      </c>
      <c r="AK22" s="28"/>
      <c r="AL22" s="29" t="str">
        <f t="shared" ca="1" si="17"/>
        <v/>
      </c>
      <c r="AM22" s="20" t="str">
        <f t="shared" si="8"/>
        <v/>
      </c>
      <c r="AN22" s="7" t="str">
        <f t="shared" si="9"/>
        <v/>
      </c>
      <c r="AO22" s="9" t="str">
        <f>IF(AM22=7,VLOOKUP(AN22,設定!$A$2:$B$6,2,1),"---")</f>
        <v>---</v>
      </c>
      <c r="AP22" s="98"/>
      <c r="AQ22" s="99"/>
      <c r="AR22" s="99"/>
      <c r="AS22" s="100" t="s">
        <v>115</v>
      </c>
      <c r="AT22" s="101"/>
      <c r="AU22" s="100"/>
      <c r="AV22" s="102"/>
      <c r="AW22" s="103" t="str">
        <f t="shared" si="18"/>
        <v/>
      </c>
      <c r="AX22" s="100" t="s">
        <v>115</v>
      </c>
      <c r="AY22" s="100" t="s">
        <v>115</v>
      </c>
      <c r="AZ22" s="100" t="s">
        <v>115</v>
      </c>
      <c r="BA22" s="100"/>
      <c r="BB22" s="100"/>
      <c r="BC22" s="100"/>
      <c r="BD22" s="100"/>
      <c r="BE22" s="104"/>
      <c r="BF22" s="105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255"/>
      <c r="BY22" s="36"/>
      <c r="CA22" s="18">
        <v>11</v>
      </c>
      <c r="CB22" s="18" t="str">
        <f t="shared" si="19"/>
        <v/>
      </c>
      <c r="CC22" s="18" t="str">
        <f t="shared" si="20"/>
        <v>立得点表!3:12</v>
      </c>
      <c r="CD22" s="116" t="str">
        <f t="shared" si="21"/>
        <v>立得点表!16:25</v>
      </c>
      <c r="CE22" s="18" t="str">
        <f t="shared" si="22"/>
        <v>立3段得点表!3:13</v>
      </c>
      <c r="CF22" s="116" t="str">
        <f t="shared" si="23"/>
        <v>立3段得点表!16:25</v>
      </c>
      <c r="CG22" s="18" t="str">
        <f t="shared" si="24"/>
        <v>ボール得点表!3:13</v>
      </c>
      <c r="CH22" s="116" t="str">
        <f t="shared" si="25"/>
        <v>ボール得点表!16:25</v>
      </c>
      <c r="CI22" s="18" t="str">
        <f t="shared" si="26"/>
        <v>50m得点表!3:13</v>
      </c>
      <c r="CJ22" s="116" t="str">
        <f t="shared" si="27"/>
        <v>50m得点表!16:25</v>
      </c>
      <c r="CK22" s="18" t="str">
        <f t="shared" si="28"/>
        <v>往得点表!3:13</v>
      </c>
      <c r="CL22" s="116" t="str">
        <f t="shared" si="29"/>
        <v>往得点表!16:25</v>
      </c>
      <c r="CM22" s="18" t="str">
        <f t="shared" si="30"/>
        <v>腕得点表!3:13</v>
      </c>
      <c r="CN22" s="116" t="str">
        <f t="shared" si="31"/>
        <v>腕得点表!16:25</v>
      </c>
      <c r="CO22" s="18" t="str">
        <f t="shared" si="32"/>
        <v>腕膝得点表!3:4</v>
      </c>
      <c r="CP22" s="116" t="str">
        <f t="shared" si="33"/>
        <v>腕膝得点表!8:9</v>
      </c>
      <c r="CQ22" s="18" t="str">
        <f t="shared" si="34"/>
        <v>20mシャトルラン得点表!3:13</v>
      </c>
      <c r="CR22" s="116" t="str">
        <f t="shared" si="35"/>
        <v>20mシャトルラン得点表!16:25</v>
      </c>
      <c r="CS22" s="18" t="b">
        <f t="shared" si="36"/>
        <v>0</v>
      </c>
      <c r="CZ22" s="277" t="s">
        <v>246</v>
      </c>
    </row>
    <row r="23" spans="1:104" s="117" customFormat="1" ht="18" customHeight="1">
      <c r="A23" s="8">
        <v>12</v>
      </c>
      <c r="B23" s="146"/>
      <c r="C23" s="16"/>
      <c r="D23" s="137"/>
      <c r="E23" s="16"/>
      <c r="F23" s="138" t="str">
        <f>IF(D23="","",DATEDIF(D23,Z4,"y"))</f>
        <v/>
      </c>
      <c r="G23" s="16"/>
      <c r="H23" s="16"/>
      <c r="I23" s="32"/>
      <c r="J23" s="29" t="str">
        <f t="shared" ca="1" si="10"/>
        <v/>
      </c>
      <c r="K23" s="32"/>
      <c r="L23" s="29" t="str">
        <f t="shared" ca="1" si="11"/>
        <v/>
      </c>
      <c r="M23" s="6"/>
      <c r="N23" s="62"/>
      <c r="O23" s="62"/>
      <c r="P23" s="62"/>
      <c r="Q23" s="150"/>
      <c r="R23" s="121"/>
      <c r="S23" s="36" t="str">
        <f t="shared" ca="1" si="12"/>
        <v/>
      </c>
      <c r="T23" s="6"/>
      <c r="U23" s="62"/>
      <c r="V23" s="62"/>
      <c r="W23" s="62"/>
      <c r="X23" s="52"/>
      <c r="Y23" s="36"/>
      <c r="Z23" s="143" t="str">
        <f t="shared" ca="1" si="13"/>
        <v/>
      </c>
      <c r="AA23" s="6"/>
      <c r="AB23" s="62"/>
      <c r="AC23" s="62"/>
      <c r="AD23" s="150"/>
      <c r="AE23" s="32"/>
      <c r="AF23" s="29" t="str">
        <f t="shared" ca="1" si="14"/>
        <v/>
      </c>
      <c r="AG23" s="32"/>
      <c r="AH23" s="29" t="str">
        <f t="shared" ca="1" si="15"/>
        <v/>
      </c>
      <c r="AI23" s="121"/>
      <c r="AJ23" s="36" t="str">
        <f t="shared" ca="1" si="16"/>
        <v/>
      </c>
      <c r="AK23" s="32"/>
      <c r="AL23" s="29" t="str">
        <f t="shared" ca="1" si="17"/>
        <v/>
      </c>
      <c r="AM23" s="7" t="str">
        <f t="shared" si="8"/>
        <v/>
      </c>
      <c r="AN23" s="7" t="str">
        <f t="shared" si="9"/>
        <v/>
      </c>
      <c r="AO23" s="7" t="str">
        <f>IF(AM23=7,VLOOKUP(AN23,設定!$A$2:$B$6,2,1),"---")</f>
        <v>---</v>
      </c>
      <c r="AP23" s="78"/>
      <c r="AQ23" s="79"/>
      <c r="AR23" s="79"/>
      <c r="AS23" s="80" t="s">
        <v>115</v>
      </c>
      <c r="AT23" s="81"/>
      <c r="AU23" s="80"/>
      <c r="AV23" s="82"/>
      <c r="AW23" s="83" t="str">
        <f t="shared" si="18"/>
        <v/>
      </c>
      <c r="AX23" s="80" t="s">
        <v>115</v>
      </c>
      <c r="AY23" s="80" t="s">
        <v>115</v>
      </c>
      <c r="AZ23" s="80" t="s">
        <v>115</v>
      </c>
      <c r="BA23" s="80"/>
      <c r="BB23" s="80"/>
      <c r="BC23" s="80"/>
      <c r="BD23" s="80"/>
      <c r="BE23" s="84"/>
      <c r="BF23" s="95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257"/>
      <c r="BY23" s="37"/>
      <c r="CA23" s="117">
        <v>12</v>
      </c>
      <c r="CB23" s="18" t="str">
        <f t="shared" si="19"/>
        <v/>
      </c>
      <c r="CC23" s="18" t="str">
        <f t="shared" si="20"/>
        <v>立得点表!3:12</v>
      </c>
      <c r="CD23" s="116" t="str">
        <f t="shared" si="21"/>
        <v>立得点表!16:25</v>
      </c>
      <c r="CE23" s="18" t="str">
        <f t="shared" si="22"/>
        <v>立3段得点表!3:13</v>
      </c>
      <c r="CF23" s="116" t="str">
        <f t="shared" si="23"/>
        <v>立3段得点表!16:25</v>
      </c>
      <c r="CG23" s="18" t="str">
        <f t="shared" si="24"/>
        <v>ボール得点表!3:13</v>
      </c>
      <c r="CH23" s="116" t="str">
        <f t="shared" si="25"/>
        <v>ボール得点表!16:25</v>
      </c>
      <c r="CI23" s="18" t="str">
        <f t="shared" si="26"/>
        <v>50m得点表!3:13</v>
      </c>
      <c r="CJ23" s="116" t="str">
        <f t="shared" si="27"/>
        <v>50m得点表!16:25</v>
      </c>
      <c r="CK23" s="18" t="str">
        <f t="shared" si="28"/>
        <v>往得点表!3:13</v>
      </c>
      <c r="CL23" s="116" t="str">
        <f t="shared" si="29"/>
        <v>往得点表!16:25</v>
      </c>
      <c r="CM23" s="18" t="str">
        <f t="shared" si="30"/>
        <v>腕得点表!3:13</v>
      </c>
      <c r="CN23" s="116" t="str">
        <f t="shared" si="31"/>
        <v>腕得点表!16:25</v>
      </c>
      <c r="CO23" s="18" t="str">
        <f t="shared" si="32"/>
        <v>腕膝得点表!3:4</v>
      </c>
      <c r="CP23" s="116" t="str">
        <f t="shared" si="33"/>
        <v>腕膝得点表!8:9</v>
      </c>
      <c r="CQ23" s="18" t="str">
        <f t="shared" si="34"/>
        <v>20mシャトルラン得点表!3:13</v>
      </c>
      <c r="CR23" s="116" t="str">
        <f t="shared" si="35"/>
        <v>20mシャトルラン得点表!16:25</v>
      </c>
      <c r="CS23" s="117" t="b">
        <f t="shared" si="36"/>
        <v>0</v>
      </c>
      <c r="CZ23" s="277" t="s">
        <v>247</v>
      </c>
    </row>
    <row r="24" spans="1:104" s="117" customFormat="1" ht="18" customHeight="1">
      <c r="A24" s="8">
        <v>13</v>
      </c>
      <c r="B24" s="146"/>
      <c r="C24" s="16"/>
      <c r="D24" s="137"/>
      <c r="E24" s="16"/>
      <c r="F24" s="138" t="str">
        <f>IF(D24="","",DATEDIF(D24,Z4,"y"))</f>
        <v/>
      </c>
      <c r="G24" s="16"/>
      <c r="H24" s="16"/>
      <c r="I24" s="32"/>
      <c r="J24" s="29" t="str">
        <f t="shared" ca="1" si="10"/>
        <v/>
      </c>
      <c r="K24" s="32"/>
      <c r="L24" s="29" t="str">
        <f t="shared" ca="1" si="11"/>
        <v/>
      </c>
      <c r="M24" s="6"/>
      <c r="N24" s="62"/>
      <c r="O24" s="62"/>
      <c r="P24" s="62"/>
      <c r="Q24" s="150"/>
      <c r="R24" s="121"/>
      <c r="S24" s="36" t="str">
        <f t="shared" ca="1" si="12"/>
        <v/>
      </c>
      <c r="T24" s="6"/>
      <c r="U24" s="62"/>
      <c r="V24" s="62"/>
      <c r="W24" s="62"/>
      <c r="X24" s="52"/>
      <c r="Y24" s="36"/>
      <c r="Z24" s="143" t="str">
        <f t="shared" ca="1" si="13"/>
        <v/>
      </c>
      <c r="AA24" s="6"/>
      <c r="AB24" s="62"/>
      <c r="AC24" s="62"/>
      <c r="AD24" s="150"/>
      <c r="AE24" s="32"/>
      <c r="AF24" s="29" t="str">
        <f t="shared" ca="1" si="14"/>
        <v/>
      </c>
      <c r="AG24" s="32"/>
      <c r="AH24" s="29" t="str">
        <f t="shared" ca="1" si="15"/>
        <v/>
      </c>
      <c r="AI24" s="121"/>
      <c r="AJ24" s="36" t="str">
        <f t="shared" ca="1" si="16"/>
        <v/>
      </c>
      <c r="AK24" s="32"/>
      <c r="AL24" s="29" t="str">
        <f t="shared" ca="1" si="17"/>
        <v/>
      </c>
      <c r="AM24" s="7" t="str">
        <f t="shared" si="8"/>
        <v/>
      </c>
      <c r="AN24" s="7" t="str">
        <f t="shared" si="9"/>
        <v/>
      </c>
      <c r="AO24" s="7" t="str">
        <f>IF(AM24=7,VLOOKUP(AN24,設定!$A$2:$B$6,2,1),"---")</f>
        <v>---</v>
      </c>
      <c r="AP24" s="78"/>
      <c r="AQ24" s="79"/>
      <c r="AR24" s="79"/>
      <c r="AS24" s="80" t="s">
        <v>115</v>
      </c>
      <c r="AT24" s="81"/>
      <c r="AU24" s="80"/>
      <c r="AV24" s="82"/>
      <c r="AW24" s="83" t="str">
        <f t="shared" si="18"/>
        <v/>
      </c>
      <c r="AX24" s="80" t="s">
        <v>115</v>
      </c>
      <c r="AY24" s="80" t="s">
        <v>115</v>
      </c>
      <c r="AZ24" s="80" t="s">
        <v>115</v>
      </c>
      <c r="BA24" s="80"/>
      <c r="BB24" s="80"/>
      <c r="BC24" s="80"/>
      <c r="BD24" s="80"/>
      <c r="BE24" s="84"/>
      <c r="BF24" s="95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257"/>
      <c r="BY24" s="37"/>
      <c r="CA24" s="117">
        <v>13</v>
      </c>
      <c r="CB24" s="18" t="str">
        <f t="shared" si="19"/>
        <v/>
      </c>
      <c r="CC24" s="18" t="str">
        <f t="shared" si="20"/>
        <v>立得点表!3:12</v>
      </c>
      <c r="CD24" s="116" t="str">
        <f t="shared" si="21"/>
        <v>立得点表!16:25</v>
      </c>
      <c r="CE24" s="18" t="str">
        <f t="shared" si="22"/>
        <v>立3段得点表!3:13</v>
      </c>
      <c r="CF24" s="116" t="str">
        <f t="shared" si="23"/>
        <v>立3段得点表!16:25</v>
      </c>
      <c r="CG24" s="18" t="str">
        <f t="shared" si="24"/>
        <v>ボール得点表!3:13</v>
      </c>
      <c r="CH24" s="116" t="str">
        <f t="shared" si="25"/>
        <v>ボール得点表!16:25</v>
      </c>
      <c r="CI24" s="18" t="str">
        <f t="shared" si="26"/>
        <v>50m得点表!3:13</v>
      </c>
      <c r="CJ24" s="116" t="str">
        <f t="shared" si="27"/>
        <v>50m得点表!16:25</v>
      </c>
      <c r="CK24" s="18" t="str">
        <f t="shared" si="28"/>
        <v>往得点表!3:13</v>
      </c>
      <c r="CL24" s="116" t="str">
        <f t="shared" si="29"/>
        <v>往得点表!16:25</v>
      </c>
      <c r="CM24" s="18" t="str">
        <f t="shared" si="30"/>
        <v>腕得点表!3:13</v>
      </c>
      <c r="CN24" s="116" t="str">
        <f t="shared" si="31"/>
        <v>腕得点表!16:25</v>
      </c>
      <c r="CO24" s="18" t="str">
        <f t="shared" si="32"/>
        <v>腕膝得点表!3:4</v>
      </c>
      <c r="CP24" s="116" t="str">
        <f t="shared" si="33"/>
        <v>腕膝得点表!8:9</v>
      </c>
      <c r="CQ24" s="18" t="str">
        <f t="shared" si="34"/>
        <v>20mシャトルラン得点表!3:13</v>
      </c>
      <c r="CR24" s="116" t="str">
        <f t="shared" si="35"/>
        <v>20mシャトルラン得点表!16:25</v>
      </c>
      <c r="CS24" s="117" t="b">
        <f t="shared" si="36"/>
        <v>0</v>
      </c>
      <c r="CZ24" s="277" t="s">
        <v>248</v>
      </c>
    </row>
    <row r="25" spans="1:104" s="117" customFormat="1" ht="18" customHeight="1">
      <c r="A25" s="8">
        <v>14</v>
      </c>
      <c r="B25" s="146"/>
      <c r="C25" s="16"/>
      <c r="D25" s="137"/>
      <c r="E25" s="16"/>
      <c r="F25" s="138" t="str">
        <f>IF(D25="","",DATEDIF(D25,Z4,"y"))</f>
        <v/>
      </c>
      <c r="G25" s="16"/>
      <c r="H25" s="16"/>
      <c r="I25" s="32"/>
      <c r="J25" s="29" t="str">
        <f t="shared" ca="1" si="10"/>
        <v/>
      </c>
      <c r="K25" s="32"/>
      <c r="L25" s="29" t="str">
        <f t="shared" ca="1" si="11"/>
        <v/>
      </c>
      <c r="M25" s="6"/>
      <c r="N25" s="62"/>
      <c r="O25" s="62"/>
      <c r="P25" s="62"/>
      <c r="Q25" s="150"/>
      <c r="R25" s="121"/>
      <c r="S25" s="36" t="str">
        <f t="shared" ca="1" si="12"/>
        <v/>
      </c>
      <c r="T25" s="6"/>
      <c r="U25" s="62"/>
      <c r="V25" s="62"/>
      <c r="W25" s="62"/>
      <c r="X25" s="52"/>
      <c r="Y25" s="36"/>
      <c r="Z25" s="143" t="str">
        <f t="shared" ca="1" si="13"/>
        <v/>
      </c>
      <c r="AA25" s="6"/>
      <c r="AB25" s="62"/>
      <c r="AC25" s="62"/>
      <c r="AD25" s="150"/>
      <c r="AE25" s="32"/>
      <c r="AF25" s="29" t="str">
        <f t="shared" ca="1" si="14"/>
        <v/>
      </c>
      <c r="AG25" s="32"/>
      <c r="AH25" s="29" t="str">
        <f t="shared" ca="1" si="15"/>
        <v/>
      </c>
      <c r="AI25" s="121"/>
      <c r="AJ25" s="36" t="str">
        <f t="shared" ca="1" si="16"/>
        <v/>
      </c>
      <c r="AK25" s="32"/>
      <c r="AL25" s="29" t="str">
        <f t="shared" ca="1" si="17"/>
        <v/>
      </c>
      <c r="AM25" s="7" t="str">
        <f t="shared" si="8"/>
        <v/>
      </c>
      <c r="AN25" s="7" t="str">
        <f t="shared" si="9"/>
        <v/>
      </c>
      <c r="AO25" s="7" t="str">
        <f>IF(AM25=7,VLOOKUP(AN25,設定!$A$2:$B$6,2,1),"---")</f>
        <v>---</v>
      </c>
      <c r="AP25" s="78"/>
      <c r="AQ25" s="79"/>
      <c r="AR25" s="79"/>
      <c r="AS25" s="80" t="s">
        <v>115</v>
      </c>
      <c r="AT25" s="81"/>
      <c r="AU25" s="80"/>
      <c r="AV25" s="82"/>
      <c r="AW25" s="83" t="str">
        <f t="shared" si="18"/>
        <v/>
      </c>
      <c r="AX25" s="80" t="s">
        <v>115</v>
      </c>
      <c r="AY25" s="80" t="s">
        <v>115</v>
      </c>
      <c r="AZ25" s="80" t="s">
        <v>115</v>
      </c>
      <c r="BA25" s="80"/>
      <c r="BB25" s="80"/>
      <c r="BC25" s="80"/>
      <c r="BD25" s="80"/>
      <c r="BE25" s="84"/>
      <c r="BF25" s="95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257"/>
      <c r="BY25" s="37"/>
      <c r="CA25" s="117">
        <v>14</v>
      </c>
      <c r="CB25" s="18" t="str">
        <f t="shared" si="19"/>
        <v/>
      </c>
      <c r="CC25" s="18" t="str">
        <f t="shared" si="20"/>
        <v>立得点表!3:12</v>
      </c>
      <c r="CD25" s="116" t="str">
        <f t="shared" si="21"/>
        <v>立得点表!16:25</v>
      </c>
      <c r="CE25" s="18" t="str">
        <f t="shared" si="22"/>
        <v>立3段得点表!3:13</v>
      </c>
      <c r="CF25" s="116" t="str">
        <f t="shared" si="23"/>
        <v>立3段得点表!16:25</v>
      </c>
      <c r="CG25" s="18" t="str">
        <f t="shared" si="24"/>
        <v>ボール得点表!3:13</v>
      </c>
      <c r="CH25" s="116" t="str">
        <f t="shared" si="25"/>
        <v>ボール得点表!16:25</v>
      </c>
      <c r="CI25" s="18" t="str">
        <f t="shared" si="26"/>
        <v>50m得点表!3:13</v>
      </c>
      <c r="CJ25" s="116" t="str">
        <f t="shared" si="27"/>
        <v>50m得点表!16:25</v>
      </c>
      <c r="CK25" s="18" t="str">
        <f t="shared" si="28"/>
        <v>往得点表!3:13</v>
      </c>
      <c r="CL25" s="116" t="str">
        <f t="shared" si="29"/>
        <v>往得点表!16:25</v>
      </c>
      <c r="CM25" s="18" t="str">
        <f t="shared" si="30"/>
        <v>腕得点表!3:13</v>
      </c>
      <c r="CN25" s="116" t="str">
        <f t="shared" si="31"/>
        <v>腕得点表!16:25</v>
      </c>
      <c r="CO25" s="18" t="str">
        <f t="shared" si="32"/>
        <v>腕膝得点表!3:4</v>
      </c>
      <c r="CP25" s="116" t="str">
        <f t="shared" si="33"/>
        <v>腕膝得点表!8:9</v>
      </c>
      <c r="CQ25" s="18" t="str">
        <f t="shared" si="34"/>
        <v>20mシャトルラン得点表!3:13</v>
      </c>
      <c r="CR25" s="116" t="str">
        <f t="shared" si="35"/>
        <v>20mシャトルラン得点表!16:25</v>
      </c>
      <c r="CS25" s="117" t="b">
        <f t="shared" si="36"/>
        <v>0</v>
      </c>
      <c r="CZ25" s="277" t="s">
        <v>249</v>
      </c>
    </row>
    <row r="26" spans="1:104" s="47" customFormat="1" ht="18" customHeight="1">
      <c r="A26" s="107">
        <v>15</v>
      </c>
      <c r="B26" s="147"/>
      <c r="C26" s="15"/>
      <c r="D26" s="233"/>
      <c r="E26" s="15"/>
      <c r="F26" s="139" t="str">
        <f>IF(D26="","",DATEDIF(D26,Z4,"y"))</f>
        <v/>
      </c>
      <c r="G26" s="15"/>
      <c r="H26" s="15"/>
      <c r="I26" s="30"/>
      <c r="J26" s="31" t="str">
        <f t="shared" ca="1" si="10"/>
        <v/>
      </c>
      <c r="K26" s="30"/>
      <c r="L26" s="31" t="str">
        <f t="shared" ca="1" si="11"/>
        <v/>
      </c>
      <c r="M26" s="59"/>
      <c r="N26" s="60"/>
      <c r="O26" s="60"/>
      <c r="P26" s="60"/>
      <c r="Q26" s="151"/>
      <c r="R26" s="122"/>
      <c r="S26" s="38" t="str">
        <f t="shared" ca="1" si="12"/>
        <v/>
      </c>
      <c r="T26" s="59"/>
      <c r="U26" s="60"/>
      <c r="V26" s="60"/>
      <c r="W26" s="60"/>
      <c r="X26" s="61"/>
      <c r="Y26" s="38"/>
      <c r="Z26" s="144" t="str">
        <f t="shared" ca="1" si="13"/>
        <v/>
      </c>
      <c r="AA26" s="59"/>
      <c r="AB26" s="60"/>
      <c r="AC26" s="60"/>
      <c r="AD26" s="151"/>
      <c r="AE26" s="30"/>
      <c r="AF26" s="31" t="str">
        <f t="shared" ca="1" si="14"/>
        <v/>
      </c>
      <c r="AG26" s="30"/>
      <c r="AH26" s="31" t="str">
        <f t="shared" ca="1" si="15"/>
        <v/>
      </c>
      <c r="AI26" s="122"/>
      <c r="AJ26" s="38" t="str">
        <f t="shared" ca="1" si="16"/>
        <v/>
      </c>
      <c r="AK26" s="30"/>
      <c r="AL26" s="31" t="str">
        <f t="shared" ca="1" si="17"/>
        <v/>
      </c>
      <c r="AM26" s="11" t="str">
        <f t="shared" si="8"/>
        <v/>
      </c>
      <c r="AN26" s="11" t="str">
        <f t="shared" si="9"/>
        <v/>
      </c>
      <c r="AO26" s="11" t="str">
        <f>IF(AM26=7,VLOOKUP(AN26,設定!$A$2:$B$6,2,1),"---")</f>
        <v>---</v>
      </c>
      <c r="AP26" s="108"/>
      <c r="AQ26" s="109"/>
      <c r="AR26" s="109"/>
      <c r="AS26" s="110" t="s">
        <v>115</v>
      </c>
      <c r="AT26" s="111"/>
      <c r="AU26" s="110"/>
      <c r="AV26" s="112"/>
      <c r="AW26" s="113" t="str">
        <f t="shared" si="18"/>
        <v/>
      </c>
      <c r="AX26" s="110" t="s">
        <v>115</v>
      </c>
      <c r="AY26" s="110" t="s">
        <v>115</v>
      </c>
      <c r="AZ26" s="110" t="s">
        <v>115</v>
      </c>
      <c r="BA26" s="110"/>
      <c r="BB26" s="110"/>
      <c r="BC26" s="110"/>
      <c r="BD26" s="110"/>
      <c r="BE26" s="114"/>
      <c r="BF26" s="115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258"/>
      <c r="BY26" s="106"/>
      <c r="CA26" s="140">
        <v>15</v>
      </c>
      <c r="CB26" s="140" t="str">
        <f t="shared" si="19"/>
        <v/>
      </c>
      <c r="CC26" s="140" t="str">
        <f t="shared" si="20"/>
        <v>立得点表!3:12</v>
      </c>
      <c r="CD26" s="141" t="str">
        <f t="shared" si="21"/>
        <v>立得点表!16:25</v>
      </c>
      <c r="CE26" s="140" t="str">
        <f t="shared" si="22"/>
        <v>立3段得点表!3:13</v>
      </c>
      <c r="CF26" s="141" t="str">
        <f t="shared" si="23"/>
        <v>立3段得点表!16:25</v>
      </c>
      <c r="CG26" s="140" t="str">
        <f t="shared" si="24"/>
        <v>ボール得点表!3:13</v>
      </c>
      <c r="CH26" s="141" t="str">
        <f t="shared" si="25"/>
        <v>ボール得点表!16:25</v>
      </c>
      <c r="CI26" s="140" t="str">
        <f t="shared" si="26"/>
        <v>50m得点表!3:13</v>
      </c>
      <c r="CJ26" s="141" t="str">
        <f t="shared" si="27"/>
        <v>50m得点表!16:25</v>
      </c>
      <c r="CK26" s="140" t="str">
        <f t="shared" si="28"/>
        <v>往得点表!3:13</v>
      </c>
      <c r="CL26" s="141" t="str">
        <f t="shared" si="29"/>
        <v>往得点表!16:25</v>
      </c>
      <c r="CM26" s="140" t="str">
        <f t="shared" si="30"/>
        <v>腕得点表!3:13</v>
      </c>
      <c r="CN26" s="141" t="str">
        <f t="shared" si="31"/>
        <v>腕得点表!16:25</v>
      </c>
      <c r="CO26" s="140" t="str">
        <f t="shared" si="32"/>
        <v>腕膝得点表!3:4</v>
      </c>
      <c r="CP26" s="141" t="str">
        <f t="shared" si="33"/>
        <v>腕膝得点表!8:9</v>
      </c>
      <c r="CQ26" s="140" t="str">
        <f t="shared" si="34"/>
        <v>20mシャトルラン得点表!3:13</v>
      </c>
      <c r="CR26" s="141" t="str">
        <f t="shared" si="35"/>
        <v>20mシャトルラン得点表!16:25</v>
      </c>
      <c r="CS26" s="140" t="b">
        <f t="shared" si="36"/>
        <v>0</v>
      </c>
      <c r="CZ26" s="277" t="s">
        <v>250</v>
      </c>
    </row>
    <row r="27" spans="1:104" s="18" customFormat="1" ht="18" customHeight="1">
      <c r="A27" s="5">
        <v>16</v>
      </c>
      <c r="B27" s="145"/>
      <c r="C27" s="13"/>
      <c r="D27" s="63"/>
      <c r="E27" s="13"/>
      <c r="F27" s="138" t="str">
        <f>IF(D27="","",DATEDIF(D27,Z4,"y"))</f>
        <v/>
      </c>
      <c r="G27" s="13"/>
      <c r="H27" s="13"/>
      <c r="I27" s="28"/>
      <c r="J27" s="29" t="str">
        <f t="shared" ca="1" si="10"/>
        <v/>
      </c>
      <c r="K27" s="28"/>
      <c r="L27" s="29" t="str">
        <f t="shared" ca="1" si="11"/>
        <v/>
      </c>
      <c r="M27" s="6"/>
      <c r="N27" s="62"/>
      <c r="O27" s="62"/>
      <c r="P27" s="62"/>
      <c r="Q27" s="150"/>
      <c r="R27" s="121"/>
      <c r="S27" s="36" t="str">
        <f t="shared" ca="1" si="12"/>
        <v/>
      </c>
      <c r="T27" s="6"/>
      <c r="U27" s="62"/>
      <c r="V27" s="62"/>
      <c r="W27" s="62"/>
      <c r="X27" s="52"/>
      <c r="Y27" s="36"/>
      <c r="Z27" s="143" t="str">
        <f t="shared" ca="1" si="13"/>
        <v/>
      </c>
      <c r="AA27" s="6"/>
      <c r="AB27" s="62"/>
      <c r="AC27" s="62"/>
      <c r="AD27" s="150"/>
      <c r="AE27" s="28"/>
      <c r="AF27" s="29" t="str">
        <f t="shared" ca="1" si="14"/>
        <v/>
      </c>
      <c r="AG27" s="28"/>
      <c r="AH27" s="29" t="str">
        <f t="shared" ca="1" si="15"/>
        <v/>
      </c>
      <c r="AI27" s="121"/>
      <c r="AJ27" s="36" t="str">
        <f t="shared" ca="1" si="16"/>
        <v/>
      </c>
      <c r="AK27" s="28"/>
      <c r="AL27" s="29" t="str">
        <f t="shared" ca="1" si="17"/>
        <v/>
      </c>
      <c r="AM27" s="20" t="str">
        <f t="shared" si="8"/>
        <v/>
      </c>
      <c r="AN27" s="7" t="str">
        <f t="shared" si="9"/>
        <v/>
      </c>
      <c r="AO27" s="9" t="str">
        <f>IF(AM27=7,VLOOKUP(AN27,設定!$A$2:$B$6,2,1),"---")</f>
        <v>---</v>
      </c>
      <c r="AP27" s="98"/>
      <c r="AQ27" s="99"/>
      <c r="AR27" s="99"/>
      <c r="AS27" s="100" t="s">
        <v>115</v>
      </c>
      <c r="AT27" s="101"/>
      <c r="AU27" s="100"/>
      <c r="AV27" s="102"/>
      <c r="AW27" s="103" t="str">
        <f t="shared" si="18"/>
        <v/>
      </c>
      <c r="AX27" s="100" t="s">
        <v>115</v>
      </c>
      <c r="AY27" s="100" t="s">
        <v>115</v>
      </c>
      <c r="AZ27" s="100" t="s">
        <v>115</v>
      </c>
      <c r="BA27" s="100"/>
      <c r="BB27" s="100"/>
      <c r="BC27" s="100"/>
      <c r="BD27" s="100"/>
      <c r="BE27" s="104"/>
      <c r="BF27" s="105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55"/>
      <c r="BY27" s="36"/>
      <c r="CA27" s="18">
        <v>16</v>
      </c>
      <c r="CB27" s="18" t="str">
        <f t="shared" si="19"/>
        <v/>
      </c>
      <c r="CC27" s="18" t="str">
        <f t="shared" si="20"/>
        <v>立得点表!3:12</v>
      </c>
      <c r="CD27" s="116" t="str">
        <f t="shared" si="21"/>
        <v>立得点表!16:25</v>
      </c>
      <c r="CE27" s="18" t="str">
        <f t="shared" si="22"/>
        <v>立3段得点表!3:13</v>
      </c>
      <c r="CF27" s="116" t="str">
        <f t="shared" si="23"/>
        <v>立3段得点表!16:25</v>
      </c>
      <c r="CG27" s="18" t="str">
        <f t="shared" si="24"/>
        <v>ボール得点表!3:13</v>
      </c>
      <c r="CH27" s="116" t="str">
        <f t="shared" si="25"/>
        <v>ボール得点表!16:25</v>
      </c>
      <c r="CI27" s="18" t="str">
        <f t="shared" si="26"/>
        <v>50m得点表!3:13</v>
      </c>
      <c r="CJ27" s="116" t="str">
        <f t="shared" si="27"/>
        <v>50m得点表!16:25</v>
      </c>
      <c r="CK27" s="18" t="str">
        <f t="shared" si="28"/>
        <v>往得点表!3:13</v>
      </c>
      <c r="CL27" s="116" t="str">
        <f t="shared" si="29"/>
        <v>往得点表!16:25</v>
      </c>
      <c r="CM27" s="18" t="str">
        <f t="shared" si="30"/>
        <v>腕得点表!3:13</v>
      </c>
      <c r="CN27" s="116" t="str">
        <f t="shared" si="31"/>
        <v>腕得点表!16:25</v>
      </c>
      <c r="CO27" s="18" t="str">
        <f t="shared" si="32"/>
        <v>腕膝得点表!3:4</v>
      </c>
      <c r="CP27" s="116" t="str">
        <f t="shared" si="33"/>
        <v>腕膝得点表!8:9</v>
      </c>
      <c r="CQ27" s="18" t="str">
        <f t="shared" si="34"/>
        <v>20mシャトルラン得点表!3:13</v>
      </c>
      <c r="CR27" s="116" t="str">
        <f t="shared" si="35"/>
        <v>20mシャトルラン得点表!16:25</v>
      </c>
      <c r="CS27" s="18" t="b">
        <f t="shared" si="36"/>
        <v>0</v>
      </c>
      <c r="CZ27" s="277" t="s">
        <v>251</v>
      </c>
    </row>
    <row r="28" spans="1:104" s="117" customFormat="1" ht="18" customHeight="1">
      <c r="A28" s="8">
        <v>17</v>
      </c>
      <c r="B28" s="146"/>
      <c r="C28" s="16"/>
      <c r="D28" s="137"/>
      <c r="E28" s="16"/>
      <c r="F28" s="138" t="str">
        <f>IF(D28="","",DATEDIF(D28,Z4,"y"))</f>
        <v/>
      </c>
      <c r="G28" s="16"/>
      <c r="H28" s="16"/>
      <c r="I28" s="32"/>
      <c r="J28" s="29" t="str">
        <f t="shared" ca="1" si="10"/>
        <v/>
      </c>
      <c r="K28" s="32"/>
      <c r="L28" s="29" t="str">
        <f t="shared" ca="1" si="11"/>
        <v/>
      </c>
      <c r="M28" s="6"/>
      <c r="N28" s="62"/>
      <c r="O28" s="62"/>
      <c r="P28" s="62"/>
      <c r="Q28" s="150"/>
      <c r="R28" s="121"/>
      <c r="S28" s="36" t="str">
        <f t="shared" ca="1" si="12"/>
        <v/>
      </c>
      <c r="T28" s="6"/>
      <c r="U28" s="62"/>
      <c r="V28" s="62"/>
      <c r="W28" s="62"/>
      <c r="X28" s="52"/>
      <c r="Y28" s="36"/>
      <c r="Z28" s="143" t="str">
        <f t="shared" ca="1" si="13"/>
        <v/>
      </c>
      <c r="AA28" s="6"/>
      <c r="AB28" s="62"/>
      <c r="AC28" s="62"/>
      <c r="AD28" s="150"/>
      <c r="AE28" s="32"/>
      <c r="AF28" s="29" t="str">
        <f t="shared" ca="1" si="14"/>
        <v/>
      </c>
      <c r="AG28" s="32"/>
      <c r="AH28" s="29" t="str">
        <f t="shared" ca="1" si="15"/>
        <v/>
      </c>
      <c r="AI28" s="121"/>
      <c r="AJ28" s="36" t="str">
        <f t="shared" ca="1" si="16"/>
        <v/>
      </c>
      <c r="AK28" s="32"/>
      <c r="AL28" s="29" t="str">
        <f t="shared" ca="1" si="17"/>
        <v/>
      </c>
      <c r="AM28" s="7" t="str">
        <f t="shared" si="8"/>
        <v/>
      </c>
      <c r="AN28" s="7" t="str">
        <f t="shared" si="9"/>
        <v/>
      </c>
      <c r="AO28" s="7" t="str">
        <f>IF(AM28=7,VLOOKUP(AN28,設定!$A$2:$B$6,2,1),"---")</f>
        <v>---</v>
      </c>
      <c r="AP28" s="78"/>
      <c r="AQ28" s="79"/>
      <c r="AR28" s="79"/>
      <c r="AS28" s="80" t="s">
        <v>115</v>
      </c>
      <c r="AT28" s="81"/>
      <c r="AU28" s="80"/>
      <c r="AV28" s="82"/>
      <c r="AW28" s="83" t="str">
        <f t="shared" si="18"/>
        <v/>
      </c>
      <c r="AX28" s="80" t="s">
        <v>115</v>
      </c>
      <c r="AY28" s="80" t="s">
        <v>115</v>
      </c>
      <c r="AZ28" s="80" t="s">
        <v>115</v>
      </c>
      <c r="BA28" s="80"/>
      <c r="BB28" s="80"/>
      <c r="BC28" s="80"/>
      <c r="BD28" s="80"/>
      <c r="BE28" s="84"/>
      <c r="BF28" s="95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257"/>
      <c r="BY28" s="37"/>
      <c r="CA28" s="117">
        <v>17</v>
      </c>
      <c r="CB28" s="18" t="str">
        <f t="shared" si="19"/>
        <v/>
      </c>
      <c r="CC28" s="18" t="str">
        <f t="shared" si="20"/>
        <v>立得点表!3:12</v>
      </c>
      <c r="CD28" s="116" t="str">
        <f t="shared" si="21"/>
        <v>立得点表!16:25</v>
      </c>
      <c r="CE28" s="18" t="str">
        <f t="shared" si="22"/>
        <v>立3段得点表!3:13</v>
      </c>
      <c r="CF28" s="116" t="str">
        <f t="shared" si="23"/>
        <v>立3段得点表!16:25</v>
      </c>
      <c r="CG28" s="18" t="str">
        <f t="shared" si="24"/>
        <v>ボール得点表!3:13</v>
      </c>
      <c r="CH28" s="116" t="str">
        <f t="shared" si="25"/>
        <v>ボール得点表!16:25</v>
      </c>
      <c r="CI28" s="18" t="str">
        <f t="shared" si="26"/>
        <v>50m得点表!3:13</v>
      </c>
      <c r="CJ28" s="116" t="str">
        <f t="shared" si="27"/>
        <v>50m得点表!16:25</v>
      </c>
      <c r="CK28" s="18" t="str">
        <f t="shared" si="28"/>
        <v>往得点表!3:13</v>
      </c>
      <c r="CL28" s="116" t="str">
        <f t="shared" si="29"/>
        <v>往得点表!16:25</v>
      </c>
      <c r="CM28" s="18" t="str">
        <f t="shared" si="30"/>
        <v>腕得点表!3:13</v>
      </c>
      <c r="CN28" s="116" t="str">
        <f t="shared" si="31"/>
        <v>腕得点表!16:25</v>
      </c>
      <c r="CO28" s="18" t="str">
        <f t="shared" si="32"/>
        <v>腕膝得点表!3:4</v>
      </c>
      <c r="CP28" s="116" t="str">
        <f t="shared" si="33"/>
        <v>腕膝得点表!8:9</v>
      </c>
      <c r="CQ28" s="18" t="str">
        <f t="shared" si="34"/>
        <v>20mシャトルラン得点表!3:13</v>
      </c>
      <c r="CR28" s="116" t="str">
        <f t="shared" si="35"/>
        <v>20mシャトルラン得点表!16:25</v>
      </c>
      <c r="CS28" s="117" t="b">
        <f t="shared" si="36"/>
        <v>0</v>
      </c>
      <c r="CZ28" s="277" t="s">
        <v>252</v>
      </c>
    </row>
    <row r="29" spans="1:104" s="117" customFormat="1" ht="18" customHeight="1">
      <c r="A29" s="8">
        <v>18</v>
      </c>
      <c r="B29" s="146"/>
      <c r="C29" s="16"/>
      <c r="D29" s="137"/>
      <c r="E29" s="16"/>
      <c r="F29" s="138" t="str">
        <f>IF(D29="","",DATEDIF(D29,Z4,"y"))</f>
        <v/>
      </c>
      <c r="G29" s="16"/>
      <c r="H29" s="16"/>
      <c r="I29" s="32"/>
      <c r="J29" s="29" t="str">
        <f t="shared" ca="1" si="10"/>
        <v/>
      </c>
      <c r="K29" s="32"/>
      <c r="L29" s="29" t="str">
        <f t="shared" ca="1" si="11"/>
        <v/>
      </c>
      <c r="M29" s="6"/>
      <c r="N29" s="62"/>
      <c r="O29" s="62"/>
      <c r="P29" s="62"/>
      <c r="Q29" s="150"/>
      <c r="R29" s="121"/>
      <c r="S29" s="36" t="str">
        <f t="shared" ca="1" si="12"/>
        <v/>
      </c>
      <c r="T29" s="6"/>
      <c r="U29" s="62"/>
      <c r="V29" s="62"/>
      <c r="W29" s="62"/>
      <c r="X29" s="52"/>
      <c r="Y29" s="36"/>
      <c r="Z29" s="143" t="str">
        <f t="shared" ca="1" si="13"/>
        <v/>
      </c>
      <c r="AA29" s="6"/>
      <c r="AB29" s="62"/>
      <c r="AC29" s="62"/>
      <c r="AD29" s="150"/>
      <c r="AE29" s="32"/>
      <c r="AF29" s="29" t="str">
        <f t="shared" ca="1" si="14"/>
        <v/>
      </c>
      <c r="AG29" s="32"/>
      <c r="AH29" s="29" t="str">
        <f t="shared" ca="1" si="15"/>
        <v/>
      </c>
      <c r="AI29" s="121"/>
      <c r="AJ29" s="36" t="str">
        <f t="shared" ca="1" si="16"/>
        <v/>
      </c>
      <c r="AK29" s="32"/>
      <c r="AL29" s="29" t="str">
        <f t="shared" ca="1" si="17"/>
        <v/>
      </c>
      <c r="AM29" s="7" t="str">
        <f t="shared" si="8"/>
        <v/>
      </c>
      <c r="AN29" s="7" t="str">
        <f t="shared" si="9"/>
        <v/>
      </c>
      <c r="AO29" s="7" t="str">
        <f>IF(AM29=7,VLOOKUP(AN29,設定!$A$2:$B$6,2,1),"---")</f>
        <v>---</v>
      </c>
      <c r="AP29" s="78"/>
      <c r="AQ29" s="79"/>
      <c r="AR29" s="79"/>
      <c r="AS29" s="80" t="s">
        <v>115</v>
      </c>
      <c r="AT29" s="81"/>
      <c r="AU29" s="80"/>
      <c r="AV29" s="82"/>
      <c r="AW29" s="83" t="str">
        <f t="shared" si="18"/>
        <v/>
      </c>
      <c r="AX29" s="80" t="s">
        <v>115</v>
      </c>
      <c r="AY29" s="80" t="s">
        <v>115</v>
      </c>
      <c r="AZ29" s="80" t="s">
        <v>115</v>
      </c>
      <c r="BA29" s="80"/>
      <c r="BB29" s="80"/>
      <c r="BC29" s="80"/>
      <c r="BD29" s="80"/>
      <c r="BE29" s="84"/>
      <c r="BF29" s="95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257"/>
      <c r="BY29" s="37"/>
      <c r="CA29" s="117">
        <v>18</v>
      </c>
      <c r="CB29" s="18" t="str">
        <f t="shared" si="19"/>
        <v/>
      </c>
      <c r="CC29" s="18" t="str">
        <f t="shared" si="20"/>
        <v>立得点表!3:12</v>
      </c>
      <c r="CD29" s="116" t="str">
        <f t="shared" si="21"/>
        <v>立得点表!16:25</v>
      </c>
      <c r="CE29" s="18" t="str">
        <f t="shared" si="22"/>
        <v>立3段得点表!3:13</v>
      </c>
      <c r="CF29" s="116" t="str">
        <f t="shared" si="23"/>
        <v>立3段得点表!16:25</v>
      </c>
      <c r="CG29" s="18" t="str">
        <f t="shared" si="24"/>
        <v>ボール得点表!3:13</v>
      </c>
      <c r="CH29" s="116" t="str">
        <f t="shared" si="25"/>
        <v>ボール得点表!16:25</v>
      </c>
      <c r="CI29" s="18" t="str">
        <f t="shared" si="26"/>
        <v>50m得点表!3:13</v>
      </c>
      <c r="CJ29" s="116" t="str">
        <f t="shared" si="27"/>
        <v>50m得点表!16:25</v>
      </c>
      <c r="CK29" s="18" t="str">
        <f t="shared" si="28"/>
        <v>往得点表!3:13</v>
      </c>
      <c r="CL29" s="116" t="str">
        <f t="shared" si="29"/>
        <v>往得点表!16:25</v>
      </c>
      <c r="CM29" s="18" t="str">
        <f t="shared" si="30"/>
        <v>腕得点表!3:13</v>
      </c>
      <c r="CN29" s="116" t="str">
        <f t="shared" si="31"/>
        <v>腕得点表!16:25</v>
      </c>
      <c r="CO29" s="18" t="str">
        <f t="shared" si="32"/>
        <v>腕膝得点表!3:4</v>
      </c>
      <c r="CP29" s="116" t="str">
        <f t="shared" si="33"/>
        <v>腕膝得点表!8:9</v>
      </c>
      <c r="CQ29" s="18" t="str">
        <f t="shared" si="34"/>
        <v>20mシャトルラン得点表!3:13</v>
      </c>
      <c r="CR29" s="116" t="str">
        <f t="shared" si="35"/>
        <v>20mシャトルラン得点表!16:25</v>
      </c>
      <c r="CS29" s="117" t="b">
        <f t="shared" si="36"/>
        <v>0</v>
      </c>
      <c r="CZ29" s="277" t="s">
        <v>253</v>
      </c>
    </row>
    <row r="30" spans="1:104" s="117" customFormat="1" ht="18" customHeight="1">
      <c r="A30" s="8">
        <v>19</v>
      </c>
      <c r="B30" s="146"/>
      <c r="C30" s="16"/>
      <c r="D30" s="137"/>
      <c r="E30" s="16"/>
      <c r="F30" s="138" t="str">
        <f>IF(D30="","",DATEDIF(D30,Z4,"y"))</f>
        <v/>
      </c>
      <c r="G30" s="16"/>
      <c r="H30" s="16"/>
      <c r="I30" s="32"/>
      <c r="J30" s="29" t="str">
        <f t="shared" ca="1" si="10"/>
        <v/>
      </c>
      <c r="K30" s="32"/>
      <c r="L30" s="29" t="str">
        <f t="shared" ca="1" si="11"/>
        <v/>
      </c>
      <c r="M30" s="6"/>
      <c r="N30" s="62"/>
      <c r="O30" s="62"/>
      <c r="P30" s="62"/>
      <c r="Q30" s="150"/>
      <c r="R30" s="121"/>
      <c r="S30" s="36" t="str">
        <f t="shared" ca="1" si="12"/>
        <v/>
      </c>
      <c r="T30" s="6"/>
      <c r="U30" s="62"/>
      <c r="V30" s="62"/>
      <c r="W30" s="62"/>
      <c r="X30" s="52"/>
      <c r="Y30" s="36"/>
      <c r="Z30" s="143" t="str">
        <f t="shared" ca="1" si="13"/>
        <v/>
      </c>
      <c r="AA30" s="6"/>
      <c r="AB30" s="62"/>
      <c r="AC30" s="62"/>
      <c r="AD30" s="150"/>
      <c r="AE30" s="32"/>
      <c r="AF30" s="29" t="str">
        <f t="shared" ca="1" si="14"/>
        <v/>
      </c>
      <c r="AG30" s="32"/>
      <c r="AH30" s="29" t="str">
        <f t="shared" ca="1" si="15"/>
        <v/>
      </c>
      <c r="AI30" s="121"/>
      <c r="AJ30" s="36" t="str">
        <f t="shared" ca="1" si="16"/>
        <v/>
      </c>
      <c r="AK30" s="32"/>
      <c r="AL30" s="29" t="str">
        <f t="shared" ca="1" si="17"/>
        <v/>
      </c>
      <c r="AM30" s="7" t="str">
        <f t="shared" si="8"/>
        <v/>
      </c>
      <c r="AN30" s="7" t="str">
        <f t="shared" si="9"/>
        <v/>
      </c>
      <c r="AO30" s="7" t="str">
        <f>IF(AM30=7,VLOOKUP(AN30,設定!$A$2:$B$6,2,1),"---")</f>
        <v>---</v>
      </c>
      <c r="AP30" s="78"/>
      <c r="AQ30" s="79"/>
      <c r="AR30" s="79"/>
      <c r="AS30" s="80" t="s">
        <v>115</v>
      </c>
      <c r="AT30" s="81"/>
      <c r="AU30" s="80"/>
      <c r="AV30" s="82"/>
      <c r="AW30" s="83" t="str">
        <f t="shared" si="18"/>
        <v/>
      </c>
      <c r="AX30" s="80" t="s">
        <v>115</v>
      </c>
      <c r="AY30" s="80" t="s">
        <v>115</v>
      </c>
      <c r="AZ30" s="80" t="s">
        <v>115</v>
      </c>
      <c r="BA30" s="80"/>
      <c r="BB30" s="80"/>
      <c r="BC30" s="80"/>
      <c r="BD30" s="80"/>
      <c r="BE30" s="84"/>
      <c r="BF30" s="95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257"/>
      <c r="BY30" s="37"/>
      <c r="CA30" s="117">
        <v>19</v>
      </c>
      <c r="CB30" s="18" t="str">
        <f t="shared" si="19"/>
        <v/>
      </c>
      <c r="CC30" s="18" t="str">
        <f t="shared" si="20"/>
        <v>立得点表!3:12</v>
      </c>
      <c r="CD30" s="116" t="str">
        <f t="shared" si="21"/>
        <v>立得点表!16:25</v>
      </c>
      <c r="CE30" s="18" t="str">
        <f t="shared" si="22"/>
        <v>立3段得点表!3:13</v>
      </c>
      <c r="CF30" s="116" t="str">
        <f t="shared" si="23"/>
        <v>立3段得点表!16:25</v>
      </c>
      <c r="CG30" s="18" t="str">
        <f t="shared" si="24"/>
        <v>ボール得点表!3:13</v>
      </c>
      <c r="CH30" s="116" t="str">
        <f t="shared" si="25"/>
        <v>ボール得点表!16:25</v>
      </c>
      <c r="CI30" s="18" t="str">
        <f t="shared" si="26"/>
        <v>50m得点表!3:13</v>
      </c>
      <c r="CJ30" s="116" t="str">
        <f t="shared" si="27"/>
        <v>50m得点表!16:25</v>
      </c>
      <c r="CK30" s="18" t="str">
        <f t="shared" si="28"/>
        <v>往得点表!3:13</v>
      </c>
      <c r="CL30" s="116" t="str">
        <f t="shared" si="29"/>
        <v>往得点表!16:25</v>
      </c>
      <c r="CM30" s="18" t="str">
        <f t="shared" si="30"/>
        <v>腕得点表!3:13</v>
      </c>
      <c r="CN30" s="116" t="str">
        <f t="shared" si="31"/>
        <v>腕得点表!16:25</v>
      </c>
      <c r="CO30" s="18" t="str">
        <f t="shared" si="32"/>
        <v>腕膝得点表!3:4</v>
      </c>
      <c r="CP30" s="116" t="str">
        <f t="shared" si="33"/>
        <v>腕膝得点表!8:9</v>
      </c>
      <c r="CQ30" s="18" t="str">
        <f t="shared" si="34"/>
        <v>20mシャトルラン得点表!3:13</v>
      </c>
      <c r="CR30" s="116" t="str">
        <f t="shared" si="35"/>
        <v>20mシャトルラン得点表!16:25</v>
      </c>
      <c r="CS30" s="117" t="b">
        <f t="shared" si="36"/>
        <v>0</v>
      </c>
      <c r="CZ30" s="277" t="s">
        <v>254</v>
      </c>
    </row>
    <row r="31" spans="1:104" s="47" customFormat="1" ht="18" customHeight="1">
      <c r="A31" s="107">
        <v>20</v>
      </c>
      <c r="B31" s="147"/>
      <c r="C31" s="15"/>
      <c r="D31" s="233"/>
      <c r="E31" s="15"/>
      <c r="F31" s="139" t="str">
        <f>IF(D31="","",DATEDIF(D31,Z4,"y"))</f>
        <v/>
      </c>
      <c r="G31" s="15"/>
      <c r="H31" s="15"/>
      <c r="I31" s="30"/>
      <c r="J31" s="31" t="str">
        <f t="shared" ca="1" si="10"/>
        <v/>
      </c>
      <c r="K31" s="30"/>
      <c r="L31" s="31" t="str">
        <f t="shared" ca="1" si="11"/>
        <v/>
      </c>
      <c r="M31" s="59"/>
      <c r="N31" s="60"/>
      <c r="O31" s="60"/>
      <c r="P31" s="60"/>
      <c r="Q31" s="151"/>
      <c r="R31" s="122"/>
      <c r="S31" s="38" t="str">
        <f t="shared" ca="1" si="12"/>
        <v/>
      </c>
      <c r="T31" s="59"/>
      <c r="U31" s="60"/>
      <c r="V31" s="60"/>
      <c r="W31" s="60"/>
      <c r="X31" s="61"/>
      <c r="Y31" s="38"/>
      <c r="Z31" s="144" t="str">
        <f t="shared" ca="1" si="13"/>
        <v/>
      </c>
      <c r="AA31" s="59"/>
      <c r="AB31" s="60"/>
      <c r="AC31" s="60"/>
      <c r="AD31" s="151"/>
      <c r="AE31" s="30"/>
      <c r="AF31" s="31" t="str">
        <f t="shared" ca="1" si="14"/>
        <v/>
      </c>
      <c r="AG31" s="30"/>
      <c r="AH31" s="31" t="str">
        <f t="shared" ca="1" si="15"/>
        <v/>
      </c>
      <c r="AI31" s="122"/>
      <c r="AJ31" s="38" t="str">
        <f t="shared" ca="1" si="16"/>
        <v/>
      </c>
      <c r="AK31" s="30"/>
      <c r="AL31" s="31" t="str">
        <f t="shared" ca="1" si="17"/>
        <v/>
      </c>
      <c r="AM31" s="11" t="str">
        <f t="shared" si="8"/>
        <v/>
      </c>
      <c r="AN31" s="11" t="str">
        <f t="shared" si="9"/>
        <v/>
      </c>
      <c r="AO31" s="11" t="str">
        <f>IF(AM31=7,VLOOKUP(AN31,設定!$A$2:$B$6,2,1),"---")</f>
        <v>---</v>
      </c>
      <c r="AP31" s="108"/>
      <c r="AQ31" s="109"/>
      <c r="AR31" s="109"/>
      <c r="AS31" s="110" t="s">
        <v>115</v>
      </c>
      <c r="AT31" s="111"/>
      <c r="AU31" s="110"/>
      <c r="AV31" s="112"/>
      <c r="AW31" s="113" t="str">
        <f t="shared" si="18"/>
        <v/>
      </c>
      <c r="AX31" s="110" t="s">
        <v>115</v>
      </c>
      <c r="AY31" s="110" t="s">
        <v>115</v>
      </c>
      <c r="AZ31" s="110" t="s">
        <v>115</v>
      </c>
      <c r="BA31" s="110"/>
      <c r="BB31" s="110"/>
      <c r="BC31" s="110"/>
      <c r="BD31" s="110"/>
      <c r="BE31" s="114"/>
      <c r="BF31" s="115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258"/>
      <c r="BY31" s="106"/>
      <c r="CA31" s="140">
        <v>20</v>
      </c>
      <c r="CB31" s="140" t="str">
        <f t="shared" si="19"/>
        <v/>
      </c>
      <c r="CC31" s="140" t="str">
        <f t="shared" si="20"/>
        <v>立得点表!3:12</v>
      </c>
      <c r="CD31" s="141" t="str">
        <f t="shared" si="21"/>
        <v>立得点表!16:25</v>
      </c>
      <c r="CE31" s="140" t="str">
        <f t="shared" si="22"/>
        <v>立3段得点表!3:13</v>
      </c>
      <c r="CF31" s="141" t="str">
        <f t="shared" si="23"/>
        <v>立3段得点表!16:25</v>
      </c>
      <c r="CG31" s="140" t="str">
        <f t="shared" si="24"/>
        <v>ボール得点表!3:13</v>
      </c>
      <c r="CH31" s="141" t="str">
        <f t="shared" si="25"/>
        <v>ボール得点表!16:25</v>
      </c>
      <c r="CI31" s="140" t="str">
        <f t="shared" si="26"/>
        <v>50m得点表!3:13</v>
      </c>
      <c r="CJ31" s="141" t="str">
        <f t="shared" si="27"/>
        <v>50m得点表!16:25</v>
      </c>
      <c r="CK31" s="140" t="str">
        <f t="shared" si="28"/>
        <v>往得点表!3:13</v>
      </c>
      <c r="CL31" s="141" t="str">
        <f t="shared" si="29"/>
        <v>往得点表!16:25</v>
      </c>
      <c r="CM31" s="140" t="str">
        <f t="shared" si="30"/>
        <v>腕得点表!3:13</v>
      </c>
      <c r="CN31" s="141" t="str">
        <f t="shared" si="31"/>
        <v>腕得点表!16:25</v>
      </c>
      <c r="CO31" s="140" t="str">
        <f t="shared" si="32"/>
        <v>腕膝得点表!3:4</v>
      </c>
      <c r="CP31" s="141" t="str">
        <f t="shared" si="33"/>
        <v>腕膝得点表!8:9</v>
      </c>
      <c r="CQ31" s="140" t="str">
        <f t="shared" si="34"/>
        <v>20mシャトルラン得点表!3:13</v>
      </c>
      <c r="CR31" s="141" t="str">
        <f t="shared" si="35"/>
        <v>20mシャトルラン得点表!16:25</v>
      </c>
      <c r="CS31" s="140" t="b">
        <f t="shared" si="36"/>
        <v>0</v>
      </c>
      <c r="CZ31" s="277" t="s">
        <v>255</v>
      </c>
    </row>
    <row r="32" spans="1:104" s="18" customFormat="1" ht="18" customHeight="1">
      <c r="A32" s="5">
        <v>21</v>
      </c>
      <c r="B32" s="145"/>
      <c r="C32" s="13"/>
      <c r="D32" s="63"/>
      <c r="E32" s="13"/>
      <c r="F32" s="138" t="str">
        <f>IF(D32="","",DATEDIF(D32,Z4,"y"))</f>
        <v/>
      </c>
      <c r="G32" s="13"/>
      <c r="H32" s="13"/>
      <c r="I32" s="28"/>
      <c r="J32" s="29" t="str">
        <f t="shared" ca="1" si="10"/>
        <v/>
      </c>
      <c r="K32" s="28"/>
      <c r="L32" s="29" t="str">
        <f t="shared" ca="1" si="11"/>
        <v/>
      </c>
      <c r="M32" s="6"/>
      <c r="N32" s="62"/>
      <c r="O32" s="62"/>
      <c r="P32" s="62"/>
      <c r="Q32" s="150"/>
      <c r="R32" s="121"/>
      <c r="S32" s="36" t="str">
        <f t="shared" ca="1" si="12"/>
        <v/>
      </c>
      <c r="T32" s="6"/>
      <c r="U32" s="62"/>
      <c r="V32" s="62"/>
      <c r="W32" s="62"/>
      <c r="X32" s="52"/>
      <c r="Y32" s="36"/>
      <c r="Z32" s="143" t="str">
        <f t="shared" ca="1" si="13"/>
        <v/>
      </c>
      <c r="AA32" s="6"/>
      <c r="AB32" s="62"/>
      <c r="AC32" s="62"/>
      <c r="AD32" s="150"/>
      <c r="AE32" s="28"/>
      <c r="AF32" s="29" t="str">
        <f t="shared" ca="1" si="14"/>
        <v/>
      </c>
      <c r="AG32" s="28"/>
      <c r="AH32" s="29" t="str">
        <f t="shared" ca="1" si="15"/>
        <v/>
      </c>
      <c r="AI32" s="121"/>
      <c r="AJ32" s="36" t="str">
        <f t="shared" ca="1" si="16"/>
        <v/>
      </c>
      <c r="AK32" s="28"/>
      <c r="AL32" s="29" t="str">
        <f t="shared" ca="1" si="17"/>
        <v/>
      </c>
      <c r="AM32" s="20" t="str">
        <f t="shared" si="8"/>
        <v/>
      </c>
      <c r="AN32" s="7" t="str">
        <f t="shared" si="9"/>
        <v/>
      </c>
      <c r="AO32" s="9" t="str">
        <f>IF(AM32=7,VLOOKUP(AN32,設定!$A$2:$B$6,2,1),"---")</f>
        <v>---</v>
      </c>
      <c r="AP32" s="98"/>
      <c r="AQ32" s="99"/>
      <c r="AR32" s="99"/>
      <c r="AS32" s="100" t="s">
        <v>115</v>
      </c>
      <c r="AT32" s="101"/>
      <c r="AU32" s="100"/>
      <c r="AV32" s="102"/>
      <c r="AW32" s="103" t="str">
        <f t="shared" si="18"/>
        <v/>
      </c>
      <c r="AX32" s="100" t="s">
        <v>115</v>
      </c>
      <c r="AY32" s="100" t="s">
        <v>115</v>
      </c>
      <c r="AZ32" s="100" t="s">
        <v>115</v>
      </c>
      <c r="BA32" s="100"/>
      <c r="BB32" s="100" t="s">
        <v>115</v>
      </c>
      <c r="BC32" s="100"/>
      <c r="BD32" s="100"/>
      <c r="BE32" s="104"/>
      <c r="BF32" s="105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255"/>
      <c r="BY32" s="36"/>
      <c r="CA32" s="18">
        <v>21</v>
      </c>
      <c r="CB32" s="18" t="str">
        <f t="shared" si="19"/>
        <v/>
      </c>
      <c r="CC32" s="18" t="str">
        <f t="shared" si="20"/>
        <v>立得点表!3:12</v>
      </c>
      <c r="CD32" s="116" t="str">
        <f t="shared" si="21"/>
        <v>立得点表!16:25</v>
      </c>
      <c r="CE32" s="18" t="str">
        <f t="shared" si="22"/>
        <v>立3段得点表!3:13</v>
      </c>
      <c r="CF32" s="116" t="str">
        <f t="shared" si="23"/>
        <v>立3段得点表!16:25</v>
      </c>
      <c r="CG32" s="18" t="str">
        <f t="shared" si="24"/>
        <v>ボール得点表!3:13</v>
      </c>
      <c r="CH32" s="116" t="str">
        <f t="shared" si="25"/>
        <v>ボール得点表!16:25</v>
      </c>
      <c r="CI32" s="18" t="str">
        <f t="shared" si="26"/>
        <v>50m得点表!3:13</v>
      </c>
      <c r="CJ32" s="116" t="str">
        <f t="shared" si="27"/>
        <v>50m得点表!16:25</v>
      </c>
      <c r="CK32" s="18" t="str">
        <f t="shared" si="28"/>
        <v>往得点表!3:13</v>
      </c>
      <c r="CL32" s="116" t="str">
        <f t="shared" si="29"/>
        <v>往得点表!16:25</v>
      </c>
      <c r="CM32" s="18" t="str">
        <f t="shared" si="30"/>
        <v>腕得点表!3:13</v>
      </c>
      <c r="CN32" s="116" t="str">
        <f t="shared" si="31"/>
        <v>腕得点表!16:25</v>
      </c>
      <c r="CO32" s="18" t="str">
        <f t="shared" si="32"/>
        <v>腕膝得点表!3:4</v>
      </c>
      <c r="CP32" s="116" t="str">
        <f t="shared" si="33"/>
        <v>腕膝得点表!8:9</v>
      </c>
      <c r="CQ32" s="18" t="str">
        <f t="shared" si="34"/>
        <v>20mシャトルラン得点表!3:13</v>
      </c>
      <c r="CR32" s="116" t="str">
        <f t="shared" si="35"/>
        <v>20mシャトルラン得点表!16:25</v>
      </c>
      <c r="CS32" s="18" t="b">
        <f t="shared" si="36"/>
        <v>0</v>
      </c>
      <c r="CZ32" s="277" t="s">
        <v>256</v>
      </c>
    </row>
    <row r="33" spans="1:104" s="117" customFormat="1" ht="18" customHeight="1">
      <c r="A33" s="8">
        <v>22</v>
      </c>
      <c r="B33" s="146"/>
      <c r="C33" s="16"/>
      <c r="D33" s="137"/>
      <c r="E33" s="16"/>
      <c r="F33" s="138" t="str">
        <f>IF(D33="","",DATEDIF(D33,Z4,"y"))</f>
        <v/>
      </c>
      <c r="G33" s="16"/>
      <c r="H33" s="16"/>
      <c r="I33" s="32"/>
      <c r="J33" s="29" t="str">
        <f t="shared" ca="1" si="10"/>
        <v/>
      </c>
      <c r="K33" s="32"/>
      <c r="L33" s="29" t="str">
        <f t="shared" ca="1" si="11"/>
        <v/>
      </c>
      <c r="M33" s="6"/>
      <c r="N33" s="62"/>
      <c r="O33" s="62"/>
      <c r="P33" s="62"/>
      <c r="Q33" s="150"/>
      <c r="R33" s="121"/>
      <c r="S33" s="36" t="str">
        <f t="shared" ca="1" si="12"/>
        <v/>
      </c>
      <c r="T33" s="6"/>
      <c r="U33" s="62"/>
      <c r="V33" s="62"/>
      <c r="W33" s="62"/>
      <c r="X33" s="52"/>
      <c r="Y33" s="36"/>
      <c r="Z33" s="143" t="str">
        <f t="shared" ca="1" si="13"/>
        <v/>
      </c>
      <c r="AA33" s="6"/>
      <c r="AB33" s="62"/>
      <c r="AC33" s="62"/>
      <c r="AD33" s="150"/>
      <c r="AE33" s="32"/>
      <c r="AF33" s="29" t="str">
        <f t="shared" ca="1" si="14"/>
        <v/>
      </c>
      <c r="AG33" s="32"/>
      <c r="AH33" s="29" t="str">
        <f t="shared" ca="1" si="15"/>
        <v/>
      </c>
      <c r="AI33" s="121"/>
      <c r="AJ33" s="36" t="str">
        <f t="shared" ca="1" si="16"/>
        <v/>
      </c>
      <c r="AK33" s="32"/>
      <c r="AL33" s="29" t="str">
        <f t="shared" ca="1" si="17"/>
        <v/>
      </c>
      <c r="AM33" s="7" t="str">
        <f t="shared" si="8"/>
        <v/>
      </c>
      <c r="AN33" s="7" t="str">
        <f t="shared" si="9"/>
        <v/>
      </c>
      <c r="AO33" s="7" t="str">
        <f>IF(AM33=7,VLOOKUP(AN33,設定!$A$2:$B$6,2,1),"---")</f>
        <v>---</v>
      </c>
      <c r="AP33" s="78"/>
      <c r="AQ33" s="79"/>
      <c r="AR33" s="79"/>
      <c r="AS33" s="80" t="s">
        <v>115</v>
      </c>
      <c r="AT33" s="81"/>
      <c r="AU33" s="80"/>
      <c r="AV33" s="82"/>
      <c r="AW33" s="83" t="str">
        <f t="shared" si="18"/>
        <v/>
      </c>
      <c r="AX33" s="80" t="s">
        <v>115</v>
      </c>
      <c r="AY33" s="80" t="s">
        <v>115</v>
      </c>
      <c r="AZ33" s="80" t="s">
        <v>115</v>
      </c>
      <c r="BA33" s="80"/>
      <c r="BB33" s="80"/>
      <c r="BC33" s="80"/>
      <c r="BD33" s="80"/>
      <c r="BE33" s="84"/>
      <c r="BF33" s="95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257"/>
      <c r="BY33" s="37"/>
      <c r="CA33" s="117">
        <v>22</v>
      </c>
      <c r="CB33" s="18" t="str">
        <f t="shared" si="19"/>
        <v/>
      </c>
      <c r="CC33" s="18" t="str">
        <f t="shared" si="20"/>
        <v>立得点表!3:12</v>
      </c>
      <c r="CD33" s="116" t="str">
        <f t="shared" si="21"/>
        <v>立得点表!16:25</v>
      </c>
      <c r="CE33" s="18" t="str">
        <f t="shared" si="22"/>
        <v>立3段得点表!3:13</v>
      </c>
      <c r="CF33" s="116" t="str">
        <f t="shared" si="23"/>
        <v>立3段得点表!16:25</v>
      </c>
      <c r="CG33" s="18" t="str">
        <f t="shared" si="24"/>
        <v>ボール得点表!3:13</v>
      </c>
      <c r="CH33" s="116" t="str">
        <f t="shared" si="25"/>
        <v>ボール得点表!16:25</v>
      </c>
      <c r="CI33" s="18" t="str">
        <f t="shared" si="26"/>
        <v>50m得点表!3:13</v>
      </c>
      <c r="CJ33" s="116" t="str">
        <f t="shared" si="27"/>
        <v>50m得点表!16:25</v>
      </c>
      <c r="CK33" s="18" t="str">
        <f t="shared" si="28"/>
        <v>往得点表!3:13</v>
      </c>
      <c r="CL33" s="116" t="str">
        <f t="shared" si="29"/>
        <v>往得点表!16:25</v>
      </c>
      <c r="CM33" s="18" t="str">
        <f t="shared" si="30"/>
        <v>腕得点表!3:13</v>
      </c>
      <c r="CN33" s="116" t="str">
        <f t="shared" si="31"/>
        <v>腕得点表!16:25</v>
      </c>
      <c r="CO33" s="18" t="str">
        <f t="shared" si="32"/>
        <v>腕膝得点表!3:4</v>
      </c>
      <c r="CP33" s="116" t="str">
        <f t="shared" si="33"/>
        <v>腕膝得点表!8:9</v>
      </c>
      <c r="CQ33" s="18" t="str">
        <f t="shared" si="34"/>
        <v>20mシャトルラン得点表!3:13</v>
      </c>
      <c r="CR33" s="116" t="str">
        <f t="shared" si="35"/>
        <v>20mシャトルラン得点表!16:25</v>
      </c>
      <c r="CS33" s="117" t="b">
        <f t="shared" si="36"/>
        <v>0</v>
      </c>
      <c r="CZ33" s="277" t="s">
        <v>257</v>
      </c>
    </row>
    <row r="34" spans="1:104" s="117" customFormat="1" ht="18" customHeight="1">
      <c r="A34" s="8">
        <v>23</v>
      </c>
      <c r="B34" s="146"/>
      <c r="C34" s="16"/>
      <c r="D34" s="137"/>
      <c r="E34" s="16"/>
      <c r="F34" s="138" t="str">
        <f>IF(D34="","",DATEDIF(D34,Z4,"y"))</f>
        <v/>
      </c>
      <c r="G34" s="16"/>
      <c r="H34" s="16"/>
      <c r="I34" s="32"/>
      <c r="J34" s="29" t="str">
        <f t="shared" ca="1" si="10"/>
        <v/>
      </c>
      <c r="K34" s="32"/>
      <c r="L34" s="29" t="str">
        <f t="shared" ca="1" si="11"/>
        <v/>
      </c>
      <c r="M34" s="6"/>
      <c r="N34" s="62"/>
      <c r="O34" s="62"/>
      <c r="P34" s="62"/>
      <c r="Q34" s="150"/>
      <c r="R34" s="121"/>
      <c r="S34" s="36" t="str">
        <f t="shared" ca="1" si="12"/>
        <v/>
      </c>
      <c r="T34" s="6"/>
      <c r="U34" s="62"/>
      <c r="V34" s="62"/>
      <c r="W34" s="62"/>
      <c r="X34" s="52"/>
      <c r="Y34" s="36"/>
      <c r="Z34" s="143" t="str">
        <f t="shared" ca="1" si="13"/>
        <v/>
      </c>
      <c r="AA34" s="6"/>
      <c r="AB34" s="62"/>
      <c r="AC34" s="62"/>
      <c r="AD34" s="150"/>
      <c r="AE34" s="32"/>
      <c r="AF34" s="29" t="str">
        <f t="shared" ca="1" si="14"/>
        <v/>
      </c>
      <c r="AG34" s="32"/>
      <c r="AH34" s="29" t="str">
        <f t="shared" ca="1" si="15"/>
        <v/>
      </c>
      <c r="AI34" s="121"/>
      <c r="AJ34" s="36" t="str">
        <f t="shared" ca="1" si="16"/>
        <v/>
      </c>
      <c r="AK34" s="32"/>
      <c r="AL34" s="29" t="str">
        <f t="shared" ca="1" si="17"/>
        <v/>
      </c>
      <c r="AM34" s="7" t="str">
        <f t="shared" si="8"/>
        <v/>
      </c>
      <c r="AN34" s="7" t="str">
        <f t="shared" si="9"/>
        <v/>
      </c>
      <c r="AO34" s="7" t="str">
        <f>IF(AM34=7,VLOOKUP(AN34,設定!$A$2:$B$6,2,1),"---")</f>
        <v>---</v>
      </c>
      <c r="AP34" s="78"/>
      <c r="AQ34" s="79"/>
      <c r="AR34" s="79"/>
      <c r="AS34" s="80" t="s">
        <v>115</v>
      </c>
      <c r="AT34" s="81"/>
      <c r="AU34" s="80"/>
      <c r="AV34" s="82"/>
      <c r="AW34" s="83" t="str">
        <f t="shared" si="18"/>
        <v/>
      </c>
      <c r="AX34" s="80" t="s">
        <v>115</v>
      </c>
      <c r="AY34" s="80" t="s">
        <v>115</v>
      </c>
      <c r="AZ34" s="80" t="s">
        <v>115</v>
      </c>
      <c r="BA34" s="80"/>
      <c r="BB34" s="80"/>
      <c r="BC34" s="80"/>
      <c r="BD34" s="80"/>
      <c r="BE34" s="84"/>
      <c r="BF34" s="95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257"/>
      <c r="BY34" s="37"/>
      <c r="CA34" s="117">
        <v>23</v>
      </c>
      <c r="CB34" s="18" t="str">
        <f t="shared" si="19"/>
        <v/>
      </c>
      <c r="CC34" s="18" t="str">
        <f t="shared" si="20"/>
        <v>立得点表!3:12</v>
      </c>
      <c r="CD34" s="116" t="str">
        <f t="shared" si="21"/>
        <v>立得点表!16:25</v>
      </c>
      <c r="CE34" s="18" t="str">
        <f t="shared" si="22"/>
        <v>立3段得点表!3:13</v>
      </c>
      <c r="CF34" s="116" t="str">
        <f t="shared" si="23"/>
        <v>立3段得点表!16:25</v>
      </c>
      <c r="CG34" s="18" t="str">
        <f t="shared" si="24"/>
        <v>ボール得点表!3:13</v>
      </c>
      <c r="CH34" s="116" t="str">
        <f t="shared" si="25"/>
        <v>ボール得点表!16:25</v>
      </c>
      <c r="CI34" s="18" t="str">
        <f t="shared" si="26"/>
        <v>50m得点表!3:13</v>
      </c>
      <c r="CJ34" s="116" t="str">
        <f t="shared" si="27"/>
        <v>50m得点表!16:25</v>
      </c>
      <c r="CK34" s="18" t="str">
        <f t="shared" si="28"/>
        <v>往得点表!3:13</v>
      </c>
      <c r="CL34" s="116" t="str">
        <f t="shared" si="29"/>
        <v>往得点表!16:25</v>
      </c>
      <c r="CM34" s="18" t="str">
        <f t="shared" si="30"/>
        <v>腕得点表!3:13</v>
      </c>
      <c r="CN34" s="116" t="str">
        <f t="shared" si="31"/>
        <v>腕得点表!16:25</v>
      </c>
      <c r="CO34" s="18" t="str">
        <f t="shared" si="32"/>
        <v>腕膝得点表!3:4</v>
      </c>
      <c r="CP34" s="116" t="str">
        <f t="shared" si="33"/>
        <v>腕膝得点表!8:9</v>
      </c>
      <c r="CQ34" s="18" t="str">
        <f t="shared" si="34"/>
        <v>20mシャトルラン得点表!3:13</v>
      </c>
      <c r="CR34" s="116" t="str">
        <f t="shared" si="35"/>
        <v>20mシャトルラン得点表!16:25</v>
      </c>
      <c r="CS34" s="117" t="b">
        <f t="shared" si="36"/>
        <v>0</v>
      </c>
      <c r="CZ34" s="277" t="s">
        <v>258</v>
      </c>
    </row>
    <row r="35" spans="1:104" s="117" customFormat="1" ht="18" customHeight="1">
      <c r="A35" s="8">
        <v>24</v>
      </c>
      <c r="B35" s="146"/>
      <c r="C35" s="16"/>
      <c r="D35" s="137"/>
      <c r="E35" s="16"/>
      <c r="F35" s="138" t="str">
        <f>IF(D35="","",DATEDIF(D35,Z4,"y"))</f>
        <v/>
      </c>
      <c r="G35" s="16"/>
      <c r="H35" s="16"/>
      <c r="I35" s="32"/>
      <c r="J35" s="29" t="str">
        <f t="shared" ca="1" si="10"/>
        <v/>
      </c>
      <c r="K35" s="32"/>
      <c r="L35" s="29" t="str">
        <f t="shared" ca="1" si="11"/>
        <v/>
      </c>
      <c r="M35" s="6"/>
      <c r="N35" s="62"/>
      <c r="O35" s="62"/>
      <c r="P35" s="62"/>
      <c r="Q35" s="150"/>
      <c r="R35" s="121"/>
      <c r="S35" s="36" t="str">
        <f t="shared" ca="1" si="12"/>
        <v/>
      </c>
      <c r="T35" s="6"/>
      <c r="U35" s="62"/>
      <c r="V35" s="62"/>
      <c r="W35" s="62"/>
      <c r="X35" s="52"/>
      <c r="Y35" s="36"/>
      <c r="Z35" s="143" t="str">
        <f t="shared" ca="1" si="13"/>
        <v/>
      </c>
      <c r="AA35" s="6"/>
      <c r="AB35" s="62"/>
      <c r="AC35" s="62"/>
      <c r="AD35" s="150"/>
      <c r="AE35" s="32"/>
      <c r="AF35" s="29" t="str">
        <f t="shared" ca="1" si="14"/>
        <v/>
      </c>
      <c r="AG35" s="32"/>
      <c r="AH35" s="29" t="str">
        <f t="shared" ca="1" si="15"/>
        <v/>
      </c>
      <c r="AI35" s="121"/>
      <c r="AJ35" s="36" t="str">
        <f t="shared" ca="1" si="16"/>
        <v/>
      </c>
      <c r="AK35" s="32"/>
      <c r="AL35" s="29" t="str">
        <f t="shared" ca="1" si="17"/>
        <v/>
      </c>
      <c r="AM35" s="7" t="str">
        <f t="shared" si="8"/>
        <v/>
      </c>
      <c r="AN35" s="7" t="str">
        <f t="shared" si="9"/>
        <v/>
      </c>
      <c r="AO35" s="7" t="str">
        <f>IF(AM35=7,VLOOKUP(AN35,設定!$A$2:$B$6,2,1),"---")</f>
        <v>---</v>
      </c>
      <c r="AP35" s="78"/>
      <c r="AQ35" s="79"/>
      <c r="AR35" s="79"/>
      <c r="AS35" s="80" t="s">
        <v>115</v>
      </c>
      <c r="AT35" s="81"/>
      <c r="AU35" s="80"/>
      <c r="AV35" s="82"/>
      <c r="AW35" s="83" t="str">
        <f t="shared" si="18"/>
        <v/>
      </c>
      <c r="AX35" s="80" t="s">
        <v>115</v>
      </c>
      <c r="AY35" s="80" t="s">
        <v>115</v>
      </c>
      <c r="AZ35" s="80" t="s">
        <v>115</v>
      </c>
      <c r="BA35" s="80"/>
      <c r="BB35" s="80"/>
      <c r="BC35" s="80"/>
      <c r="BD35" s="80"/>
      <c r="BE35" s="84"/>
      <c r="BF35" s="95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257"/>
      <c r="BY35" s="37"/>
      <c r="CA35" s="117">
        <v>24</v>
      </c>
      <c r="CB35" s="18" t="str">
        <f t="shared" si="19"/>
        <v/>
      </c>
      <c r="CC35" s="18" t="str">
        <f t="shared" si="20"/>
        <v>立得点表!3:12</v>
      </c>
      <c r="CD35" s="116" t="str">
        <f t="shared" si="21"/>
        <v>立得点表!16:25</v>
      </c>
      <c r="CE35" s="18" t="str">
        <f t="shared" si="22"/>
        <v>立3段得点表!3:13</v>
      </c>
      <c r="CF35" s="116" t="str">
        <f t="shared" si="23"/>
        <v>立3段得点表!16:25</v>
      </c>
      <c r="CG35" s="18" t="str">
        <f t="shared" si="24"/>
        <v>ボール得点表!3:13</v>
      </c>
      <c r="CH35" s="116" t="str">
        <f t="shared" si="25"/>
        <v>ボール得点表!16:25</v>
      </c>
      <c r="CI35" s="18" t="str">
        <f t="shared" si="26"/>
        <v>50m得点表!3:13</v>
      </c>
      <c r="CJ35" s="116" t="str">
        <f t="shared" si="27"/>
        <v>50m得点表!16:25</v>
      </c>
      <c r="CK35" s="18" t="str">
        <f t="shared" si="28"/>
        <v>往得点表!3:13</v>
      </c>
      <c r="CL35" s="116" t="str">
        <f t="shared" si="29"/>
        <v>往得点表!16:25</v>
      </c>
      <c r="CM35" s="18" t="str">
        <f t="shared" si="30"/>
        <v>腕得点表!3:13</v>
      </c>
      <c r="CN35" s="116" t="str">
        <f t="shared" si="31"/>
        <v>腕得点表!16:25</v>
      </c>
      <c r="CO35" s="18" t="str">
        <f t="shared" si="32"/>
        <v>腕膝得点表!3:4</v>
      </c>
      <c r="CP35" s="116" t="str">
        <f t="shared" si="33"/>
        <v>腕膝得点表!8:9</v>
      </c>
      <c r="CQ35" s="18" t="str">
        <f t="shared" si="34"/>
        <v>20mシャトルラン得点表!3:13</v>
      </c>
      <c r="CR35" s="116" t="str">
        <f t="shared" si="35"/>
        <v>20mシャトルラン得点表!16:25</v>
      </c>
      <c r="CS35" s="117" t="b">
        <f t="shared" si="36"/>
        <v>0</v>
      </c>
      <c r="CZ35" s="277" t="s">
        <v>259</v>
      </c>
    </row>
    <row r="36" spans="1:104" s="47" customFormat="1" ht="18" customHeight="1">
      <c r="A36" s="107">
        <v>25</v>
      </c>
      <c r="B36" s="147"/>
      <c r="C36" s="15"/>
      <c r="D36" s="233"/>
      <c r="E36" s="15"/>
      <c r="F36" s="139" t="str">
        <f>IF(D36="","",DATEDIF(D36,Z4,"y"))</f>
        <v/>
      </c>
      <c r="G36" s="15"/>
      <c r="H36" s="15"/>
      <c r="I36" s="30"/>
      <c r="J36" s="31" t="str">
        <f t="shared" ca="1" si="10"/>
        <v/>
      </c>
      <c r="K36" s="30"/>
      <c r="L36" s="31" t="str">
        <f t="shared" ca="1" si="11"/>
        <v/>
      </c>
      <c r="M36" s="59"/>
      <c r="N36" s="60"/>
      <c r="O36" s="60"/>
      <c r="P36" s="60"/>
      <c r="Q36" s="151"/>
      <c r="R36" s="122"/>
      <c r="S36" s="38" t="str">
        <f t="shared" ca="1" si="12"/>
        <v/>
      </c>
      <c r="T36" s="59"/>
      <c r="U36" s="60"/>
      <c r="V36" s="60"/>
      <c r="W36" s="60"/>
      <c r="X36" s="61"/>
      <c r="Y36" s="38"/>
      <c r="Z36" s="144" t="str">
        <f t="shared" ca="1" si="13"/>
        <v/>
      </c>
      <c r="AA36" s="59"/>
      <c r="AB36" s="60"/>
      <c r="AC36" s="60"/>
      <c r="AD36" s="151"/>
      <c r="AE36" s="30"/>
      <c r="AF36" s="31" t="str">
        <f t="shared" ca="1" si="14"/>
        <v/>
      </c>
      <c r="AG36" s="30"/>
      <c r="AH36" s="31" t="str">
        <f t="shared" ca="1" si="15"/>
        <v/>
      </c>
      <c r="AI36" s="122"/>
      <c r="AJ36" s="38" t="str">
        <f t="shared" ca="1" si="16"/>
        <v/>
      </c>
      <c r="AK36" s="30"/>
      <c r="AL36" s="31" t="str">
        <f t="shared" ca="1" si="17"/>
        <v/>
      </c>
      <c r="AM36" s="11" t="str">
        <f t="shared" si="8"/>
        <v/>
      </c>
      <c r="AN36" s="11" t="str">
        <f t="shared" si="9"/>
        <v/>
      </c>
      <c r="AO36" s="11" t="str">
        <f>IF(AM36=7,VLOOKUP(AN36,設定!$A$2:$B$6,2,1),"---")</f>
        <v>---</v>
      </c>
      <c r="AP36" s="108"/>
      <c r="AQ36" s="109"/>
      <c r="AR36" s="109"/>
      <c r="AS36" s="110" t="s">
        <v>115</v>
      </c>
      <c r="AT36" s="111"/>
      <c r="AU36" s="110"/>
      <c r="AV36" s="112"/>
      <c r="AW36" s="113" t="str">
        <f t="shared" si="18"/>
        <v/>
      </c>
      <c r="AX36" s="110" t="s">
        <v>115</v>
      </c>
      <c r="AY36" s="110" t="s">
        <v>115</v>
      </c>
      <c r="AZ36" s="110" t="s">
        <v>115</v>
      </c>
      <c r="BA36" s="110"/>
      <c r="BB36" s="110"/>
      <c r="BC36" s="110"/>
      <c r="BD36" s="110"/>
      <c r="BE36" s="114"/>
      <c r="BF36" s="115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258"/>
      <c r="BY36" s="106"/>
      <c r="CA36" s="140">
        <v>25</v>
      </c>
      <c r="CB36" s="140" t="str">
        <f t="shared" si="19"/>
        <v/>
      </c>
      <c r="CC36" s="140" t="str">
        <f t="shared" si="20"/>
        <v>立得点表!3:12</v>
      </c>
      <c r="CD36" s="141" t="str">
        <f t="shared" si="21"/>
        <v>立得点表!16:25</v>
      </c>
      <c r="CE36" s="140" t="str">
        <f t="shared" si="22"/>
        <v>立3段得点表!3:13</v>
      </c>
      <c r="CF36" s="141" t="str">
        <f t="shared" si="23"/>
        <v>立3段得点表!16:25</v>
      </c>
      <c r="CG36" s="140" t="str">
        <f t="shared" si="24"/>
        <v>ボール得点表!3:13</v>
      </c>
      <c r="CH36" s="141" t="str">
        <f t="shared" si="25"/>
        <v>ボール得点表!16:25</v>
      </c>
      <c r="CI36" s="140" t="str">
        <f t="shared" si="26"/>
        <v>50m得点表!3:13</v>
      </c>
      <c r="CJ36" s="141" t="str">
        <f t="shared" si="27"/>
        <v>50m得点表!16:25</v>
      </c>
      <c r="CK36" s="140" t="str">
        <f t="shared" si="28"/>
        <v>往得点表!3:13</v>
      </c>
      <c r="CL36" s="141" t="str">
        <f t="shared" si="29"/>
        <v>往得点表!16:25</v>
      </c>
      <c r="CM36" s="140" t="str">
        <f t="shared" si="30"/>
        <v>腕得点表!3:13</v>
      </c>
      <c r="CN36" s="141" t="str">
        <f t="shared" si="31"/>
        <v>腕得点表!16:25</v>
      </c>
      <c r="CO36" s="140" t="str">
        <f t="shared" si="32"/>
        <v>腕膝得点表!3:4</v>
      </c>
      <c r="CP36" s="141" t="str">
        <f t="shared" si="33"/>
        <v>腕膝得点表!8:9</v>
      </c>
      <c r="CQ36" s="140" t="str">
        <f t="shared" si="34"/>
        <v>20mシャトルラン得点表!3:13</v>
      </c>
      <c r="CR36" s="141" t="str">
        <f t="shared" si="35"/>
        <v>20mシャトルラン得点表!16:25</v>
      </c>
      <c r="CS36" s="140" t="b">
        <f t="shared" si="36"/>
        <v>0</v>
      </c>
      <c r="CT36" s="140"/>
      <c r="CZ36" s="277" t="s">
        <v>260</v>
      </c>
    </row>
    <row r="37" spans="1:104" ht="18" customHeight="1">
      <c r="A37" s="5">
        <v>26</v>
      </c>
      <c r="B37" s="145"/>
      <c r="C37" s="13"/>
      <c r="D37" s="63"/>
      <c r="E37" s="13"/>
      <c r="F37" s="138" t="str">
        <f>IF(D37="","",DATEDIF(D37,Z4,"y"))</f>
        <v/>
      </c>
      <c r="G37" s="13"/>
      <c r="H37" s="13"/>
      <c r="I37" s="28"/>
      <c r="J37" s="29" t="str">
        <f t="shared" ca="1" si="10"/>
        <v/>
      </c>
      <c r="K37" s="28"/>
      <c r="L37" s="29" t="str">
        <f t="shared" ca="1" si="11"/>
        <v/>
      </c>
      <c r="M37" s="6"/>
      <c r="N37" s="62"/>
      <c r="O37" s="62"/>
      <c r="P37" s="62"/>
      <c r="Q37" s="150"/>
      <c r="R37" s="121"/>
      <c r="S37" s="36" t="str">
        <f t="shared" ca="1" si="12"/>
        <v/>
      </c>
      <c r="T37" s="6"/>
      <c r="U37" s="62"/>
      <c r="V37" s="62"/>
      <c r="W37" s="62"/>
      <c r="X37" s="52"/>
      <c r="Y37" s="36"/>
      <c r="Z37" s="143" t="str">
        <f t="shared" ca="1" si="13"/>
        <v/>
      </c>
      <c r="AA37" s="6"/>
      <c r="AB37" s="62"/>
      <c r="AC37" s="62"/>
      <c r="AD37" s="150"/>
      <c r="AE37" s="28"/>
      <c r="AF37" s="29" t="str">
        <f t="shared" ca="1" si="14"/>
        <v/>
      </c>
      <c r="AG37" s="28"/>
      <c r="AH37" s="29" t="str">
        <f t="shared" ca="1" si="15"/>
        <v/>
      </c>
      <c r="AI37" s="121"/>
      <c r="AJ37" s="36" t="str">
        <f t="shared" ca="1" si="16"/>
        <v/>
      </c>
      <c r="AK37" s="28"/>
      <c r="AL37" s="29" t="str">
        <f t="shared" ca="1" si="17"/>
        <v/>
      </c>
      <c r="AM37" s="20" t="str">
        <f t="shared" si="8"/>
        <v/>
      </c>
      <c r="AN37" s="7" t="str">
        <f t="shared" si="9"/>
        <v/>
      </c>
      <c r="AO37" s="9" t="str">
        <f>IF(AM37=7,VLOOKUP(AN37,設定!$A$2:$B$6,2,1),"---")</f>
        <v>---</v>
      </c>
      <c r="AP37" s="98"/>
      <c r="AQ37" s="99"/>
      <c r="AR37" s="99"/>
      <c r="AS37" s="100" t="s">
        <v>115</v>
      </c>
      <c r="AT37" s="101"/>
      <c r="AU37" s="100"/>
      <c r="AV37" s="102"/>
      <c r="AW37" s="103" t="str">
        <f t="shared" si="18"/>
        <v/>
      </c>
      <c r="AX37" s="100" t="s">
        <v>115</v>
      </c>
      <c r="AY37" s="100" t="s">
        <v>115</v>
      </c>
      <c r="AZ37" s="100" t="s">
        <v>115</v>
      </c>
      <c r="BA37" s="100"/>
      <c r="BB37" s="100"/>
      <c r="BC37" s="100"/>
      <c r="BD37" s="100"/>
      <c r="BE37" s="104"/>
      <c r="BF37" s="105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255"/>
      <c r="BY37" s="50"/>
      <c r="CA37">
        <v>26</v>
      </c>
      <c r="CB37" s="18" t="str">
        <f t="shared" si="19"/>
        <v/>
      </c>
      <c r="CC37" s="18" t="str">
        <f t="shared" si="20"/>
        <v>立得点表!3:12</v>
      </c>
      <c r="CD37" s="116" t="str">
        <f t="shared" si="21"/>
        <v>立得点表!16:25</v>
      </c>
      <c r="CE37" s="18" t="str">
        <f t="shared" si="22"/>
        <v>立3段得点表!3:13</v>
      </c>
      <c r="CF37" s="116" t="str">
        <f t="shared" si="23"/>
        <v>立3段得点表!16:25</v>
      </c>
      <c r="CG37" s="18" t="str">
        <f t="shared" si="24"/>
        <v>ボール得点表!3:13</v>
      </c>
      <c r="CH37" s="116" t="str">
        <f t="shared" si="25"/>
        <v>ボール得点表!16:25</v>
      </c>
      <c r="CI37" s="18" t="str">
        <f t="shared" si="26"/>
        <v>50m得点表!3:13</v>
      </c>
      <c r="CJ37" s="116" t="str">
        <f t="shared" si="27"/>
        <v>50m得点表!16:25</v>
      </c>
      <c r="CK37" s="18" t="str">
        <f t="shared" si="28"/>
        <v>往得点表!3:13</v>
      </c>
      <c r="CL37" s="116" t="str">
        <f t="shared" si="29"/>
        <v>往得点表!16:25</v>
      </c>
      <c r="CM37" s="18" t="str">
        <f t="shared" si="30"/>
        <v>腕得点表!3:13</v>
      </c>
      <c r="CN37" s="116" t="str">
        <f t="shared" si="31"/>
        <v>腕得点表!16:25</v>
      </c>
      <c r="CO37" s="18" t="str">
        <f t="shared" si="32"/>
        <v>腕膝得点表!3:4</v>
      </c>
      <c r="CP37" s="116" t="str">
        <f t="shared" si="33"/>
        <v>腕膝得点表!8:9</v>
      </c>
      <c r="CQ37" s="18" t="str">
        <f t="shared" si="34"/>
        <v>20mシャトルラン得点表!3:13</v>
      </c>
      <c r="CR37" s="116" t="str">
        <f t="shared" si="35"/>
        <v>20mシャトルラン得点表!16:25</v>
      </c>
      <c r="CS37" t="b">
        <f t="shared" si="36"/>
        <v>0</v>
      </c>
      <c r="CZ37" s="277" t="s">
        <v>261</v>
      </c>
    </row>
    <row r="38" spans="1:104" ht="18" customHeight="1">
      <c r="A38" s="8">
        <v>27</v>
      </c>
      <c r="B38" s="146"/>
      <c r="C38" s="16"/>
      <c r="D38" s="137"/>
      <c r="E38" s="16"/>
      <c r="F38" s="138" t="str">
        <f>IF(D38="","",DATEDIF(D38,Z4,"y"))</f>
        <v/>
      </c>
      <c r="G38" s="16"/>
      <c r="H38" s="16"/>
      <c r="I38" s="32"/>
      <c r="J38" s="29" t="str">
        <f t="shared" ca="1" si="10"/>
        <v/>
      </c>
      <c r="K38" s="32"/>
      <c r="L38" s="29" t="str">
        <f t="shared" ca="1" si="11"/>
        <v/>
      </c>
      <c r="M38" s="6"/>
      <c r="N38" s="62"/>
      <c r="O38" s="62"/>
      <c r="P38" s="62"/>
      <c r="Q38" s="150"/>
      <c r="R38" s="121"/>
      <c r="S38" s="36" t="str">
        <f t="shared" ca="1" si="12"/>
        <v/>
      </c>
      <c r="T38" s="6"/>
      <c r="U38" s="62"/>
      <c r="V38" s="62"/>
      <c r="W38" s="62"/>
      <c r="X38" s="52"/>
      <c r="Y38" s="36"/>
      <c r="Z38" s="143" t="str">
        <f t="shared" ca="1" si="13"/>
        <v/>
      </c>
      <c r="AA38" s="6"/>
      <c r="AB38" s="62"/>
      <c r="AC38" s="62"/>
      <c r="AD38" s="150"/>
      <c r="AE38" s="32"/>
      <c r="AF38" s="29" t="str">
        <f t="shared" ca="1" si="14"/>
        <v/>
      </c>
      <c r="AG38" s="32"/>
      <c r="AH38" s="29" t="str">
        <f t="shared" ca="1" si="15"/>
        <v/>
      </c>
      <c r="AI38" s="121"/>
      <c r="AJ38" s="36" t="str">
        <f t="shared" ca="1" si="16"/>
        <v/>
      </c>
      <c r="AK38" s="32"/>
      <c r="AL38" s="29" t="str">
        <f t="shared" ca="1" si="17"/>
        <v/>
      </c>
      <c r="AM38" s="7" t="str">
        <f t="shared" si="8"/>
        <v/>
      </c>
      <c r="AN38" s="7" t="str">
        <f t="shared" si="9"/>
        <v/>
      </c>
      <c r="AO38" s="7" t="str">
        <f>IF(AM38=7,VLOOKUP(AN38,設定!$A$2:$B$6,2,1),"---")</f>
        <v>---</v>
      </c>
      <c r="AP38" s="78"/>
      <c r="AQ38" s="79"/>
      <c r="AR38" s="79"/>
      <c r="AS38" s="80" t="s">
        <v>115</v>
      </c>
      <c r="AT38" s="81"/>
      <c r="AU38" s="80"/>
      <c r="AV38" s="82"/>
      <c r="AW38" s="83" t="str">
        <f t="shared" si="18"/>
        <v/>
      </c>
      <c r="AX38" s="80" t="s">
        <v>115</v>
      </c>
      <c r="AY38" s="80" t="s">
        <v>115</v>
      </c>
      <c r="AZ38" s="80" t="s">
        <v>115</v>
      </c>
      <c r="BA38" s="80"/>
      <c r="BB38" s="80"/>
      <c r="BC38" s="80"/>
      <c r="BD38" s="80"/>
      <c r="BE38" s="84"/>
      <c r="BF38" s="95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257"/>
      <c r="BY38" s="50"/>
      <c r="CA38">
        <v>27</v>
      </c>
      <c r="CB38" s="18" t="str">
        <f t="shared" si="19"/>
        <v/>
      </c>
      <c r="CC38" s="18" t="str">
        <f t="shared" si="20"/>
        <v>立得点表!3:12</v>
      </c>
      <c r="CD38" s="116" t="str">
        <f t="shared" si="21"/>
        <v>立得点表!16:25</v>
      </c>
      <c r="CE38" s="18" t="str">
        <f t="shared" si="22"/>
        <v>立3段得点表!3:13</v>
      </c>
      <c r="CF38" s="116" t="str">
        <f t="shared" si="23"/>
        <v>立3段得点表!16:25</v>
      </c>
      <c r="CG38" s="18" t="str">
        <f t="shared" si="24"/>
        <v>ボール得点表!3:13</v>
      </c>
      <c r="CH38" s="116" t="str">
        <f t="shared" si="25"/>
        <v>ボール得点表!16:25</v>
      </c>
      <c r="CI38" s="18" t="str">
        <f t="shared" si="26"/>
        <v>50m得点表!3:13</v>
      </c>
      <c r="CJ38" s="116" t="str">
        <f t="shared" si="27"/>
        <v>50m得点表!16:25</v>
      </c>
      <c r="CK38" s="18" t="str">
        <f t="shared" si="28"/>
        <v>往得点表!3:13</v>
      </c>
      <c r="CL38" s="116" t="str">
        <f t="shared" si="29"/>
        <v>往得点表!16:25</v>
      </c>
      <c r="CM38" s="18" t="str">
        <f t="shared" si="30"/>
        <v>腕得点表!3:13</v>
      </c>
      <c r="CN38" s="116" t="str">
        <f t="shared" si="31"/>
        <v>腕得点表!16:25</v>
      </c>
      <c r="CO38" s="18" t="str">
        <f t="shared" si="32"/>
        <v>腕膝得点表!3:4</v>
      </c>
      <c r="CP38" s="116" t="str">
        <f t="shared" si="33"/>
        <v>腕膝得点表!8:9</v>
      </c>
      <c r="CQ38" s="18" t="str">
        <f t="shared" si="34"/>
        <v>20mシャトルラン得点表!3:13</v>
      </c>
      <c r="CR38" s="116" t="str">
        <f t="shared" si="35"/>
        <v>20mシャトルラン得点表!16:25</v>
      </c>
      <c r="CS38" t="b">
        <f t="shared" si="36"/>
        <v>0</v>
      </c>
      <c r="CZ38" s="277" t="s">
        <v>262</v>
      </c>
    </row>
    <row r="39" spans="1:104" ht="18" customHeight="1">
      <c r="A39" s="8">
        <v>28</v>
      </c>
      <c r="B39" s="146"/>
      <c r="C39" s="16"/>
      <c r="D39" s="137"/>
      <c r="E39" s="16"/>
      <c r="F39" s="138" t="str">
        <f>IF(D39="","",DATEDIF(D39,Z4,"y"))</f>
        <v/>
      </c>
      <c r="G39" s="16"/>
      <c r="H39" s="16"/>
      <c r="I39" s="32"/>
      <c r="J39" s="29" t="str">
        <f t="shared" ca="1" si="10"/>
        <v/>
      </c>
      <c r="K39" s="32"/>
      <c r="L39" s="29" t="str">
        <f t="shared" ca="1" si="11"/>
        <v/>
      </c>
      <c r="M39" s="6"/>
      <c r="N39" s="62"/>
      <c r="O39" s="62"/>
      <c r="P39" s="62"/>
      <c r="Q39" s="150"/>
      <c r="R39" s="121"/>
      <c r="S39" s="36" t="str">
        <f t="shared" ca="1" si="12"/>
        <v/>
      </c>
      <c r="T39" s="6"/>
      <c r="U39" s="62"/>
      <c r="V39" s="62"/>
      <c r="W39" s="62"/>
      <c r="X39" s="52"/>
      <c r="Y39" s="36"/>
      <c r="Z39" s="143" t="str">
        <f t="shared" ca="1" si="13"/>
        <v/>
      </c>
      <c r="AA39" s="6"/>
      <c r="AB39" s="62"/>
      <c r="AC39" s="62"/>
      <c r="AD39" s="150"/>
      <c r="AE39" s="32"/>
      <c r="AF39" s="29" t="str">
        <f t="shared" ca="1" si="14"/>
        <v/>
      </c>
      <c r="AG39" s="32"/>
      <c r="AH39" s="29" t="str">
        <f t="shared" ca="1" si="15"/>
        <v/>
      </c>
      <c r="AI39" s="121"/>
      <c r="AJ39" s="36" t="str">
        <f t="shared" ca="1" si="16"/>
        <v/>
      </c>
      <c r="AK39" s="32"/>
      <c r="AL39" s="29" t="str">
        <f t="shared" ca="1" si="17"/>
        <v/>
      </c>
      <c r="AM39" s="7" t="str">
        <f t="shared" si="8"/>
        <v/>
      </c>
      <c r="AN39" s="7" t="str">
        <f t="shared" si="9"/>
        <v/>
      </c>
      <c r="AO39" s="7" t="str">
        <f>IF(AM39=7,VLOOKUP(AN39,設定!$A$2:$B$6,2,1),"---")</f>
        <v>---</v>
      </c>
      <c r="AP39" s="78"/>
      <c r="AQ39" s="79"/>
      <c r="AR39" s="79"/>
      <c r="AS39" s="80" t="s">
        <v>115</v>
      </c>
      <c r="AT39" s="81"/>
      <c r="AU39" s="80"/>
      <c r="AV39" s="82"/>
      <c r="AW39" s="83" t="str">
        <f t="shared" si="18"/>
        <v/>
      </c>
      <c r="AX39" s="80" t="s">
        <v>115</v>
      </c>
      <c r="AY39" s="80" t="s">
        <v>115</v>
      </c>
      <c r="AZ39" s="80" t="s">
        <v>115</v>
      </c>
      <c r="BA39" s="80"/>
      <c r="BB39" s="80"/>
      <c r="BC39" s="80"/>
      <c r="BD39" s="80"/>
      <c r="BE39" s="84"/>
      <c r="BF39" s="95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257"/>
      <c r="BY39" s="50"/>
      <c r="CA39">
        <v>28</v>
      </c>
      <c r="CB39" s="18" t="str">
        <f t="shared" si="19"/>
        <v/>
      </c>
      <c r="CC39" s="18" t="str">
        <f t="shared" si="20"/>
        <v>立得点表!3:12</v>
      </c>
      <c r="CD39" s="116" t="str">
        <f t="shared" si="21"/>
        <v>立得点表!16:25</v>
      </c>
      <c r="CE39" s="18" t="str">
        <f t="shared" si="22"/>
        <v>立3段得点表!3:13</v>
      </c>
      <c r="CF39" s="116" t="str">
        <f t="shared" si="23"/>
        <v>立3段得点表!16:25</v>
      </c>
      <c r="CG39" s="18" t="str">
        <f t="shared" si="24"/>
        <v>ボール得点表!3:13</v>
      </c>
      <c r="CH39" s="116" t="str">
        <f t="shared" si="25"/>
        <v>ボール得点表!16:25</v>
      </c>
      <c r="CI39" s="18" t="str">
        <f t="shared" si="26"/>
        <v>50m得点表!3:13</v>
      </c>
      <c r="CJ39" s="116" t="str">
        <f t="shared" si="27"/>
        <v>50m得点表!16:25</v>
      </c>
      <c r="CK39" s="18" t="str">
        <f t="shared" si="28"/>
        <v>往得点表!3:13</v>
      </c>
      <c r="CL39" s="116" t="str">
        <f t="shared" si="29"/>
        <v>往得点表!16:25</v>
      </c>
      <c r="CM39" s="18" t="str">
        <f t="shared" si="30"/>
        <v>腕得点表!3:13</v>
      </c>
      <c r="CN39" s="116" t="str">
        <f t="shared" si="31"/>
        <v>腕得点表!16:25</v>
      </c>
      <c r="CO39" s="18" t="str">
        <f t="shared" si="32"/>
        <v>腕膝得点表!3:4</v>
      </c>
      <c r="CP39" s="116" t="str">
        <f t="shared" si="33"/>
        <v>腕膝得点表!8:9</v>
      </c>
      <c r="CQ39" s="18" t="str">
        <f t="shared" si="34"/>
        <v>20mシャトルラン得点表!3:13</v>
      </c>
      <c r="CR39" s="116" t="str">
        <f t="shared" si="35"/>
        <v>20mシャトルラン得点表!16:25</v>
      </c>
      <c r="CS39" t="b">
        <f t="shared" si="36"/>
        <v>0</v>
      </c>
      <c r="CZ39" s="277" t="s">
        <v>263</v>
      </c>
    </row>
    <row r="40" spans="1:104" ht="18" customHeight="1">
      <c r="A40" s="8">
        <v>29</v>
      </c>
      <c r="B40" s="146"/>
      <c r="C40" s="16"/>
      <c r="D40" s="137"/>
      <c r="E40" s="16"/>
      <c r="F40" s="138" t="str">
        <f>IF(D40="","",DATEDIF(D40,Z4,"y"))</f>
        <v/>
      </c>
      <c r="G40" s="16"/>
      <c r="H40" s="16"/>
      <c r="I40" s="32"/>
      <c r="J40" s="29" t="str">
        <f t="shared" ca="1" si="10"/>
        <v/>
      </c>
      <c r="K40" s="32"/>
      <c r="L40" s="29" t="str">
        <f t="shared" ca="1" si="11"/>
        <v/>
      </c>
      <c r="M40" s="6"/>
      <c r="N40" s="62"/>
      <c r="O40" s="62"/>
      <c r="P40" s="62"/>
      <c r="Q40" s="150"/>
      <c r="R40" s="121"/>
      <c r="S40" s="36" t="str">
        <f t="shared" ca="1" si="12"/>
        <v/>
      </c>
      <c r="T40" s="6"/>
      <c r="U40" s="62"/>
      <c r="V40" s="62"/>
      <c r="W40" s="62"/>
      <c r="X40" s="52"/>
      <c r="Y40" s="36"/>
      <c r="Z40" s="143" t="str">
        <f t="shared" ca="1" si="13"/>
        <v/>
      </c>
      <c r="AA40" s="6"/>
      <c r="AB40" s="62"/>
      <c r="AC40" s="62"/>
      <c r="AD40" s="150"/>
      <c r="AE40" s="32"/>
      <c r="AF40" s="29" t="str">
        <f t="shared" ca="1" si="14"/>
        <v/>
      </c>
      <c r="AG40" s="32"/>
      <c r="AH40" s="29" t="str">
        <f t="shared" ca="1" si="15"/>
        <v/>
      </c>
      <c r="AI40" s="121"/>
      <c r="AJ40" s="36" t="str">
        <f t="shared" ca="1" si="16"/>
        <v/>
      </c>
      <c r="AK40" s="32"/>
      <c r="AL40" s="29" t="str">
        <f t="shared" ca="1" si="17"/>
        <v/>
      </c>
      <c r="AM40" s="7" t="str">
        <f t="shared" si="8"/>
        <v/>
      </c>
      <c r="AN40" s="7" t="str">
        <f t="shared" si="9"/>
        <v/>
      </c>
      <c r="AO40" s="7" t="str">
        <f>IF(AM40=7,VLOOKUP(AN40,設定!$A$2:$B$6,2,1),"---")</f>
        <v>---</v>
      </c>
      <c r="AP40" s="78"/>
      <c r="AQ40" s="79"/>
      <c r="AR40" s="79"/>
      <c r="AS40" s="80" t="s">
        <v>115</v>
      </c>
      <c r="AT40" s="81"/>
      <c r="AU40" s="80"/>
      <c r="AV40" s="82"/>
      <c r="AW40" s="83" t="str">
        <f t="shared" si="18"/>
        <v/>
      </c>
      <c r="AX40" s="80" t="s">
        <v>115</v>
      </c>
      <c r="AY40" s="80" t="s">
        <v>115</v>
      </c>
      <c r="AZ40" s="80" t="s">
        <v>115</v>
      </c>
      <c r="BA40" s="80"/>
      <c r="BB40" s="80"/>
      <c r="BC40" s="80"/>
      <c r="BD40" s="80"/>
      <c r="BE40" s="84"/>
      <c r="BF40" s="95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257"/>
      <c r="BY40" s="50"/>
      <c r="CA40">
        <v>29</v>
      </c>
      <c r="CB40" s="18" t="str">
        <f t="shared" si="19"/>
        <v/>
      </c>
      <c r="CC40" s="18" t="str">
        <f t="shared" si="20"/>
        <v>立得点表!3:12</v>
      </c>
      <c r="CD40" s="116" t="str">
        <f t="shared" si="21"/>
        <v>立得点表!16:25</v>
      </c>
      <c r="CE40" s="18" t="str">
        <f t="shared" si="22"/>
        <v>立3段得点表!3:13</v>
      </c>
      <c r="CF40" s="116" t="str">
        <f t="shared" si="23"/>
        <v>立3段得点表!16:25</v>
      </c>
      <c r="CG40" s="18" t="str">
        <f t="shared" si="24"/>
        <v>ボール得点表!3:13</v>
      </c>
      <c r="CH40" s="116" t="str">
        <f t="shared" si="25"/>
        <v>ボール得点表!16:25</v>
      </c>
      <c r="CI40" s="18" t="str">
        <f t="shared" si="26"/>
        <v>50m得点表!3:13</v>
      </c>
      <c r="CJ40" s="116" t="str">
        <f t="shared" si="27"/>
        <v>50m得点表!16:25</v>
      </c>
      <c r="CK40" s="18" t="str">
        <f t="shared" si="28"/>
        <v>往得点表!3:13</v>
      </c>
      <c r="CL40" s="116" t="str">
        <f t="shared" si="29"/>
        <v>往得点表!16:25</v>
      </c>
      <c r="CM40" s="18" t="str">
        <f t="shared" si="30"/>
        <v>腕得点表!3:13</v>
      </c>
      <c r="CN40" s="116" t="str">
        <f t="shared" si="31"/>
        <v>腕得点表!16:25</v>
      </c>
      <c r="CO40" s="18" t="str">
        <f t="shared" si="32"/>
        <v>腕膝得点表!3:4</v>
      </c>
      <c r="CP40" s="116" t="str">
        <f t="shared" si="33"/>
        <v>腕膝得点表!8:9</v>
      </c>
      <c r="CQ40" s="18" t="str">
        <f t="shared" si="34"/>
        <v>20mシャトルラン得点表!3:13</v>
      </c>
      <c r="CR40" s="116" t="str">
        <f t="shared" si="35"/>
        <v>20mシャトルラン得点表!16:25</v>
      </c>
      <c r="CS40" t="b">
        <f t="shared" si="36"/>
        <v>0</v>
      </c>
      <c r="CZ40" s="277" t="s">
        <v>264</v>
      </c>
    </row>
    <row r="41" spans="1:104" s="47" customFormat="1" ht="18" customHeight="1">
      <c r="A41" s="10">
        <v>30</v>
      </c>
      <c r="B41" s="147"/>
      <c r="C41" s="15"/>
      <c r="D41" s="233"/>
      <c r="E41" s="15"/>
      <c r="F41" s="139" t="str">
        <f>IF(D41="","",DATEDIF(D41,Z4,"y"))</f>
        <v/>
      </c>
      <c r="G41" s="15"/>
      <c r="H41" s="15"/>
      <c r="I41" s="30"/>
      <c r="J41" s="31" t="str">
        <f t="shared" ca="1" si="10"/>
        <v/>
      </c>
      <c r="K41" s="30"/>
      <c r="L41" s="31" t="str">
        <f t="shared" ca="1" si="11"/>
        <v/>
      </c>
      <c r="M41" s="59"/>
      <c r="N41" s="60"/>
      <c r="O41" s="60"/>
      <c r="P41" s="60"/>
      <c r="Q41" s="151"/>
      <c r="R41" s="122"/>
      <c r="S41" s="38" t="str">
        <f t="shared" ca="1" si="12"/>
        <v/>
      </c>
      <c r="T41" s="59"/>
      <c r="U41" s="60"/>
      <c r="V41" s="60"/>
      <c r="W41" s="60"/>
      <c r="X41" s="61"/>
      <c r="Y41" s="38"/>
      <c r="Z41" s="144" t="str">
        <f t="shared" ca="1" si="13"/>
        <v/>
      </c>
      <c r="AA41" s="59"/>
      <c r="AB41" s="60"/>
      <c r="AC41" s="60"/>
      <c r="AD41" s="151"/>
      <c r="AE41" s="30"/>
      <c r="AF41" s="31" t="str">
        <f t="shared" ca="1" si="14"/>
        <v/>
      </c>
      <c r="AG41" s="30"/>
      <c r="AH41" s="31" t="str">
        <f t="shared" ca="1" si="15"/>
        <v/>
      </c>
      <c r="AI41" s="122"/>
      <c r="AJ41" s="38" t="str">
        <f t="shared" ca="1" si="16"/>
        <v/>
      </c>
      <c r="AK41" s="30"/>
      <c r="AL41" s="31" t="str">
        <f t="shared" ca="1" si="17"/>
        <v/>
      </c>
      <c r="AM41" s="11" t="str">
        <f t="shared" si="8"/>
        <v/>
      </c>
      <c r="AN41" s="11" t="str">
        <f t="shared" si="9"/>
        <v/>
      </c>
      <c r="AO41" s="11" t="str">
        <f>IF(AM41=7,VLOOKUP(AN41,設定!$A$2:$B$6,2,1),"---")</f>
        <v>---</v>
      </c>
      <c r="AP41" s="85"/>
      <c r="AQ41" s="86"/>
      <c r="AR41" s="86"/>
      <c r="AS41" s="87" t="s">
        <v>115</v>
      </c>
      <c r="AT41" s="88"/>
      <c r="AU41" s="87"/>
      <c r="AV41" s="89"/>
      <c r="AW41" s="90" t="str">
        <f t="shared" si="18"/>
        <v/>
      </c>
      <c r="AX41" s="87" t="s">
        <v>115</v>
      </c>
      <c r="AY41" s="87" t="s">
        <v>115</v>
      </c>
      <c r="AZ41" s="87" t="s">
        <v>115</v>
      </c>
      <c r="BA41" s="87"/>
      <c r="BB41" s="87"/>
      <c r="BC41" s="87"/>
      <c r="BD41" s="87"/>
      <c r="BE41" s="91"/>
      <c r="BF41" s="96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256"/>
      <c r="BY41" s="106"/>
      <c r="CA41" s="47">
        <v>30</v>
      </c>
      <c r="CB41" s="47" t="str">
        <f t="shared" si="19"/>
        <v/>
      </c>
      <c r="CC41" s="47" t="str">
        <f t="shared" si="20"/>
        <v>立得点表!3:12</v>
      </c>
      <c r="CD41" s="156" t="str">
        <f t="shared" si="21"/>
        <v>立得点表!16:25</v>
      </c>
      <c r="CE41" s="47" t="str">
        <f t="shared" si="22"/>
        <v>立3段得点表!3:13</v>
      </c>
      <c r="CF41" s="156" t="str">
        <f t="shared" si="23"/>
        <v>立3段得点表!16:25</v>
      </c>
      <c r="CG41" s="47" t="str">
        <f t="shared" si="24"/>
        <v>ボール得点表!3:13</v>
      </c>
      <c r="CH41" s="156" t="str">
        <f t="shared" si="25"/>
        <v>ボール得点表!16:25</v>
      </c>
      <c r="CI41" s="47" t="str">
        <f t="shared" si="26"/>
        <v>50m得点表!3:13</v>
      </c>
      <c r="CJ41" s="156" t="str">
        <f t="shared" si="27"/>
        <v>50m得点表!16:25</v>
      </c>
      <c r="CK41" s="47" t="str">
        <f t="shared" si="28"/>
        <v>往得点表!3:13</v>
      </c>
      <c r="CL41" s="156" t="str">
        <f t="shared" si="29"/>
        <v>往得点表!16:25</v>
      </c>
      <c r="CM41" s="47" t="str">
        <f t="shared" si="30"/>
        <v>腕得点表!3:13</v>
      </c>
      <c r="CN41" s="156" t="str">
        <f t="shared" si="31"/>
        <v>腕得点表!16:25</v>
      </c>
      <c r="CO41" s="140" t="str">
        <f t="shared" si="32"/>
        <v>腕膝得点表!3:4</v>
      </c>
      <c r="CP41" s="141" t="str">
        <f t="shared" si="33"/>
        <v>腕膝得点表!8:9</v>
      </c>
      <c r="CQ41" s="47" t="str">
        <f t="shared" si="34"/>
        <v>20mシャトルラン得点表!3:13</v>
      </c>
      <c r="CR41" s="156" t="str">
        <f t="shared" si="35"/>
        <v>20mシャトルラン得点表!16:25</v>
      </c>
      <c r="CS41" s="47" t="b">
        <f t="shared" si="36"/>
        <v>0</v>
      </c>
      <c r="CZ41" s="277" t="s">
        <v>265</v>
      </c>
    </row>
    <row r="42" spans="1:104" ht="18" customHeight="1">
      <c r="A42" s="5">
        <v>31</v>
      </c>
      <c r="B42" s="145"/>
      <c r="C42" s="13"/>
      <c r="D42" s="63"/>
      <c r="E42" s="13"/>
      <c r="F42" s="138" t="str">
        <f>IF(D42="","",DATEDIF(D42,Z4,"y"))</f>
        <v/>
      </c>
      <c r="G42" s="13"/>
      <c r="H42" s="13"/>
      <c r="I42" s="28"/>
      <c r="J42" s="29" t="str">
        <f t="shared" ca="1" si="10"/>
        <v/>
      </c>
      <c r="K42" s="28"/>
      <c r="L42" s="29" t="str">
        <f t="shared" ca="1" si="11"/>
        <v/>
      </c>
      <c r="M42" s="6"/>
      <c r="N42" s="62"/>
      <c r="O42" s="62"/>
      <c r="P42" s="62"/>
      <c r="Q42" s="150"/>
      <c r="R42" s="121"/>
      <c r="S42" s="36" t="str">
        <f t="shared" ca="1" si="12"/>
        <v/>
      </c>
      <c r="T42" s="6"/>
      <c r="U42" s="62"/>
      <c r="V42" s="62"/>
      <c r="W42" s="62"/>
      <c r="X42" s="52"/>
      <c r="Y42" s="36"/>
      <c r="Z42" s="143" t="str">
        <f t="shared" ca="1" si="13"/>
        <v/>
      </c>
      <c r="AA42" s="6"/>
      <c r="AB42" s="62"/>
      <c r="AC42" s="62"/>
      <c r="AD42" s="150"/>
      <c r="AE42" s="28"/>
      <c r="AF42" s="29" t="str">
        <f t="shared" ca="1" si="14"/>
        <v/>
      </c>
      <c r="AG42" s="28"/>
      <c r="AH42" s="29" t="str">
        <f t="shared" ca="1" si="15"/>
        <v/>
      </c>
      <c r="AI42" s="121"/>
      <c r="AJ42" s="36" t="str">
        <f t="shared" ca="1" si="16"/>
        <v/>
      </c>
      <c r="AK42" s="28"/>
      <c r="AL42" s="29" t="str">
        <f t="shared" ca="1" si="17"/>
        <v/>
      </c>
      <c r="AM42" s="20" t="str">
        <f t="shared" si="8"/>
        <v/>
      </c>
      <c r="AN42" s="7" t="str">
        <f t="shared" si="9"/>
        <v/>
      </c>
      <c r="AO42" s="9" t="str">
        <f>IF(AM42=7,VLOOKUP(AN42,設定!$A$2:$B$6,2,1),"---")</f>
        <v>---</v>
      </c>
      <c r="AP42" s="98"/>
      <c r="AQ42" s="99"/>
      <c r="AR42" s="99"/>
      <c r="AS42" s="100" t="s">
        <v>115</v>
      </c>
      <c r="AT42" s="101"/>
      <c r="AU42" s="100"/>
      <c r="AV42" s="102"/>
      <c r="AW42" s="103" t="str">
        <f t="shared" si="18"/>
        <v/>
      </c>
      <c r="AX42" s="100" t="s">
        <v>115</v>
      </c>
      <c r="AY42" s="100" t="s">
        <v>115</v>
      </c>
      <c r="AZ42" s="100" t="s">
        <v>115</v>
      </c>
      <c r="BA42" s="100"/>
      <c r="BB42" s="100"/>
      <c r="BC42" s="100"/>
      <c r="BD42" s="100"/>
      <c r="BE42" s="104"/>
      <c r="BF42" s="105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255"/>
      <c r="BY42" s="50"/>
      <c r="CA42">
        <v>31</v>
      </c>
      <c r="CB42" s="18" t="str">
        <f t="shared" si="19"/>
        <v/>
      </c>
      <c r="CC42" s="18" t="str">
        <f t="shared" si="20"/>
        <v>立得点表!3:12</v>
      </c>
      <c r="CD42" s="116" t="str">
        <f t="shared" si="21"/>
        <v>立得点表!16:25</v>
      </c>
      <c r="CE42" s="18" t="str">
        <f t="shared" si="22"/>
        <v>立3段得点表!3:13</v>
      </c>
      <c r="CF42" s="116" t="str">
        <f t="shared" si="23"/>
        <v>立3段得点表!16:25</v>
      </c>
      <c r="CG42" s="18" t="str">
        <f t="shared" si="24"/>
        <v>ボール得点表!3:13</v>
      </c>
      <c r="CH42" s="116" t="str">
        <f t="shared" si="25"/>
        <v>ボール得点表!16:25</v>
      </c>
      <c r="CI42" s="18" t="str">
        <f t="shared" si="26"/>
        <v>50m得点表!3:13</v>
      </c>
      <c r="CJ42" s="116" t="str">
        <f t="shared" si="27"/>
        <v>50m得点表!16:25</v>
      </c>
      <c r="CK42" s="18" t="str">
        <f t="shared" si="28"/>
        <v>往得点表!3:13</v>
      </c>
      <c r="CL42" s="116" t="str">
        <f t="shared" si="29"/>
        <v>往得点表!16:25</v>
      </c>
      <c r="CM42" s="18" t="str">
        <f t="shared" si="30"/>
        <v>腕得点表!3:13</v>
      </c>
      <c r="CN42" s="116" t="str">
        <f t="shared" si="31"/>
        <v>腕得点表!16:25</v>
      </c>
      <c r="CO42" s="18" t="str">
        <f t="shared" si="32"/>
        <v>腕膝得点表!3:4</v>
      </c>
      <c r="CP42" s="116" t="str">
        <f t="shared" si="33"/>
        <v>腕膝得点表!8:9</v>
      </c>
      <c r="CQ42" s="18" t="str">
        <f t="shared" si="34"/>
        <v>20mシャトルラン得点表!3:13</v>
      </c>
      <c r="CR42" s="116" t="str">
        <f t="shared" si="35"/>
        <v>20mシャトルラン得点表!16:25</v>
      </c>
      <c r="CS42" t="b">
        <f t="shared" si="36"/>
        <v>0</v>
      </c>
      <c r="CZ42" s="277" t="s">
        <v>266</v>
      </c>
    </row>
    <row r="43" spans="1:104" ht="18" customHeight="1">
      <c r="A43" s="8">
        <v>32</v>
      </c>
      <c r="B43" s="146"/>
      <c r="C43" s="16"/>
      <c r="D43" s="137"/>
      <c r="E43" s="16"/>
      <c r="F43" s="138" t="str">
        <f>IF(D43="","",DATEDIF(D43,Z4,"y"))</f>
        <v/>
      </c>
      <c r="G43" s="16"/>
      <c r="H43" s="16"/>
      <c r="I43" s="32"/>
      <c r="J43" s="29" t="str">
        <f t="shared" ca="1" si="10"/>
        <v/>
      </c>
      <c r="K43" s="32"/>
      <c r="L43" s="29" t="str">
        <f t="shared" ca="1" si="11"/>
        <v/>
      </c>
      <c r="M43" s="6"/>
      <c r="N43" s="62"/>
      <c r="O43" s="62"/>
      <c r="P43" s="62"/>
      <c r="Q43" s="150"/>
      <c r="R43" s="121"/>
      <c r="S43" s="36" t="str">
        <f t="shared" ca="1" si="12"/>
        <v/>
      </c>
      <c r="T43" s="6"/>
      <c r="U43" s="62"/>
      <c r="V43" s="62"/>
      <c r="W43" s="62"/>
      <c r="X43" s="52"/>
      <c r="Y43" s="36"/>
      <c r="Z43" s="143" t="str">
        <f t="shared" ca="1" si="13"/>
        <v/>
      </c>
      <c r="AA43" s="6"/>
      <c r="AB43" s="62"/>
      <c r="AC43" s="62"/>
      <c r="AD43" s="150"/>
      <c r="AE43" s="32"/>
      <c r="AF43" s="29" t="str">
        <f t="shared" ca="1" si="14"/>
        <v/>
      </c>
      <c r="AG43" s="32"/>
      <c r="AH43" s="29" t="str">
        <f t="shared" ca="1" si="15"/>
        <v/>
      </c>
      <c r="AI43" s="121"/>
      <c r="AJ43" s="36" t="str">
        <f t="shared" ca="1" si="16"/>
        <v/>
      </c>
      <c r="AK43" s="32"/>
      <c r="AL43" s="29" t="str">
        <f t="shared" ca="1" si="17"/>
        <v/>
      </c>
      <c r="AM43" s="7" t="str">
        <f t="shared" si="8"/>
        <v/>
      </c>
      <c r="AN43" s="7" t="str">
        <f t="shared" si="9"/>
        <v/>
      </c>
      <c r="AO43" s="7" t="str">
        <f>IF(AM43=7,VLOOKUP(AN43,設定!$A$2:$B$6,2,1),"---")</f>
        <v>---</v>
      </c>
      <c r="AP43" s="78"/>
      <c r="AQ43" s="79"/>
      <c r="AR43" s="79"/>
      <c r="AS43" s="80" t="s">
        <v>115</v>
      </c>
      <c r="AT43" s="81"/>
      <c r="AU43" s="80"/>
      <c r="AV43" s="82"/>
      <c r="AW43" s="83" t="str">
        <f t="shared" si="18"/>
        <v/>
      </c>
      <c r="AX43" s="80" t="s">
        <v>115</v>
      </c>
      <c r="AY43" s="80" t="s">
        <v>115</v>
      </c>
      <c r="AZ43" s="80" t="s">
        <v>115</v>
      </c>
      <c r="BA43" s="80"/>
      <c r="BB43" s="80"/>
      <c r="BC43" s="80"/>
      <c r="BD43" s="80"/>
      <c r="BE43" s="84"/>
      <c r="BF43" s="95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257"/>
      <c r="BY43" s="50"/>
      <c r="CA43">
        <v>32</v>
      </c>
      <c r="CB43" s="18" t="str">
        <f t="shared" si="19"/>
        <v/>
      </c>
      <c r="CC43" s="18" t="str">
        <f t="shared" si="20"/>
        <v>立得点表!3:12</v>
      </c>
      <c r="CD43" s="116" t="str">
        <f t="shared" si="21"/>
        <v>立得点表!16:25</v>
      </c>
      <c r="CE43" s="18" t="str">
        <f t="shared" si="22"/>
        <v>立3段得点表!3:13</v>
      </c>
      <c r="CF43" s="116" t="str">
        <f t="shared" si="23"/>
        <v>立3段得点表!16:25</v>
      </c>
      <c r="CG43" s="18" t="str">
        <f t="shared" si="24"/>
        <v>ボール得点表!3:13</v>
      </c>
      <c r="CH43" s="116" t="str">
        <f t="shared" si="25"/>
        <v>ボール得点表!16:25</v>
      </c>
      <c r="CI43" s="18" t="str">
        <f t="shared" si="26"/>
        <v>50m得点表!3:13</v>
      </c>
      <c r="CJ43" s="116" t="str">
        <f t="shared" si="27"/>
        <v>50m得点表!16:25</v>
      </c>
      <c r="CK43" s="18" t="str">
        <f t="shared" si="28"/>
        <v>往得点表!3:13</v>
      </c>
      <c r="CL43" s="116" t="str">
        <f t="shared" si="29"/>
        <v>往得点表!16:25</v>
      </c>
      <c r="CM43" s="18" t="str">
        <f t="shared" si="30"/>
        <v>腕得点表!3:13</v>
      </c>
      <c r="CN43" s="116" t="str">
        <f t="shared" si="31"/>
        <v>腕得点表!16:25</v>
      </c>
      <c r="CO43" s="18" t="str">
        <f t="shared" si="32"/>
        <v>腕膝得点表!3:4</v>
      </c>
      <c r="CP43" s="116" t="str">
        <f t="shared" si="33"/>
        <v>腕膝得点表!8:9</v>
      </c>
      <c r="CQ43" s="18" t="str">
        <f t="shared" si="34"/>
        <v>20mシャトルラン得点表!3:13</v>
      </c>
      <c r="CR43" s="116" t="str">
        <f t="shared" si="35"/>
        <v>20mシャトルラン得点表!16:25</v>
      </c>
      <c r="CS43" t="b">
        <f t="shared" si="36"/>
        <v>0</v>
      </c>
      <c r="CZ43" s="277" t="s">
        <v>267</v>
      </c>
    </row>
    <row r="44" spans="1:104" ht="18" customHeight="1">
      <c r="A44" s="8">
        <v>33</v>
      </c>
      <c r="B44" s="146"/>
      <c r="C44" s="16"/>
      <c r="D44" s="137"/>
      <c r="E44" s="16"/>
      <c r="F44" s="138" t="str">
        <f>IF(D44="","",DATEDIF(D44,Z4,"y"))</f>
        <v/>
      </c>
      <c r="G44" s="16"/>
      <c r="H44" s="16"/>
      <c r="I44" s="32"/>
      <c r="J44" s="29" t="str">
        <f t="shared" ref="J44:J75" ca="1" si="37">IF(B44="","",IF(I44="","",CHOOSE(MATCH($I44,IF($C44="男",INDIRECT(CC44),INDIRECT(CD44)),1),1,2,3,4,5,6,7,8,9,10)))</f>
        <v/>
      </c>
      <c r="K44" s="32"/>
      <c r="L44" s="29" t="str">
        <f t="shared" ref="L44:L75" ca="1" si="38">IF(B44="","",IF(K44="","",CHOOSE(MATCH($K44,IF($C44="男",INDIRECT(CE44),INDIRECT(CF44)),1),1,2,3,4,5,6,7,8,9,10)))</f>
        <v/>
      </c>
      <c r="M44" s="6"/>
      <c r="N44" s="62"/>
      <c r="O44" s="62"/>
      <c r="P44" s="62"/>
      <c r="Q44" s="150"/>
      <c r="R44" s="121"/>
      <c r="S44" s="36" t="str">
        <f t="shared" ref="S44:S75" ca="1" si="39">IF(B44="","",IF(R44="","",CHOOSE(MATCH($R44,IF($C44="男",INDIRECT(CG44),INDIRECT(CH44)),1),1,2,3,4,5,6,7,8,9,10)))</f>
        <v/>
      </c>
      <c r="T44" s="6"/>
      <c r="U44" s="62"/>
      <c r="V44" s="62"/>
      <c r="W44" s="62"/>
      <c r="X44" s="52"/>
      <c r="Y44" s="36"/>
      <c r="Z44" s="143" t="str">
        <f t="shared" ref="Z44:Z75" ca="1" si="40">IF(B44="","",IF(Y44="","",CHOOSE(MATCH($Y44,IF($C44="男",INDIRECT(CI44),INDIRECT(CJ44)),1),10,9,8,7,6,5,4,3,2,1)))</f>
        <v/>
      </c>
      <c r="AA44" s="6"/>
      <c r="AB44" s="62"/>
      <c r="AC44" s="62"/>
      <c r="AD44" s="150"/>
      <c r="AE44" s="32"/>
      <c r="AF44" s="29" t="str">
        <f t="shared" ref="AF44:AF75" ca="1" si="41">IF(B44="","",IF(AE44="","",CHOOSE(MATCH(AE44,IF($C44="男",INDIRECT(CK44),INDIRECT(CL44)),1),1,2,3,4,5,6,7,8,9,10)))</f>
        <v/>
      </c>
      <c r="AG44" s="32"/>
      <c r="AH44" s="29" t="str">
        <f t="shared" ref="AH44:AH75" ca="1" si="42">IF(B44="","",IF(AG44="","",CHOOSE(MATCH(AG44,IF($C44="男",INDIRECT(CM44),INDIRECT(CN44)),1),1,2,3,4,5,6,7,8,9,10)))</f>
        <v/>
      </c>
      <c r="AI44" s="121"/>
      <c r="AJ44" s="36" t="str">
        <f t="shared" ref="AJ44:AJ75" ca="1" si="43">IF(B44="","",IF(AI44="","",CHOOSE(MATCH(AI44,IF($C44="男",INDIRECT(CO44),INDIRECT(CP44)),1),1,2,3,4,5,6,7,8,9,10)))</f>
        <v/>
      </c>
      <c r="AK44" s="32"/>
      <c r="AL44" s="29" t="str">
        <f t="shared" ref="AL44:AL75" ca="1" si="44">IF(B44="","",IF(AK44="","",CHOOSE(MATCH(AK44,IF($C44="男",INDIRECT(CQ44),INDIRECT(CR44)),1),1,2,3,4,5,6,7,8,9,10)))</f>
        <v/>
      </c>
      <c r="AM44" s="7" t="str">
        <f t="shared" ref="AM44:AM75" si="45">IF(B44="","",COUNT(I44,K44,R44,Y44,AG44,AE44,AK44,AI44))</f>
        <v/>
      </c>
      <c r="AN44" s="7" t="str">
        <f t="shared" ref="AN44:AN75" si="46">IF(B44="","",SUM(J44,L44,S44,AH44,Z44,AF44,AL44,AJ44))</f>
        <v/>
      </c>
      <c r="AO44" s="7" t="str">
        <f>IF(AM44=7,VLOOKUP(AN44,設定!$A$2:$B$6,2,1),"---")</f>
        <v>---</v>
      </c>
      <c r="AP44" s="78"/>
      <c r="AQ44" s="79"/>
      <c r="AR44" s="79"/>
      <c r="AS44" s="80" t="s">
        <v>115</v>
      </c>
      <c r="AT44" s="81"/>
      <c r="AU44" s="80"/>
      <c r="AV44" s="82"/>
      <c r="AW44" s="83" t="str">
        <f t="shared" si="18"/>
        <v/>
      </c>
      <c r="AX44" s="80" t="s">
        <v>115</v>
      </c>
      <c r="AY44" s="80" t="s">
        <v>115</v>
      </c>
      <c r="AZ44" s="80" t="s">
        <v>115</v>
      </c>
      <c r="BA44" s="80"/>
      <c r="BB44" s="80"/>
      <c r="BC44" s="80"/>
      <c r="BD44" s="80"/>
      <c r="BE44" s="84"/>
      <c r="BF44" s="95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257"/>
      <c r="BY44" s="50"/>
      <c r="CA44">
        <v>33</v>
      </c>
      <c r="CB44" s="18" t="str">
        <f t="shared" ref="CB44:CB75" si="47">IF(F44="","",VLOOKUP(F44,年齢変換表,2))</f>
        <v/>
      </c>
      <c r="CC44" s="18" t="str">
        <f t="shared" si="20"/>
        <v>立得点表!3:12</v>
      </c>
      <c r="CD44" s="116" t="str">
        <f t="shared" si="21"/>
        <v>立得点表!16:25</v>
      </c>
      <c r="CE44" s="18" t="str">
        <f t="shared" si="22"/>
        <v>立3段得点表!3:13</v>
      </c>
      <c r="CF44" s="116" t="str">
        <f t="shared" si="23"/>
        <v>立3段得点表!16:25</v>
      </c>
      <c r="CG44" s="18" t="str">
        <f t="shared" si="24"/>
        <v>ボール得点表!3:13</v>
      </c>
      <c r="CH44" s="116" t="str">
        <f t="shared" si="25"/>
        <v>ボール得点表!16:25</v>
      </c>
      <c r="CI44" s="18" t="str">
        <f t="shared" si="26"/>
        <v>50m得点表!3:13</v>
      </c>
      <c r="CJ44" s="116" t="str">
        <f t="shared" si="27"/>
        <v>50m得点表!16:25</v>
      </c>
      <c r="CK44" s="18" t="str">
        <f t="shared" si="28"/>
        <v>往得点表!3:13</v>
      </c>
      <c r="CL44" s="116" t="str">
        <f t="shared" si="29"/>
        <v>往得点表!16:25</v>
      </c>
      <c r="CM44" s="18" t="str">
        <f t="shared" si="30"/>
        <v>腕得点表!3:13</v>
      </c>
      <c r="CN44" s="116" t="str">
        <f t="shared" si="31"/>
        <v>腕得点表!16:25</v>
      </c>
      <c r="CO44" s="18" t="str">
        <f t="shared" si="32"/>
        <v>腕膝得点表!3:4</v>
      </c>
      <c r="CP44" s="116" t="str">
        <f t="shared" si="33"/>
        <v>腕膝得点表!8:9</v>
      </c>
      <c r="CQ44" s="18" t="str">
        <f t="shared" si="34"/>
        <v>20mシャトルラン得点表!3:13</v>
      </c>
      <c r="CR44" s="116" t="str">
        <f t="shared" si="35"/>
        <v>20mシャトルラン得点表!16:25</v>
      </c>
      <c r="CS44" t="b">
        <f t="shared" ref="CS44:CS75" si="48">OR(AND(E44&lt;=7,E44&lt;&gt;""),AND(E44&gt;=50,E44=""))</f>
        <v>0</v>
      </c>
      <c r="CZ44" s="277" t="s">
        <v>268</v>
      </c>
    </row>
    <row r="45" spans="1:104" ht="18" customHeight="1">
      <c r="A45" s="8">
        <v>34</v>
      </c>
      <c r="B45" s="146"/>
      <c r="C45" s="16"/>
      <c r="D45" s="137"/>
      <c r="E45" s="16"/>
      <c r="F45" s="138" t="str">
        <f>IF(D45="","",DATEDIF(D45,Z4,"y"))</f>
        <v/>
      </c>
      <c r="G45" s="16"/>
      <c r="H45" s="16"/>
      <c r="I45" s="32"/>
      <c r="J45" s="29" t="str">
        <f t="shared" ca="1" si="37"/>
        <v/>
      </c>
      <c r="K45" s="32"/>
      <c r="L45" s="29" t="str">
        <f t="shared" ca="1" si="38"/>
        <v/>
      </c>
      <c r="M45" s="6"/>
      <c r="N45" s="62"/>
      <c r="O45" s="62"/>
      <c r="P45" s="62"/>
      <c r="Q45" s="150"/>
      <c r="R45" s="121"/>
      <c r="S45" s="36" t="str">
        <f t="shared" ca="1" si="39"/>
        <v/>
      </c>
      <c r="T45" s="6"/>
      <c r="U45" s="62"/>
      <c r="V45" s="62"/>
      <c r="W45" s="62"/>
      <c r="X45" s="52"/>
      <c r="Y45" s="36"/>
      <c r="Z45" s="143" t="str">
        <f t="shared" ca="1" si="40"/>
        <v/>
      </c>
      <c r="AA45" s="6"/>
      <c r="AB45" s="62"/>
      <c r="AC45" s="62"/>
      <c r="AD45" s="150"/>
      <c r="AE45" s="32"/>
      <c r="AF45" s="29" t="str">
        <f t="shared" ca="1" si="41"/>
        <v/>
      </c>
      <c r="AG45" s="32"/>
      <c r="AH45" s="29" t="str">
        <f t="shared" ca="1" si="42"/>
        <v/>
      </c>
      <c r="AI45" s="121"/>
      <c r="AJ45" s="36" t="str">
        <f t="shared" ca="1" si="43"/>
        <v/>
      </c>
      <c r="AK45" s="32"/>
      <c r="AL45" s="29" t="str">
        <f t="shared" ca="1" si="44"/>
        <v/>
      </c>
      <c r="AM45" s="7" t="str">
        <f t="shared" si="45"/>
        <v/>
      </c>
      <c r="AN45" s="7" t="str">
        <f t="shared" si="46"/>
        <v/>
      </c>
      <c r="AO45" s="7" t="str">
        <f>IF(AM45=7,VLOOKUP(AN45,設定!$A$2:$B$6,2,1),"---")</f>
        <v>---</v>
      </c>
      <c r="AP45" s="78"/>
      <c r="AQ45" s="79"/>
      <c r="AR45" s="79"/>
      <c r="AS45" s="80" t="s">
        <v>115</v>
      </c>
      <c r="AT45" s="81"/>
      <c r="AU45" s="80"/>
      <c r="AV45" s="82"/>
      <c r="AW45" s="83" t="str">
        <f t="shared" si="18"/>
        <v/>
      </c>
      <c r="AX45" s="80" t="s">
        <v>115</v>
      </c>
      <c r="AY45" s="80" t="s">
        <v>115</v>
      </c>
      <c r="AZ45" s="80" t="s">
        <v>115</v>
      </c>
      <c r="BA45" s="80"/>
      <c r="BB45" s="80"/>
      <c r="BC45" s="80"/>
      <c r="BD45" s="80"/>
      <c r="BE45" s="84"/>
      <c r="BF45" s="95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257"/>
      <c r="BY45" s="50"/>
      <c r="CA45">
        <v>34</v>
      </c>
      <c r="CB45" s="18" t="str">
        <f t="shared" si="47"/>
        <v/>
      </c>
      <c r="CC45" s="18" t="str">
        <f t="shared" si="20"/>
        <v>立得点表!3:12</v>
      </c>
      <c r="CD45" s="116" t="str">
        <f t="shared" si="21"/>
        <v>立得点表!16:25</v>
      </c>
      <c r="CE45" s="18" t="str">
        <f t="shared" si="22"/>
        <v>立3段得点表!3:13</v>
      </c>
      <c r="CF45" s="116" t="str">
        <f t="shared" si="23"/>
        <v>立3段得点表!16:25</v>
      </c>
      <c r="CG45" s="18" t="str">
        <f t="shared" si="24"/>
        <v>ボール得点表!3:13</v>
      </c>
      <c r="CH45" s="116" t="str">
        <f t="shared" si="25"/>
        <v>ボール得点表!16:25</v>
      </c>
      <c r="CI45" s="18" t="str">
        <f t="shared" si="26"/>
        <v>50m得点表!3:13</v>
      </c>
      <c r="CJ45" s="116" t="str">
        <f t="shared" si="27"/>
        <v>50m得点表!16:25</v>
      </c>
      <c r="CK45" s="18" t="str">
        <f t="shared" si="28"/>
        <v>往得点表!3:13</v>
      </c>
      <c r="CL45" s="116" t="str">
        <f t="shared" si="29"/>
        <v>往得点表!16:25</v>
      </c>
      <c r="CM45" s="18" t="str">
        <f t="shared" si="30"/>
        <v>腕得点表!3:13</v>
      </c>
      <c r="CN45" s="116" t="str">
        <f t="shared" si="31"/>
        <v>腕得点表!16:25</v>
      </c>
      <c r="CO45" s="18" t="str">
        <f t="shared" si="32"/>
        <v>腕膝得点表!3:4</v>
      </c>
      <c r="CP45" s="116" t="str">
        <f t="shared" si="33"/>
        <v>腕膝得点表!8:9</v>
      </c>
      <c r="CQ45" s="18" t="str">
        <f t="shared" si="34"/>
        <v>20mシャトルラン得点表!3:13</v>
      </c>
      <c r="CR45" s="116" t="str">
        <f t="shared" si="35"/>
        <v>20mシャトルラン得点表!16:25</v>
      </c>
      <c r="CS45" t="b">
        <f t="shared" si="48"/>
        <v>0</v>
      </c>
      <c r="CZ45" s="277" t="s">
        <v>269</v>
      </c>
    </row>
    <row r="46" spans="1:104" s="47" customFormat="1" ht="18" customHeight="1">
      <c r="A46" s="10">
        <v>35</v>
      </c>
      <c r="B46" s="147"/>
      <c r="C46" s="15"/>
      <c r="D46" s="233"/>
      <c r="E46" s="15"/>
      <c r="F46" s="139" t="str">
        <f>IF(D46="","",DATEDIF(D46,Z4,"y"))</f>
        <v/>
      </c>
      <c r="G46" s="15"/>
      <c r="H46" s="15"/>
      <c r="I46" s="30"/>
      <c r="J46" s="31" t="str">
        <f t="shared" ca="1" si="37"/>
        <v/>
      </c>
      <c r="K46" s="30"/>
      <c r="L46" s="31" t="str">
        <f t="shared" ca="1" si="38"/>
        <v/>
      </c>
      <c r="M46" s="59"/>
      <c r="N46" s="60"/>
      <c r="O46" s="60"/>
      <c r="P46" s="60"/>
      <c r="Q46" s="151"/>
      <c r="R46" s="122"/>
      <c r="S46" s="38" t="str">
        <f t="shared" ca="1" si="39"/>
        <v/>
      </c>
      <c r="T46" s="59"/>
      <c r="U46" s="60"/>
      <c r="V46" s="60"/>
      <c r="W46" s="60"/>
      <c r="X46" s="61"/>
      <c r="Y46" s="38"/>
      <c r="Z46" s="144" t="str">
        <f t="shared" ca="1" si="40"/>
        <v/>
      </c>
      <c r="AA46" s="59"/>
      <c r="AB46" s="60"/>
      <c r="AC46" s="60"/>
      <c r="AD46" s="151"/>
      <c r="AE46" s="30"/>
      <c r="AF46" s="31" t="str">
        <f t="shared" ca="1" si="41"/>
        <v/>
      </c>
      <c r="AG46" s="30"/>
      <c r="AH46" s="31" t="str">
        <f t="shared" ca="1" si="42"/>
        <v/>
      </c>
      <c r="AI46" s="122"/>
      <c r="AJ46" s="38" t="str">
        <f t="shared" ca="1" si="43"/>
        <v/>
      </c>
      <c r="AK46" s="30"/>
      <c r="AL46" s="31" t="str">
        <f t="shared" ca="1" si="44"/>
        <v/>
      </c>
      <c r="AM46" s="11" t="str">
        <f t="shared" si="45"/>
        <v/>
      </c>
      <c r="AN46" s="11" t="str">
        <f t="shared" si="46"/>
        <v/>
      </c>
      <c r="AO46" s="11" t="str">
        <f>IF(AM46=7,VLOOKUP(AN46,設定!$A$2:$B$6,2,1),"---")</f>
        <v>---</v>
      </c>
      <c r="AP46" s="85"/>
      <c r="AQ46" s="86"/>
      <c r="AR46" s="86"/>
      <c r="AS46" s="87" t="s">
        <v>115</v>
      </c>
      <c r="AT46" s="88"/>
      <c r="AU46" s="87"/>
      <c r="AV46" s="89"/>
      <c r="AW46" s="90" t="str">
        <f t="shared" si="18"/>
        <v/>
      </c>
      <c r="AX46" s="87" t="s">
        <v>115</v>
      </c>
      <c r="AY46" s="87" t="s">
        <v>115</v>
      </c>
      <c r="AZ46" s="87" t="s">
        <v>115</v>
      </c>
      <c r="BA46" s="87"/>
      <c r="BB46" s="87"/>
      <c r="BC46" s="87"/>
      <c r="BD46" s="87"/>
      <c r="BE46" s="91"/>
      <c r="BF46" s="96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256"/>
      <c r="BY46" s="106"/>
      <c r="CA46" s="47">
        <v>35</v>
      </c>
      <c r="CB46" s="47" t="str">
        <f t="shared" si="47"/>
        <v/>
      </c>
      <c r="CC46" s="47" t="str">
        <f t="shared" si="20"/>
        <v>立得点表!3:12</v>
      </c>
      <c r="CD46" s="156" t="str">
        <f t="shared" si="21"/>
        <v>立得点表!16:25</v>
      </c>
      <c r="CE46" s="47" t="str">
        <f t="shared" si="22"/>
        <v>立3段得点表!3:13</v>
      </c>
      <c r="CF46" s="156" t="str">
        <f t="shared" si="23"/>
        <v>立3段得点表!16:25</v>
      </c>
      <c r="CG46" s="47" t="str">
        <f t="shared" si="24"/>
        <v>ボール得点表!3:13</v>
      </c>
      <c r="CH46" s="156" t="str">
        <f t="shared" si="25"/>
        <v>ボール得点表!16:25</v>
      </c>
      <c r="CI46" s="47" t="str">
        <f t="shared" si="26"/>
        <v>50m得点表!3:13</v>
      </c>
      <c r="CJ46" s="156" t="str">
        <f t="shared" si="27"/>
        <v>50m得点表!16:25</v>
      </c>
      <c r="CK46" s="47" t="str">
        <f t="shared" si="28"/>
        <v>往得点表!3:13</v>
      </c>
      <c r="CL46" s="156" t="str">
        <f t="shared" si="29"/>
        <v>往得点表!16:25</v>
      </c>
      <c r="CM46" s="47" t="str">
        <f t="shared" si="30"/>
        <v>腕得点表!3:13</v>
      </c>
      <c r="CN46" s="156" t="str">
        <f t="shared" si="31"/>
        <v>腕得点表!16:25</v>
      </c>
      <c r="CO46" s="140" t="str">
        <f t="shared" si="32"/>
        <v>腕膝得点表!3:4</v>
      </c>
      <c r="CP46" s="141" t="str">
        <f t="shared" si="33"/>
        <v>腕膝得点表!8:9</v>
      </c>
      <c r="CQ46" s="47" t="str">
        <f t="shared" si="34"/>
        <v>20mシャトルラン得点表!3:13</v>
      </c>
      <c r="CR46" s="156" t="str">
        <f t="shared" si="35"/>
        <v>20mシャトルラン得点表!16:25</v>
      </c>
      <c r="CS46" s="47" t="b">
        <f t="shared" si="48"/>
        <v>0</v>
      </c>
      <c r="CZ46" s="277" t="s">
        <v>270</v>
      </c>
    </row>
    <row r="47" spans="1:104" ht="18" customHeight="1">
      <c r="A47" s="5">
        <v>36</v>
      </c>
      <c r="B47" s="145"/>
      <c r="C47" s="13"/>
      <c r="D47" s="63"/>
      <c r="E47" s="13"/>
      <c r="F47" s="138" t="str">
        <f>IF(D47="","",DATEDIF(D47,Z4,"y"))</f>
        <v/>
      </c>
      <c r="G47" s="13"/>
      <c r="H47" s="13"/>
      <c r="I47" s="28"/>
      <c r="J47" s="29" t="str">
        <f t="shared" ca="1" si="37"/>
        <v/>
      </c>
      <c r="K47" s="28"/>
      <c r="L47" s="29" t="str">
        <f t="shared" ca="1" si="38"/>
        <v/>
      </c>
      <c r="M47" s="6"/>
      <c r="N47" s="62"/>
      <c r="O47" s="62"/>
      <c r="P47" s="62"/>
      <c r="Q47" s="150"/>
      <c r="R47" s="121"/>
      <c r="S47" s="36" t="str">
        <f t="shared" ca="1" si="39"/>
        <v/>
      </c>
      <c r="T47" s="6"/>
      <c r="U47" s="62"/>
      <c r="V47" s="62"/>
      <c r="W47" s="62"/>
      <c r="X47" s="52"/>
      <c r="Y47" s="36"/>
      <c r="Z47" s="143" t="str">
        <f t="shared" ca="1" si="40"/>
        <v/>
      </c>
      <c r="AA47" s="6"/>
      <c r="AB47" s="62"/>
      <c r="AC47" s="62"/>
      <c r="AD47" s="150"/>
      <c r="AE47" s="28"/>
      <c r="AF47" s="29" t="str">
        <f t="shared" ca="1" si="41"/>
        <v/>
      </c>
      <c r="AG47" s="28"/>
      <c r="AH47" s="29" t="str">
        <f t="shared" ca="1" si="42"/>
        <v/>
      </c>
      <c r="AI47" s="121"/>
      <c r="AJ47" s="36" t="str">
        <f t="shared" ca="1" si="43"/>
        <v/>
      </c>
      <c r="AK47" s="28"/>
      <c r="AL47" s="29" t="str">
        <f t="shared" ca="1" si="44"/>
        <v/>
      </c>
      <c r="AM47" s="20" t="str">
        <f t="shared" si="45"/>
        <v/>
      </c>
      <c r="AN47" s="7" t="str">
        <f t="shared" si="46"/>
        <v/>
      </c>
      <c r="AO47" s="9" t="str">
        <f>IF(AM47=7,VLOOKUP(AN47,設定!$A$2:$B$6,2,1),"---")</f>
        <v>---</v>
      </c>
      <c r="AP47" s="98"/>
      <c r="AQ47" s="99"/>
      <c r="AR47" s="99"/>
      <c r="AS47" s="100" t="s">
        <v>115</v>
      </c>
      <c r="AT47" s="101"/>
      <c r="AU47" s="100"/>
      <c r="AV47" s="102"/>
      <c r="AW47" s="103" t="str">
        <f t="shared" si="18"/>
        <v/>
      </c>
      <c r="AX47" s="100" t="s">
        <v>115</v>
      </c>
      <c r="AY47" s="100" t="s">
        <v>115</v>
      </c>
      <c r="AZ47" s="100" t="s">
        <v>115</v>
      </c>
      <c r="BA47" s="100"/>
      <c r="BB47" s="100"/>
      <c r="BC47" s="100"/>
      <c r="BD47" s="100"/>
      <c r="BE47" s="104"/>
      <c r="BF47" s="105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255"/>
      <c r="BY47" s="50"/>
      <c r="CA47">
        <v>36</v>
      </c>
      <c r="CB47" s="18" t="str">
        <f t="shared" si="47"/>
        <v/>
      </c>
      <c r="CC47" s="18" t="str">
        <f t="shared" si="20"/>
        <v>立得点表!3:12</v>
      </c>
      <c r="CD47" s="116" t="str">
        <f t="shared" si="21"/>
        <v>立得点表!16:25</v>
      </c>
      <c r="CE47" s="18" t="str">
        <f t="shared" si="22"/>
        <v>立3段得点表!3:13</v>
      </c>
      <c r="CF47" s="116" t="str">
        <f t="shared" si="23"/>
        <v>立3段得点表!16:25</v>
      </c>
      <c r="CG47" s="18" t="str">
        <f t="shared" si="24"/>
        <v>ボール得点表!3:13</v>
      </c>
      <c r="CH47" s="116" t="str">
        <f t="shared" si="25"/>
        <v>ボール得点表!16:25</v>
      </c>
      <c r="CI47" s="18" t="str">
        <f t="shared" si="26"/>
        <v>50m得点表!3:13</v>
      </c>
      <c r="CJ47" s="116" t="str">
        <f t="shared" si="27"/>
        <v>50m得点表!16:25</v>
      </c>
      <c r="CK47" s="18" t="str">
        <f t="shared" si="28"/>
        <v>往得点表!3:13</v>
      </c>
      <c r="CL47" s="116" t="str">
        <f t="shared" si="29"/>
        <v>往得点表!16:25</v>
      </c>
      <c r="CM47" s="18" t="str">
        <f t="shared" si="30"/>
        <v>腕得点表!3:13</v>
      </c>
      <c r="CN47" s="116" t="str">
        <f t="shared" si="31"/>
        <v>腕得点表!16:25</v>
      </c>
      <c r="CO47" s="18" t="str">
        <f t="shared" si="32"/>
        <v>腕膝得点表!3:4</v>
      </c>
      <c r="CP47" s="116" t="str">
        <f t="shared" si="33"/>
        <v>腕膝得点表!8:9</v>
      </c>
      <c r="CQ47" s="18" t="str">
        <f t="shared" si="34"/>
        <v>20mシャトルラン得点表!3:13</v>
      </c>
      <c r="CR47" s="116" t="str">
        <f t="shared" si="35"/>
        <v>20mシャトルラン得点表!16:25</v>
      </c>
      <c r="CS47" t="b">
        <f t="shared" si="48"/>
        <v>0</v>
      </c>
      <c r="CZ47" s="277" t="s">
        <v>271</v>
      </c>
    </row>
    <row r="48" spans="1:104" ht="18" customHeight="1">
      <c r="A48" s="8">
        <v>37</v>
      </c>
      <c r="B48" s="146"/>
      <c r="C48" s="16"/>
      <c r="D48" s="137"/>
      <c r="E48" s="16"/>
      <c r="F48" s="138" t="str">
        <f>IF(D48="","",DATEDIF(D48,Z4,"y"))</f>
        <v/>
      </c>
      <c r="G48" s="16"/>
      <c r="H48" s="16"/>
      <c r="I48" s="32"/>
      <c r="J48" s="29" t="str">
        <f t="shared" ca="1" si="37"/>
        <v/>
      </c>
      <c r="K48" s="32"/>
      <c r="L48" s="29" t="str">
        <f t="shared" ca="1" si="38"/>
        <v/>
      </c>
      <c r="M48" s="6"/>
      <c r="N48" s="62"/>
      <c r="O48" s="62"/>
      <c r="P48" s="62"/>
      <c r="Q48" s="150"/>
      <c r="R48" s="121"/>
      <c r="S48" s="36" t="str">
        <f t="shared" ca="1" si="39"/>
        <v/>
      </c>
      <c r="T48" s="6"/>
      <c r="U48" s="62"/>
      <c r="V48" s="62"/>
      <c r="W48" s="62"/>
      <c r="X48" s="52"/>
      <c r="Y48" s="36"/>
      <c r="Z48" s="143" t="str">
        <f t="shared" ca="1" si="40"/>
        <v/>
      </c>
      <c r="AA48" s="6"/>
      <c r="AB48" s="62"/>
      <c r="AC48" s="62"/>
      <c r="AD48" s="150"/>
      <c r="AE48" s="32"/>
      <c r="AF48" s="29" t="str">
        <f t="shared" ca="1" si="41"/>
        <v/>
      </c>
      <c r="AG48" s="32"/>
      <c r="AH48" s="29" t="str">
        <f t="shared" ca="1" si="42"/>
        <v/>
      </c>
      <c r="AI48" s="121"/>
      <c r="AJ48" s="36" t="str">
        <f t="shared" ca="1" si="43"/>
        <v/>
      </c>
      <c r="AK48" s="32"/>
      <c r="AL48" s="29" t="str">
        <f t="shared" ca="1" si="44"/>
        <v/>
      </c>
      <c r="AM48" s="7" t="str">
        <f t="shared" si="45"/>
        <v/>
      </c>
      <c r="AN48" s="7" t="str">
        <f t="shared" si="46"/>
        <v/>
      </c>
      <c r="AO48" s="7" t="str">
        <f>IF(AM48=7,VLOOKUP(AN48,設定!$A$2:$B$6,2,1),"---")</f>
        <v>---</v>
      </c>
      <c r="AP48" s="78"/>
      <c r="AQ48" s="79"/>
      <c r="AR48" s="79"/>
      <c r="AS48" s="80" t="s">
        <v>115</v>
      </c>
      <c r="AT48" s="81"/>
      <c r="AU48" s="80"/>
      <c r="AV48" s="82"/>
      <c r="AW48" s="83" t="str">
        <f t="shared" si="18"/>
        <v/>
      </c>
      <c r="AX48" s="80" t="s">
        <v>115</v>
      </c>
      <c r="AY48" s="80" t="s">
        <v>115</v>
      </c>
      <c r="AZ48" s="80" t="s">
        <v>115</v>
      </c>
      <c r="BA48" s="80"/>
      <c r="BB48" s="80"/>
      <c r="BC48" s="80"/>
      <c r="BD48" s="80"/>
      <c r="BE48" s="84"/>
      <c r="BF48" s="95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257"/>
      <c r="BY48" s="50"/>
      <c r="CA48">
        <v>37</v>
      </c>
      <c r="CB48" s="18" t="str">
        <f t="shared" si="47"/>
        <v/>
      </c>
      <c r="CC48" s="18" t="str">
        <f t="shared" si="20"/>
        <v>立得点表!3:12</v>
      </c>
      <c r="CD48" s="116" t="str">
        <f t="shared" si="21"/>
        <v>立得点表!16:25</v>
      </c>
      <c r="CE48" s="18" t="str">
        <f t="shared" si="22"/>
        <v>立3段得点表!3:13</v>
      </c>
      <c r="CF48" s="116" t="str">
        <f t="shared" si="23"/>
        <v>立3段得点表!16:25</v>
      </c>
      <c r="CG48" s="18" t="str">
        <f t="shared" si="24"/>
        <v>ボール得点表!3:13</v>
      </c>
      <c r="CH48" s="116" t="str">
        <f t="shared" si="25"/>
        <v>ボール得点表!16:25</v>
      </c>
      <c r="CI48" s="18" t="str">
        <f t="shared" si="26"/>
        <v>50m得点表!3:13</v>
      </c>
      <c r="CJ48" s="116" t="str">
        <f t="shared" si="27"/>
        <v>50m得点表!16:25</v>
      </c>
      <c r="CK48" s="18" t="str">
        <f t="shared" si="28"/>
        <v>往得点表!3:13</v>
      </c>
      <c r="CL48" s="116" t="str">
        <f t="shared" si="29"/>
        <v>往得点表!16:25</v>
      </c>
      <c r="CM48" s="18" t="str">
        <f t="shared" si="30"/>
        <v>腕得点表!3:13</v>
      </c>
      <c r="CN48" s="116" t="str">
        <f t="shared" si="31"/>
        <v>腕得点表!16:25</v>
      </c>
      <c r="CO48" s="18" t="str">
        <f t="shared" si="32"/>
        <v>腕膝得点表!3:4</v>
      </c>
      <c r="CP48" s="116" t="str">
        <f t="shared" si="33"/>
        <v>腕膝得点表!8:9</v>
      </c>
      <c r="CQ48" s="18" t="str">
        <f t="shared" si="34"/>
        <v>20mシャトルラン得点表!3:13</v>
      </c>
      <c r="CR48" s="116" t="str">
        <f t="shared" si="35"/>
        <v>20mシャトルラン得点表!16:25</v>
      </c>
      <c r="CS48" t="b">
        <f t="shared" si="48"/>
        <v>0</v>
      </c>
    </row>
    <row r="49" spans="1:97" ht="18" customHeight="1">
      <c r="A49" s="8">
        <v>38</v>
      </c>
      <c r="B49" s="146"/>
      <c r="C49" s="16"/>
      <c r="D49" s="137"/>
      <c r="E49" s="16"/>
      <c r="F49" s="138" t="str">
        <f>IF(D49="","",DATEDIF(D49,Z4,"y"))</f>
        <v/>
      </c>
      <c r="G49" s="16"/>
      <c r="H49" s="16"/>
      <c r="I49" s="32"/>
      <c r="J49" s="29" t="str">
        <f t="shared" ca="1" si="37"/>
        <v/>
      </c>
      <c r="K49" s="32"/>
      <c r="L49" s="29" t="str">
        <f t="shared" ca="1" si="38"/>
        <v/>
      </c>
      <c r="M49" s="6"/>
      <c r="N49" s="62"/>
      <c r="O49" s="62"/>
      <c r="P49" s="62"/>
      <c r="Q49" s="150"/>
      <c r="R49" s="121"/>
      <c r="S49" s="36" t="str">
        <f t="shared" ca="1" si="39"/>
        <v/>
      </c>
      <c r="T49" s="6"/>
      <c r="U49" s="62"/>
      <c r="V49" s="62"/>
      <c r="W49" s="62"/>
      <c r="X49" s="52"/>
      <c r="Y49" s="36"/>
      <c r="Z49" s="143" t="str">
        <f t="shared" ca="1" si="40"/>
        <v/>
      </c>
      <c r="AA49" s="6"/>
      <c r="AB49" s="62"/>
      <c r="AC49" s="62"/>
      <c r="AD49" s="150"/>
      <c r="AE49" s="32"/>
      <c r="AF49" s="29" t="str">
        <f t="shared" ca="1" si="41"/>
        <v/>
      </c>
      <c r="AG49" s="32"/>
      <c r="AH49" s="29" t="str">
        <f t="shared" ca="1" si="42"/>
        <v/>
      </c>
      <c r="AI49" s="121"/>
      <c r="AJ49" s="36" t="str">
        <f t="shared" ca="1" si="43"/>
        <v/>
      </c>
      <c r="AK49" s="32"/>
      <c r="AL49" s="29" t="str">
        <f t="shared" ca="1" si="44"/>
        <v/>
      </c>
      <c r="AM49" s="7" t="str">
        <f t="shared" si="45"/>
        <v/>
      </c>
      <c r="AN49" s="7" t="str">
        <f t="shared" si="46"/>
        <v/>
      </c>
      <c r="AO49" s="7" t="str">
        <f>IF(AM49=7,VLOOKUP(AN49,設定!$A$2:$B$6,2,1),"---")</f>
        <v>---</v>
      </c>
      <c r="AP49" s="78"/>
      <c r="AQ49" s="79"/>
      <c r="AR49" s="79"/>
      <c r="AS49" s="80" t="s">
        <v>115</v>
      </c>
      <c r="AT49" s="81"/>
      <c r="AU49" s="80"/>
      <c r="AV49" s="82"/>
      <c r="AW49" s="83" t="str">
        <f t="shared" si="18"/>
        <v/>
      </c>
      <c r="AX49" s="80" t="s">
        <v>115</v>
      </c>
      <c r="AY49" s="80" t="s">
        <v>115</v>
      </c>
      <c r="AZ49" s="80" t="s">
        <v>115</v>
      </c>
      <c r="BA49" s="80"/>
      <c r="BB49" s="80"/>
      <c r="BC49" s="80"/>
      <c r="BD49" s="80"/>
      <c r="BE49" s="84"/>
      <c r="BF49" s="95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257"/>
      <c r="BY49" s="50"/>
      <c r="CA49">
        <v>38</v>
      </c>
      <c r="CB49" s="18" t="str">
        <f t="shared" si="47"/>
        <v/>
      </c>
      <c r="CC49" s="18" t="str">
        <f t="shared" si="20"/>
        <v>立得点表!3:12</v>
      </c>
      <c r="CD49" s="116" t="str">
        <f t="shared" si="21"/>
        <v>立得点表!16:25</v>
      </c>
      <c r="CE49" s="18" t="str">
        <f t="shared" si="22"/>
        <v>立3段得点表!3:13</v>
      </c>
      <c r="CF49" s="116" t="str">
        <f t="shared" si="23"/>
        <v>立3段得点表!16:25</v>
      </c>
      <c r="CG49" s="18" t="str">
        <f t="shared" si="24"/>
        <v>ボール得点表!3:13</v>
      </c>
      <c r="CH49" s="116" t="str">
        <f t="shared" si="25"/>
        <v>ボール得点表!16:25</v>
      </c>
      <c r="CI49" s="18" t="str">
        <f t="shared" si="26"/>
        <v>50m得点表!3:13</v>
      </c>
      <c r="CJ49" s="116" t="str">
        <f t="shared" si="27"/>
        <v>50m得点表!16:25</v>
      </c>
      <c r="CK49" s="18" t="str">
        <f t="shared" si="28"/>
        <v>往得点表!3:13</v>
      </c>
      <c r="CL49" s="116" t="str">
        <f t="shared" si="29"/>
        <v>往得点表!16:25</v>
      </c>
      <c r="CM49" s="18" t="str">
        <f t="shared" si="30"/>
        <v>腕得点表!3:13</v>
      </c>
      <c r="CN49" s="116" t="str">
        <f t="shared" si="31"/>
        <v>腕得点表!16:25</v>
      </c>
      <c r="CO49" s="18" t="str">
        <f t="shared" si="32"/>
        <v>腕膝得点表!3:4</v>
      </c>
      <c r="CP49" s="116" t="str">
        <f t="shared" si="33"/>
        <v>腕膝得点表!8:9</v>
      </c>
      <c r="CQ49" s="18" t="str">
        <f t="shared" si="34"/>
        <v>20mシャトルラン得点表!3:13</v>
      </c>
      <c r="CR49" s="116" t="str">
        <f t="shared" si="35"/>
        <v>20mシャトルラン得点表!16:25</v>
      </c>
      <c r="CS49" t="b">
        <f t="shared" si="48"/>
        <v>0</v>
      </c>
    </row>
    <row r="50" spans="1:97" ht="18" customHeight="1">
      <c r="A50" s="8">
        <v>39</v>
      </c>
      <c r="B50" s="146"/>
      <c r="C50" s="16"/>
      <c r="D50" s="137"/>
      <c r="E50" s="16"/>
      <c r="F50" s="138" t="str">
        <f>IF(D50="","",DATEDIF(D50,Z4,"y"))</f>
        <v/>
      </c>
      <c r="G50" s="16"/>
      <c r="H50" s="16"/>
      <c r="I50" s="32"/>
      <c r="J50" s="29" t="str">
        <f t="shared" ca="1" si="37"/>
        <v/>
      </c>
      <c r="K50" s="32"/>
      <c r="L50" s="29" t="str">
        <f t="shared" ca="1" si="38"/>
        <v/>
      </c>
      <c r="M50" s="6"/>
      <c r="N50" s="62"/>
      <c r="O50" s="62"/>
      <c r="P50" s="62"/>
      <c r="Q50" s="150"/>
      <c r="R50" s="121"/>
      <c r="S50" s="36" t="str">
        <f t="shared" ca="1" si="39"/>
        <v/>
      </c>
      <c r="T50" s="6"/>
      <c r="U50" s="62"/>
      <c r="V50" s="62"/>
      <c r="W50" s="62"/>
      <c r="X50" s="52"/>
      <c r="Y50" s="36"/>
      <c r="Z50" s="143" t="str">
        <f t="shared" ca="1" si="40"/>
        <v/>
      </c>
      <c r="AA50" s="6"/>
      <c r="AB50" s="62"/>
      <c r="AC50" s="62"/>
      <c r="AD50" s="150"/>
      <c r="AE50" s="32"/>
      <c r="AF50" s="29" t="str">
        <f t="shared" ca="1" si="41"/>
        <v/>
      </c>
      <c r="AG50" s="32"/>
      <c r="AH50" s="29" t="str">
        <f t="shared" ca="1" si="42"/>
        <v/>
      </c>
      <c r="AI50" s="121"/>
      <c r="AJ50" s="36" t="str">
        <f t="shared" ca="1" si="43"/>
        <v/>
      </c>
      <c r="AK50" s="32"/>
      <c r="AL50" s="29" t="str">
        <f t="shared" ca="1" si="44"/>
        <v/>
      </c>
      <c r="AM50" s="7" t="str">
        <f t="shared" si="45"/>
        <v/>
      </c>
      <c r="AN50" s="7" t="str">
        <f t="shared" si="46"/>
        <v/>
      </c>
      <c r="AO50" s="7" t="str">
        <f>IF(AM50=7,VLOOKUP(AN50,設定!$A$2:$B$6,2,1),"---")</f>
        <v>---</v>
      </c>
      <c r="AP50" s="78"/>
      <c r="AQ50" s="79"/>
      <c r="AR50" s="79"/>
      <c r="AS50" s="80" t="s">
        <v>115</v>
      </c>
      <c r="AT50" s="81"/>
      <c r="AU50" s="80"/>
      <c r="AV50" s="82"/>
      <c r="AW50" s="83" t="str">
        <f t="shared" si="18"/>
        <v/>
      </c>
      <c r="AX50" s="80" t="s">
        <v>115</v>
      </c>
      <c r="AY50" s="80" t="s">
        <v>115</v>
      </c>
      <c r="AZ50" s="80" t="s">
        <v>115</v>
      </c>
      <c r="BA50" s="80"/>
      <c r="BB50" s="80"/>
      <c r="BC50" s="80"/>
      <c r="BD50" s="80"/>
      <c r="BE50" s="84"/>
      <c r="BF50" s="95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257"/>
      <c r="BY50" s="50"/>
      <c r="CA50">
        <v>39</v>
      </c>
      <c r="CB50" s="18" t="str">
        <f t="shared" si="47"/>
        <v/>
      </c>
      <c r="CC50" s="18" t="str">
        <f t="shared" si="20"/>
        <v>立得点表!3:12</v>
      </c>
      <c r="CD50" s="116" t="str">
        <f t="shared" si="21"/>
        <v>立得点表!16:25</v>
      </c>
      <c r="CE50" s="18" t="str">
        <f t="shared" si="22"/>
        <v>立3段得点表!3:13</v>
      </c>
      <c r="CF50" s="116" t="str">
        <f t="shared" si="23"/>
        <v>立3段得点表!16:25</v>
      </c>
      <c r="CG50" s="18" t="str">
        <f t="shared" si="24"/>
        <v>ボール得点表!3:13</v>
      </c>
      <c r="CH50" s="116" t="str">
        <f t="shared" si="25"/>
        <v>ボール得点表!16:25</v>
      </c>
      <c r="CI50" s="18" t="str">
        <f t="shared" si="26"/>
        <v>50m得点表!3:13</v>
      </c>
      <c r="CJ50" s="116" t="str">
        <f t="shared" si="27"/>
        <v>50m得点表!16:25</v>
      </c>
      <c r="CK50" s="18" t="str">
        <f t="shared" si="28"/>
        <v>往得点表!3:13</v>
      </c>
      <c r="CL50" s="116" t="str">
        <f t="shared" si="29"/>
        <v>往得点表!16:25</v>
      </c>
      <c r="CM50" s="18" t="str">
        <f t="shared" si="30"/>
        <v>腕得点表!3:13</v>
      </c>
      <c r="CN50" s="116" t="str">
        <f t="shared" si="31"/>
        <v>腕得点表!16:25</v>
      </c>
      <c r="CO50" s="18" t="str">
        <f t="shared" si="32"/>
        <v>腕膝得点表!3:4</v>
      </c>
      <c r="CP50" s="116" t="str">
        <f t="shared" si="33"/>
        <v>腕膝得点表!8:9</v>
      </c>
      <c r="CQ50" s="18" t="str">
        <f t="shared" si="34"/>
        <v>20mシャトルラン得点表!3:13</v>
      </c>
      <c r="CR50" s="116" t="str">
        <f t="shared" si="35"/>
        <v>20mシャトルラン得点表!16:25</v>
      </c>
      <c r="CS50" t="b">
        <f t="shared" si="48"/>
        <v>0</v>
      </c>
    </row>
    <row r="51" spans="1:97" s="47" customFormat="1" ht="18" customHeight="1">
      <c r="A51" s="10">
        <v>40</v>
      </c>
      <c r="B51" s="147"/>
      <c r="C51" s="15"/>
      <c r="D51" s="233"/>
      <c r="E51" s="15"/>
      <c r="F51" s="139" t="str">
        <f>IF(D51="","",DATEDIF(D51,Z4,"y"))</f>
        <v/>
      </c>
      <c r="G51" s="15"/>
      <c r="H51" s="15"/>
      <c r="I51" s="30"/>
      <c r="J51" s="31" t="str">
        <f t="shared" ca="1" si="37"/>
        <v/>
      </c>
      <c r="K51" s="30"/>
      <c r="L51" s="31" t="str">
        <f t="shared" ca="1" si="38"/>
        <v/>
      </c>
      <c r="M51" s="59"/>
      <c r="N51" s="60"/>
      <c r="O51" s="60"/>
      <c r="P51" s="60"/>
      <c r="Q51" s="151"/>
      <c r="R51" s="122"/>
      <c r="S51" s="38" t="str">
        <f t="shared" ca="1" si="39"/>
        <v/>
      </c>
      <c r="T51" s="59"/>
      <c r="U51" s="60"/>
      <c r="V51" s="60"/>
      <c r="W51" s="60"/>
      <c r="X51" s="61"/>
      <c r="Y51" s="38"/>
      <c r="Z51" s="144" t="str">
        <f t="shared" ca="1" si="40"/>
        <v/>
      </c>
      <c r="AA51" s="59"/>
      <c r="AB51" s="60"/>
      <c r="AC51" s="60"/>
      <c r="AD51" s="151"/>
      <c r="AE51" s="30"/>
      <c r="AF51" s="31" t="str">
        <f t="shared" ca="1" si="41"/>
        <v/>
      </c>
      <c r="AG51" s="30"/>
      <c r="AH51" s="31" t="str">
        <f t="shared" ca="1" si="42"/>
        <v/>
      </c>
      <c r="AI51" s="122"/>
      <c r="AJ51" s="38" t="str">
        <f t="shared" ca="1" si="43"/>
        <v/>
      </c>
      <c r="AK51" s="30"/>
      <c r="AL51" s="31" t="str">
        <f t="shared" ca="1" si="44"/>
        <v/>
      </c>
      <c r="AM51" s="11" t="str">
        <f t="shared" si="45"/>
        <v/>
      </c>
      <c r="AN51" s="11" t="str">
        <f t="shared" si="46"/>
        <v/>
      </c>
      <c r="AO51" s="11" t="str">
        <f>IF(AM51=7,VLOOKUP(AN51,設定!$A$2:$B$6,2,1),"---")</f>
        <v>---</v>
      </c>
      <c r="AP51" s="85"/>
      <c r="AQ51" s="86"/>
      <c r="AR51" s="86"/>
      <c r="AS51" s="87" t="s">
        <v>115</v>
      </c>
      <c r="AT51" s="88"/>
      <c r="AU51" s="87"/>
      <c r="AV51" s="89"/>
      <c r="AW51" s="90" t="str">
        <f t="shared" si="18"/>
        <v/>
      </c>
      <c r="AX51" s="87" t="s">
        <v>115</v>
      </c>
      <c r="AY51" s="87" t="s">
        <v>115</v>
      </c>
      <c r="AZ51" s="87" t="s">
        <v>115</v>
      </c>
      <c r="BA51" s="87"/>
      <c r="BB51" s="87"/>
      <c r="BC51" s="87"/>
      <c r="BD51" s="87"/>
      <c r="BE51" s="91"/>
      <c r="BF51" s="96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256"/>
      <c r="BY51" s="106"/>
      <c r="CA51" s="47">
        <v>40</v>
      </c>
      <c r="CB51" s="47" t="str">
        <f t="shared" si="47"/>
        <v/>
      </c>
      <c r="CC51" s="47" t="str">
        <f t="shared" si="20"/>
        <v>立得点表!3:12</v>
      </c>
      <c r="CD51" s="156" t="str">
        <f t="shared" si="21"/>
        <v>立得点表!16:25</v>
      </c>
      <c r="CE51" s="47" t="str">
        <f t="shared" si="22"/>
        <v>立3段得点表!3:13</v>
      </c>
      <c r="CF51" s="156" t="str">
        <f t="shared" si="23"/>
        <v>立3段得点表!16:25</v>
      </c>
      <c r="CG51" s="47" t="str">
        <f t="shared" si="24"/>
        <v>ボール得点表!3:13</v>
      </c>
      <c r="CH51" s="156" t="str">
        <f t="shared" si="25"/>
        <v>ボール得点表!16:25</v>
      </c>
      <c r="CI51" s="47" t="str">
        <f t="shared" si="26"/>
        <v>50m得点表!3:13</v>
      </c>
      <c r="CJ51" s="156" t="str">
        <f t="shared" si="27"/>
        <v>50m得点表!16:25</v>
      </c>
      <c r="CK51" s="47" t="str">
        <f t="shared" si="28"/>
        <v>往得点表!3:13</v>
      </c>
      <c r="CL51" s="156" t="str">
        <f t="shared" si="29"/>
        <v>往得点表!16:25</v>
      </c>
      <c r="CM51" s="47" t="str">
        <f t="shared" si="30"/>
        <v>腕得点表!3:13</v>
      </c>
      <c r="CN51" s="156" t="str">
        <f t="shared" si="31"/>
        <v>腕得点表!16:25</v>
      </c>
      <c r="CO51" s="140" t="str">
        <f t="shared" si="32"/>
        <v>腕膝得点表!3:4</v>
      </c>
      <c r="CP51" s="141" t="str">
        <f t="shared" si="33"/>
        <v>腕膝得点表!8:9</v>
      </c>
      <c r="CQ51" s="47" t="str">
        <f t="shared" si="34"/>
        <v>20mシャトルラン得点表!3:13</v>
      </c>
      <c r="CR51" s="156" t="str">
        <f t="shared" si="35"/>
        <v>20mシャトルラン得点表!16:25</v>
      </c>
      <c r="CS51" s="47" t="b">
        <f t="shared" si="48"/>
        <v>0</v>
      </c>
    </row>
    <row r="52" spans="1:97" ht="18" customHeight="1">
      <c r="A52" s="5">
        <v>41</v>
      </c>
      <c r="B52" s="145"/>
      <c r="C52" s="13"/>
      <c r="D52" s="63"/>
      <c r="E52" s="13"/>
      <c r="F52" s="138" t="str">
        <f>IF(D52="","",DATEDIF(D52,Z4,"y"))</f>
        <v/>
      </c>
      <c r="G52" s="13"/>
      <c r="H52" s="13"/>
      <c r="I52" s="28"/>
      <c r="J52" s="29" t="str">
        <f t="shared" ca="1" si="37"/>
        <v/>
      </c>
      <c r="K52" s="28"/>
      <c r="L52" s="29" t="str">
        <f t="shared" ca="1" si="38"/>
        <v/>
      </c>
      <c r="M52" s="6"/>
      <c r="N52" s="62"/>
      <c r="O52" s="62"/>
      <c r="P52" s="62"/>
      <c r="Q52" s="150"/>
      <c r="R52" s="121"/>
      <c r="S52" s="36" t="str">
        <f t="shared" ca="1" si="39"/>
        <v/>
      </c>
      <c r="T52" s="6"/>
      <c r="U52" s="62"/>
      <c r="V52" s="62"/>
      <c r="W52" s="62"/>
      <c r="X52" s="52"/>
      <c r="Y52" s="36"/>
      <c r="Z52" s="143" t="str">
        <f t="shared" ca="1" si="40"/>
        <v/>
      </c>
      <c r="AA52" s="6"/>
      <c r="AB52" s="62"/>
      <c r="AC52" s="62"/>
      <c r="AD52" s="150"/>
      <c r="AE52" s="28"/>
      <c r="AF52" s="29" t="str">
        <f t="shared" ca="1" si="41"/>
        <v/>
      </c>
      <c r="AG52" s="28"/>
      <c r="AH52" s="29" t="str">
        <f t="shared" ca="1" si="42"/>
        <v/>
      </c>
      <c r="AI52" s="121"/>
      <c r="AJ52" s="36" t="str">
        <f t="shared" ca="1" si="43"/>
        <v/>
      </c>
      <c r="AK52" s="28"/>
      <c r="AL52" s="29" t="str">
        <f t="shared" ca="1" si="44"/>
        <v/>
      </c>
      <c r="AM52" s="20" t="str">
        <f t="shared" si="45"/>
        <v/>
      </c>
      <c r="AN52" s="7" t="str">
        <f t="shared" si="46"/>
        <v/>
      </c>
      <c r="AO52" s="9" t="str">
        <f>IF(AM52=7,VLOOKUP(AN52,設定!$A$2:$B$6,2,1),"---")</f>
        <v>---</v>
      </c>
      <c r="AP52" s="98"/>
      <c r="AQ52" s="99"/>
      <c r="AR52" s="99"/>
      <c r="AS52" s="100" t="s">
        <v>115</v>
      </c>
      <c r="AT52" s="101"/>
      <c r="AU52" s="100"/>
      <c r="AV52" s="102"/>
      <c r="AW52" s="103" t="str">
        <f t="shared" si="18"/>
        <v/>
      </c>
      <c r="AX52" s="100" t="s">
        <v>115</v>
      </c>
      <c r="AY52" s="100" t="s">
        <v>115</v>
      </c>
      <c r="AZ52" s="100" t="s">
        <v>115</v>
      </c>
      <c r="BA52" s="100"/>
      <c r="BB52" s="100"/>
      <c r="BC52" s="100"/>
      <c r="BD52" s="100"/>
      <c r="BE52" s="104"/>
      <c r="BF52" s="105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255"/>
      <c r="BY52" s="50"/>
      <c r="CA52">
        <v>41</v>
      </c>
      <c r="CB52" s="18" t="str">
        <f t="shared" si="47"/>
        <v/>
      </c>
      <c r="CC52" s="18" t="str">
        <f t="shared" si="20"/>
        <v>立得点表!3:12</v>
      </c>
      <c r="CD52" s="116" t="str">
        <f t="shared" si="21"/>
        <v>立得点表!16:25</v>
      </c>
      <c r="CE52" s="18" t="str">
        <f t="shared" si="22"/>
        <v>立3段得点表!3:13</v>
      </c>
      <c r="CF52" s="116" t="str">
        <f t="shared" si="23"/>
        <v>立3段得点表!16:25</v>
      </c>
      <c r="CG52" s="18" t="str">
        <f t="shared" si="24"/>
        <v>ボール得点表!3:13</v>
      </c>
      <c r="CH52" s="116" t="str">
        <f t="shared" si="25"/>
        <v>ボール得点表!16:25</v>
      </c>
      <c r="CI52" s="18" t="str">
        <f t="shared" si="26"/>
        <v>50m得点表!3:13</v>
      </c>
      <c r="CJ52" s="116" t="str">
        <f t="shared" si="27"/>
        <v>50m得点表!16:25</v>
      </c>
      <c r="CK52" s="18" t="str">
        <f t="shared" si="28"/>
        <v>往得点表!3:13</v>
      </c>
      <c r="CL52" s="116" t="str">
        <f t="shared" si="29"/>
        <v>往得点表!16:25</v>
      </c>
      <c r="CM52" s="18" t="str">
        <f t="shared" si="30"/>
        <v>腕得点表!3:13</v>
      </c>
      <c r="CN52" s="116" t="str">
        <f t="shared" si="31"/>
        <v>腕得点表!16:25</v>
      </c>
      <c r="CO52" s="18" t="str">
        <f t="shared" si="32"/>
        <v>腕膝得点表!3:4</v>
      </c>
      <c r="CP52" s="116" t="str">
        <f t="shared" si="33"/>
        <v>腕膝得点表!8:9</v>
      </c>
      <c r="CQ52" s="18" t="str">
        <f t="shared" si="34"/>
        <v>20mシャトルラン得点表!3:13</v>
      </c>
      <c r="CR52" s="116" t="str">
        <f t="shared" si="35"/>
        <v>20mシャトルラン得点表!16:25</v>
      </c>
      <c r="CS52" t="b">
        <f t="shared" si="48"/>
        <v>0</v>
      </c>
    </row>
    <row r="53" spans="1:97" ht="18" customHeight="1">
      <c r="A53" s="8">
        <v>42</v>
      </c>
      <c r="B53" s="146"/>
      <c r="C53" s="16"/>
      <c r="D53" s="137"/>
      <c r="E53" s="16"/>
      <c r="F53" s="138" t="str">
        <f>IF(D53="","",DATEDIF(D53,Z4,"y"))</f>
        <v/>
      </c>
      <c r="G53" s="16"/>
      <c r="H53" s="16"/>
      <c r="I53" s="32"/>
      <c r="J53" s="29" t="str">
        <f t="shared" ca="1" si="37"/>
        <v/>
      </c>
      <c r="K53" s="32"/>
      <c r="L53" s="29" t="str">
        <f t="shared" ca="1" si="38"/>
        <v/>
      </c>
      <c r="M53" s="6"/>
      <c r="N53" s="62"/>
      <c r="O53" s="62"/>
      <c r="P53" s="62"/>
      <c r="Q53" s="150"/>
      <c r="R53" s="121"/>
      <c r="S53" s="36" t="str">
        <f t="shared" ca="1" si="39"/>
        <v/>
      </c>
      <c r="T53" s="6"/>
      <c r="U53" s="62"/>
      <c r="V53" s="62"/>
      <c r="W53" s="62"/>
      <c r="X53" s="52"/>
      <c r="Y53" s="36"/>
      <c r="Z53" s="143" t="str">
        <f t="shared" ca="1" si="40"/>
        <v/>
      </c>
      <c r="AA53" s="6"/>
      <c r="AB53" s="62"/>
      <c r="AC53" s="62"/>
      <c r="AD53" s="150"/>
      <c r="AE53" s="32"/>
      <c r="AF53" s="29" t="str">
        <f t="shared" ca="1" si="41"/>
        <v/>
      </c>
      <c r="AG53" s="32"/>
      <c r="AH53" s="29" t="str">
        <f t="shared" ca="1" si="42"/>
        <v/>
      </c>
      <c r="AI53" s="121"/>
      <c r="AJ53" s="36" t="str">
        <f t="shared" ca="1" si="43"/>
        <v/>
      </c>
      <c r="AK53" s="32"/>
      <c r="AL53" s="29" t="str">
        <f t="shared" ca="1" si="44"/>
        <v/>
      </c>
      <c r="AM53" s="7" t="str">
        <f t="shared" si="45"/>
        <v/>
      </c>
      <c r="AN53" s="7" t="str">
        <f t="shared" si="46"/>
        <v/>
      </c>
      <c r="AO53" s="7" t="str">
        <f>IF(AM53=7,VLOOKUP(AN53,設定!$A$2:$B$6,2,1),"---")</f>
        <v>---</v>
      </c>
      <c r="AP53" s="78"/>
      <c r="AQ53" s="79"/>
      <c r="AR53" s="79"/>
      <c r="AS53" s="80" t="s">
        <v>115</v>
      </c>
      <c r="AT53" s="81"/>
      <c r="AU53" s="80"/>
      <c r="AV53" s="82"/>
      <c r="AW53" s="83" t="str">
        <f t="shared" si="18"/>
        <v/>
      </c>
      <c r="AX53" s="80" t="s">
        <v>115</v>
      </c>
      <c r="AY53" s="80" t="s">
        <v>115</v>
      </c>
      <c r="AZ53" s="80" t="s">
        <v>115</v>
      </c>
      <c r="BA53" s="80"/>
      <c r="BB53" s="80"/>
      <c r="BC53" s="80"/>
      <c r="BD53" s="80"/>
      <c r="BE53" s="84"/>
      <c r="BF53" s="95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257"/>
      <c r="BY53" s="50"/>
      <c r="CA53">
        <v>42</v>
      </c>
      <c r="CB53" s="18" t="str">
        <f t="shared" si="47"/>
        <v/>
      </c>
      <c r="CC53" s="18" t="str">
        <f t="shared" si="20"/>
        <v>立得点表!3:12</v>
      </c>
      <c r="CD53" s="116" t="str">
        <f t="shared" si="21"/>
        <v>立得点表!16:25</v>
      </c>
      <c r="CE53" s="18" t="str">
        <f t="shared" si="22"/>
        <v>立3段得点表!3:13</v>
      </c>
      <c r="CF53" s="116" t="str">
        <f t="shared" si="23"/>
        <v>立3段得点表!16:25</v>
      </c>
      <c r="CG53" s="18" t="str">
        <f t="shared" si="24"/>
        <v>ボール得点表!3:13</v>
      </c>
      <c r="CH53" s="116" t="str">
        <f t="shared" si="25"/>
        <v>ボール得点表!16:25</v>
      </c>
      <c r="CI53" s="18" t="str">
        <f t="shared" si="26"/>
        <v>50m得点表!3:13</v>
      </c>
      <c r="CJ53" s="116" t="str">
        <f t="shared" si="27"/>
        <v>50m得点表!16:25</v>
      </c>
      <c r="CK53" s="18" t="str">
        <f t="shared" si="28"/>
        <v>往得点表!3:13</v>
      </c>
      <c r="CL53" s="116" t="str">
        <f t="shared" si="29"/>
        <v>往得点表!16:25</v>
      </c>
      <c r="CM53" s="18" t="str">
        <f t="shared" si="30"/>
        <v>腕得点表!3:13</v>
      </c>
      <c r="CN53" s="116" t="str">
        <f t="shared" si="31"/>
        <v>腕得点表!16:25</v>
      </c>
      <c r="CO53" s="18" t="str">
        <f t="shared" si="32"/>
        <v>腕膝得点表!3:4</v>
      </c>
      <c r="CP53" s="116" t="str">
        <f t="shared" si="33"/>
        <v>腕膝得点表!8:9</v>
      </c>
      <c r="CQ53" s="18" t="str">
        <f t="shared" si="34"/>
        <v>20mシャトルラン得点表!3:13</v>
      </c>
      <c r="CR53" s="116" t="str">
        <f t="shared" si="35"/>
        <v>20mシャトルラン得点表!16:25</v>
      </c>
      <c r="CS53" t="b">
        <f t="shared" si="48"/>
        <v>0</v>
      </c>
    </row>
    <row r="54" spans="1:97" ht="18" customHeight="1">
      <c r="A54" s="8">
        <v>43</v>
      </c>
      <c r="B54" s="146"/>
      <c r="C54" s="16"/>
      <c r="D54" s="137"/>
      <c r="E54" s="16"/>
      <c r="F54" s="138" t="str">
        <f>IF(D54="","",DATEDIF(D54,Z4,"y"))</f>
        <v/>
      </c>
      <c r="G54" s="16"/>
      <c r="H54" s="16"/>
      <c r="I54" s="32"/>
      <c r="J54" s="29" t="str">
        <f t="shared" ca="1" si="37"/>
        <v/>
      </c>
      <c r="K54" s="32"/>
      <c r="L54" s="29" t="str">
        <f t="shared" ca="1" si="38"/>
        <v/>
      </c>
      <c r="M54" s="6"/>
      <c r="N54" s="62"/>
      <c r="O54" s="62"/>
      <c r="P54" s="62"/>
      <c r="Q54" s="150"/>
      <c r="R54" s="121"/>
      <c r="S54" s="36" t="str">
        <f t="shared" ca="1" si="39"/>
        <v/>
      </c>
      <c r="T54" s="6"/>
      <c r="U54" s="62"/>
      <c r="V54" s="62"/>
      <c r="W54" s="62"/>
      <c r="X54" s="52"/>
      <c r="Y54" s="36"/>
      <c r="Z54" s="143" t="str">
        <f t="shared" ca="1" si="40"/>
        <v/>
      </c>
      <c r="AA54" s="6"/>
      <c r="AB54" s="62"/>
      <c r="AC54" s="62"/>
      <c r="AD54" s="150"/>
      <c r="AE54" s="32"/>
      <c r="AF54" s="29" t="str">
        <f t="shared" ca="1" si="41"/>
        <v/>
      </c>
      <c r="AG54" s="32"/>
      <c r="AH54" s="29" t="str">
        <f t="shared" ca="1" si="42"/>
        <v/>
      </c>
      <c r="AI54" s="121"/>
      <c r="AJ54" s="36" t="str">
        <f t="shared" ca="1" si="43"/>
        <v/>
      </c>
      <c r="AK54" s="32"/>
      <c r="AL54" s="29" t="str">
        <f t="shared" ca="1" si="44"/>
        <v/>
      </c>
      <c r="AM54" s="7" t="str">
        <f t="shared" si="45"/>
        <v/>
      </c>
      <c r="AN54" s="7" t="str">
        <f t="shared" si="46"/>
        <v/>
      </c>
      <c r="AO54" s="7" t="str">
        <f>IF(AM54=7,VLOOKUP(AN54,設定!$A$2:$B$6,2,1),"---")</f>
        <v>---</v>
      </c>
      <c r="AP54" s="78"/>
      <c r="AQ54" s="79"/>
      <c r="AR54" s="79"/>
      <c r="AS54" s="80" t="s">
        <v>115</v>
      </c>
      <c r="AT54" s="81"/>
      <c r="AU54" s="80"/>
      <c r="AV54" s="82"/>
      <c r="AW54" s="83" t="str">
        <f t="shared" si="18"/>
        <v/>
      </c>
      <c r="AX54" s="80" t="s">
        <v>115</v>
      </c>
      <c r="AY54" s="80" t="s">
        <v>115</v>
      </c>
      <c r="AZ54" s="80" t="s">
        <v>115</v>
      </c>
      <c r="BA54" s="80"/>
      <c r="BB54" s="80"/>
      <c r="BC54" s="80"/>
      <c r="BD54" s="80"/>
      <c r="BE54" s="84"/>
      <c r="BF54" s="95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257"/>
      <c r="BY54" s="50"/>
      <c r="CA54">
        <v>43</v>
      </c>
      <c r="CB54" s="18" t="str">
        <f t="shared" si="47"/>
        <v/>
      </c>
      <c r="CC54" s="18" t="str">
        <f t="shared" si="20"/>
        <v>立得点表!3:12</v>
      </c>
      <c r="CD54" s="116" t="str">
        <f t="shared" si="21"/>
        <v>立得点表!16:25</v>
      </c>
      <c r="CE54" s="18" t="str">
        <f t="shared" si="22"/>
        <v>立3段得点表!3:13</v>
      </c>
      <c r="CF54" s="116" t="str">
        <f t="shared" si="23"/>
        <v>立3段得点表!16:25</v>
      </c>
      <c r="CG54" s="18" t="str">
        <f t="shared" si="24"/>
        <v>ボール得点表!3:13</v>
      </c>
      <c r="CH54" s="116" t="str">
        <f t="shared" si="25"/>
        <v>ボール得点表!16:25</v>
      </c>
      <c r="CI54" s="18" t="str">
        <f t="shared" si="26"/>
        <v>50m得点表!3:13</v>
      </c>
      <c r="CJ54" s="116" t="str">
        <f t="shared" si="27"/>
        <v>50m得点表!16:25</v>
      </c>
      <c r="CK54" s="18" t="str">
        <f t="shared" si="28"/>
        <v>往得点表!3:13</v>
      </c>
      <c r="CL54" s="116" t="str">
        <f t="shared" si="29"/>
        <v>往得点表!16:25</v>
      </c>
      <c r="CM54" s="18" t="str">
        <f t="shared" si="30"/>
        <v>腕得点表!3:13</v>
      </c>
      <c r="CN54" s="116" t="str">
        <f t="shared" si="31"/>
        <v>腕得点表!16:25</v>
      </c>
      <c r="CO54" s="18" t="str">
        <f t="shared" si="32"/>
        <v>腕膝得点表!3:4</v>
      </c>
      <c r="CP54" s="116" t="str">
        <f t="shared" si="33"/>
        <v>腕膝得点表!8:9</v>
      </c>
      <c r="CQ54" s="18" t="str">
        <f t="shared" si="34"/>
        <v>20mシャトルラン得点表!3:13</v>
      </c>
      <c r="CR54" s="116" t="str">
        <f t="shared" si="35"/>
        <v>20mシャトルラン得点表!16:25</v>
      </c>
      <c r="CS54" t="b">
        <f t="shared" si="48"/>
        <v>0</v>
      </c>
    </row>
    <row r="55" spans="1:97" ht="18" customHeight="1">
      <c r="A55" s="8">
        <v>44</v>
      </c>
      <c r="B55" s="146"/>
      <c r="C55" s="16"/>
      <c r="D55" s="137"/>
      <c r="E55" s="16"/>
      <c r="F55" s="138" t="str">
        <f>IF(D55="","",DATEDIF(D55,Z4,"y"))</f>
        <v/>
      </c>
      <c r="G55" s="16"/>
      <c r="H55" s="16"/>
      <c r="I55" s="32"/>
      <c r="J55" s="29" t="str">
        <f t="shared" ca="1" si="37"/>
        <v/>
      </c>
      <c r="K55" s="32"/>
      <c r="L55" s="29" t="str">
        <f t="shared" ca="1" si="38"/>
        <v/>
      </c>
      <c r="M55" s="6"/>
      <c r="N55" s="62"/>
      <c r="O55" s="62"/>
      <c r="P55" s="62"/>
      <c r="Q55" s="150"/>
      <c r="R55" s="121"/>
      <c r="S55" s="36" t="str">
        <f t="shared" ca="1" si="39"/>
        <v/>
      </c>
      <c r="T55" s="6"/>
      <c r="U55" s="62"/>
      <c r="V55" s="62"/>
      <c r="W55" s="62"/>
      <c r="X55" s="52"/>
      <c r="Y55" s="36"/>
      <c r="Z55" s="143" t="str">
        <f t="shared" ca="1" si="40"/>
        <v/>
      </c>
      <c r="AA55" s="6"/>
      <c r="AB55" s="62"/>
      <c r="AC55" s="62"/>
      <c r="AD55" s="150"/>
      <c r="AE55" s="32"/>
      <c r="AF55" s="29" t="str">
        <f t="shared" ca="1" si="41"/>
        <v/>
      </c>
      <c r="AG55" s="32"/>
      <c r="AH55" s="29" t="str">
        <f t="shared" ca="1" si="42"/>
        <v/>
      </c>
      <c r="AI55" s="121"/>
      <c r="AJ55" s="36" t="str">
        <f t="shared" ca="1" si="43"/>
        <v/>
      </c>
      <c r="AK55" s="32"/>
      <c r="AL55" s="29" t="str">
        <f t="shared" ca="1" si="44"/>
        <v/>
      </c>
      <c r="AM55" s="7" t="str">
        <f t="shared" si="45"/>
        <v/>
      </c>
      <c r="AN55" s="7" t="str">
        <f t="shared" si="46"/>
        <v/>
      </c>
      <c r="AO55" s="7" t="str">
        <f>IF(AM55=7,VLOOKUP(AN55,設定!$A$2:$B$6,2,1),"---")</f>
        <v>---</v>
      </c>
      <c r="AP55" s="78"/>
      <c r="AQ55" s="79"/>
      <c r="AR55" s="79"/>
      <c r="AS55" s="80" t="s">
        <v>115</v>
      </c>
      <c r="AT55" s="81"/>
      <c r="AU55" s="80"/>
      <c r="AV55" s="82"/>
      <c r="AW55" s="83" t="str">
        <f t="shared" si="18"/>
        <v/>
      </c>
      <c r="AX55" s="80" t="s">
        <v>115</v>
      </c>
      <c r="AY55" s="80" t="s">
        <v>115</v>
      </c>
      <c r="AZ55" s="80" t="s">
        <v>115</v>
      </c>
      <c r="BA55" s="80"/>
      <c r="BB55" s="80"/>
      <c r="BC55" s="80"/>
      <c r="BD55" s="80"/>
      <c r="BE55" s="84"/>
      <c r="BF55" s="95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257"/>
      <c r="BY55" s="50"/>
      <c r="CA55">
        <v>44</v>
      </c>
      <c r="CB55" s="18" t="str">
        <f t="shared" si="47"/>
        <v/>
      </c>
      <c r="CC55" s="18" t="str">
        <f t="shared" si="20"/>
        <v>立得点表!3:12</v>
      </c>
      <c r="CD55" s="116" t="str">
        <f t="shared" si="21"/>
        <v>立得点表!16:25</v>
      </c>
      <c r="CE55" s="18" t="str">
        <f t="shared" si="22"/>
        <v>立3段得点表!3:13</v>
      </c>
      <c r="CF55" s="116" t="str">
        <f t="shared" si="23"/>
        <v>立3段得点表!16:25</v>
      </c>
      <c r="CG55" s="18" t="str">
        <f t="shared" si="24"/>
        <v>ボール得点表!3:13</v>
      </c>
      <c r="CH55" s="116" t="str">
        <f t="shared" si="25"/>
        <v>ボール得点表!16:25</v>
      </c>
      <c r="CI55" s="18" t="str">
        <f t="shared" si="26"/>
        <v>50m得点表!3:13</v>
      </c>
      <c r="CJ55" s="116" t="str">
        <f t="shared" si="27"/>
        <v>50m得点表!16:25</v>
      </c>
      <c r="CK55" s="18" t="str">
        <f t="shared" si="28"/>
        <v>往得点表!3:13</v>
      </c>
      <c r="CL55" s="116" t="str">
        <f t="shared" si="29"/>
        <v>往得点表!16:25</v>
      </c>
      <c r="CM55" s="18" t="str">
        <f t="shared" si="30"/>
        <v>腕得点表!3:13</v>
      </c>
      <c r="CN55" s="116" t="str">
        <f t="shared" si="31"/>
        <v>腕得点表!16:25</v>
      </c>
      <c r="CO55" s="18" t="str">
        <f t="shared" si="32"/>
        <v>腕膝得点表!3:4</v>
      </c>
      <c r="CP55" s="116" t="str">
        <f t="shared" si="33"/>
        <v>腕膝得点表!8:9</v>
      </c>
      <c r="CQ55" s="18" t="str">
        <f t="shared" si="34"/>
        <v>20mシャトルラン得点表!3:13</v>
      </c>
      <c r="CR55" s="116" t="str">
        <f t="shared" si="35"/>
        <v>20mシャトルラン得点表!16:25</v>
      </c>
      <c r="CS55" t="b">
        <f t="shared" si="48"/>
        <v>0</v>
      </c>
    </row>
    <row r="56" spans="1:97" s="47" customFormat="1" ht="18" customHeight="1">
      <c r="A56" s="10">
        <v>45</v>
      </c>
      <c r="B56" s="147"/>
      <c r="C56" s="15"/>
      <c r="D56" s="233"/>
      <c r="E56" s="15"/>
      <c r="F56" s="139" t="str">
        <f>IF(D56="","",DATEDIF(D56,Z4,"y"))</f>
        <v/>
      </c>
      <c r="G56" s="15"/>
      <c r="H56" s="15"/>
      <c r="I56" s="30"/>
      <c r="J56" s="31" t="str">
        <f t="shared" ca="1" si="37"/>
        <v/>
      </c>
      <c r="K56" s="30"/>
      <c r="L56" s="31" t="str">
        <f t="shared" ca="1" si="38"/>
        <v/>
      </c>
      <c r="M56" s="59"/>
      <c r="N56" s="60"/>
      <c r="O56" s="60"/>
      <c r="P56" s="60"/>
      <c r="Q56" s="151"/>
      <c r="R56" s="122"/>
      <c r="S56" s="38" t="str">
        <f t="shared" ca="1" si="39"/>
        <v/>
      </c>
      <c r="T56" s="59"/>
      <c r="U56" s="60"/>
      <c r="V56" s="60"/>
      <c r="W56" s="60"/>
      <c r="X56" s="61"/>
      <c r="Y56" s="38"/>
      <c r="Z56" s="144" t="str">
        <f t="shared" ca="1" si="40"/>
        <v/>
      </c>
      <c r="AA56" s="59"/>
      <c r="AB56" s="60"/>
      <c r="AC56" s="60"/>
      <c r="AD56" s="151"/>
      <c r="AE56" s="30"/>
      <c r="AF56" s="31" t="str">
        <f t="shared" ca="1" si="41"/>
        <v/>
      </c>
      <c r="AG56" s="30"/>
      <c r="AH56" s="31" t="str">
        <f t="shared" ca="1" si="42"/>
        <v/>
      </c>
      <c r="AI56" s="122"/>
      <c r="AJ56" s="38" t="str">
        <f t="shared" ca="1" si="43"/>
        <v/>
      </c>
      <c r="AK56" s="30"/>
      <c r="AL56" s="31" t="str">
        <f t="shared" ca="1" si="44"/>
        <v/>
      </c>
      <c r="AM56" s="11" t="str">
        <f t="shared" si="45"/>
        <v/>
      </c>
      <c r="AN56" s="11" t="str">
        <f t="shared" si="46"/>
        <v/>
      </c>
      <c r="AO56" s="11" t="str">
        <f>IF(AM56=7,VLOOKUP(AN56,設定!$A$2:$B$6,2,1),"---")</f>
        <v>---</v>
      </c>
      <c r="AP56" s="85"/>
      <c r="AQ56" s="86"/>
      <c r="AR56" s="86"/>
      <c r="AS56" s="87" t="s">
        <v>115</v>
      </c>
      <c r="AT56" s="88"/>
      <c r="AU56" s="87"/>
      <c r="AV56" s="89"/>
      <c r="AW56" s="90" t="str">
        <f t="shared" si="18"/>
        <v/>
      </c>
      <c r="AX56" s="87" t="s">
        <v>115</v>
      </c>
      <c r="AY56" s="87" t="s">
        <v>115</v>
      </c>
      <c r="AZ56" s="87" t="s">
        <v>115</v>
      </c>
      <c r="BA56" s="87"/>
      <c r="BB56" s="87"/>
      <c r="BC56" s="87"/>
      <c r="BD56" s="87"/>
      <c r="BE56" s="91"/>
      <c r="BF56" s="96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256"/>
      <c r="BY56" s="106"/>
      <c r="CA56" s="47">
        <v>45</v>
      </c>
      <c r="CB56" s="47" t="str">
        <f t="shared" si="47"/>
        <v/>
      </c>
      <c r="CC56" s="47" t="str">
        <f t="shared" si="20"/>
        <v>立得点表!3:12</v>
      </c>
      <c r="CD56" s="156" t="str">
        <f t="shared" si="21"/>
        <v>立得点表!16:25</v>
      </c>
      <c r="CE56" s="47" t="str">
        <f t="shared" si="22"/>
        <v>立3段得点表!3:13</v>
      </c>
      <c r="CF56" s="156" t="str">
        <f t="shared" si="23"/>
        <v>立3段得点表!16:25</v>
      </c>
      <c r="CG56" s="47" t="str">
        <f t="shared" si="24"/>
        <v>ボール得点表!3:13</v>
      </c>
      <c r="CH56" s="156" t="str">
        <f t="shared" si="25"/>
        <v>ボール得点表!16:25</v>
      </c>
      <c r="CI56" s="47" t="str">
        <f t="shared" si="26"/>
        <v>50m得点表!3:13</v>
      </c>
      <c r="CJ56" s="156" t="str">
        <f t="shared" si="27"/>
        <v>50m得点表!16:25</v>
      </c>
      <c r="CK56" s="47" t="str">
        <f t="shared" si="28"/>
        <v>往得点表!3:13</v>
      </c>
      <c r="CL56" s="156" t="str">
        <f t="shared" si="29"/>
        <v>往得点表!16:25</v>
      </c>
      <c r="CM56" s="47" t="str">
        <f t="shared" si="30"/>
        <v>腕得点表!3:13</v>
      </c>
      <c r="CN56" s="156" t="str">
        <f t="shared" si="31"/>
        <v>腕得点表!16:25</v>
      </c>
      <c r="CO56" s="140" t="str">
        <f t="shared" si="32"/>
        <v>腕膝得点表!3:4</v>
      </c>
      <c r="CP56" s="141" t="str">
        <f t="shared" si="33"/>
        <v>腕膝得点表!8:9</v>
      </c>
      <c r="CQ56" s="47" t="str">
        <f t="shared" si="34"/>
        <v>20mシャトルラン得点表!3:13</v>
      </c>
      <c r="CR56" s="156" t="str">
        <f t="shared" si="35"/>
        <v>20mシャトルラン得点表!16:25</v>
      </c>
      <c r="CS56" s="47" t="b">
        <f t="shared" si="48"/>
        <v>0</v>
      </c>
    </row>
    <row r="57" spans="1:97" ht="18" customHeight="1">
      <c r="A57" s="5">
        <v>46</v>
      </c>
      <c r="B57" s="145"/>
      <c r="C57" s="13"/>
      <c r="D57" s="63"/>
      <c r="E57" s="13"/>
      <c r="F57" s="138" t="str">
        <f>IF(D57="","",DATEDIF(D57,Z4,"y"))</f>
        <v/>
      </c>
      <c r="G57" s="13"/>
      <c r="H57" s="13"/>
      <c r="I57" s="28"/>
      <c r="J57" s="29" t="str">
        <f t="shared" ca="1" si="37"/>
        <v/>
      </c>
      <c r="K57" s="28"/>
      <c r="L57" s="29" t="str">
        <f t="shared" ca="1" si="38"/>
        <v/>
      </c>
      <c r="M57" s="6"/>
      <c r="N57" s="62"/>
      <c r="O57" s="62"/>
      <c r="P57" s="62"/>
      <c r="Q57" s="150"/>
      <c r="R57" s="121"/>
      <c r="S57" s="36" t="str">
        <f t="shared" ca="1" si="39"/>
        <v/>
      </c>
      <c r="T57" s="6"/>
      <c r="U57" s="62"/>
      <c r="V57" s="62"/>
      <c r="W57" s="62"/>
      <c r="X57" s="52"/>
      <c r="Y57" s="36"/>
      <c r="Z57" s="143" t="str">
        <f t="shared" ca="1" si="40"/>
        <v/>
      </c>
      <c r="AA57" s="6"/>
      <c r="AB57" s="62"/>
      <c r="AC57" s="62"/>
      <c r="AD57" s="150"/>
      <c r="AE57" s="28"/>
      <c r="AF57" s="29" t="str">
        <f t="shared" ca="1" si="41"/>
        <v/>
      </c>
      <c r="AG57" s="28"/>
      <c r="AH57" s="29" t="str">
        <f t="shared" ca="1" si="42"/>
        <v/>
      </c>
      <c r="AI57" s="121"/>
      <c r="AJ57" s="36" t="str">
        <f t="shared" ca="1" si="43"/>
        <v/>
      </c>
      <c r="AK57" s="28"/>
      <c r="AL57" s="29" t="str">
        <f t="shared" ca="1" si="44"/>
        <v/>
      </c>
      <c r="AM57" s="20" t="str">
        <f t="shared" si="45"/>
        <v/>
      </c>
      <c r="AN57" s="7" t="str">
        <f t="shared" si="46"/>
        <v/>
      </c>
      <c r="AO57" s="9" t="str">
        <f>IF(AM57=7,VLOOKUP(AN57,設定!$A$2:$B$6,2,1),"---")</f>
        <v>---</v>
      </c>
      <c r="AP57" s="98"/>
      <c r="AQ57" s="99"/>
      <c r="AR57" s="99"/>
      <c r="AS57" s="100" t="s">
        <v>115</v>
      </c>
      <c r="AT57" s="101"/>
      <c r="AU57" s="100"/>
      <c r="AV57" s="102"/>
      <c r="AW57" s="103" t="str">
        <f t="shared" si="18"/>
        <v/>
      </c>
      <c r="AX57" s="100" t="s">
        <v>115</v>
      </c>
      <c r="AY57" s="100" t="s">
        <v>115</v>
      </c>
      <c r="AZ57" s="100" t="s">
        <v>115</v>
      </c>
      <c r="BA57" s="100"/>
      <c r="BB57" s="100"/>
      <c r="BC57" s="100"/>
      <c r="BD57" s="100"/>
      <c r="BE57" s="104"/>
      <c r="BF57" s="105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255"/>
      <c r="BY57" s="50"/>
      <c r="CA57">
        <v>46</v>
      </c>
      <c r="CB57" s="18" t="str">
        <f t="shared" si="47"/>
        <v/>
      </c>
      <c r="CC57" s="18" t="str">
        <f t="shared" si="20"/>
        <v>立得点表!3:12</v>
      </c>
      <c r="CD57" s="116" t="str">
        <f t="shared" si="21"/>
        <v>立得点表!16:25</v>
      </c>
      <c r="CE57" s="18" t="str">
        <f t="shared" si="22"/>
        <v>立3段得点表!3:13</v>
      </c>
      <c r="CF57" s="116" t="str">
        <f t="shared" si="23"/>
        <v>立3段得点表!16:25</v>
      </c>
      <c r="CG57" s="18" t="str">
        <f t="shared" si="24"/>
        <v>ボール得点表!3:13</v>
      </c>
      <c r="CH57" s="116" t="str">
        <f t="shared" si="25"/>
        <v>ボール得点表!16:25</v>
      </c>
      <c r="CI57" s="18" t="str">
        <f t="shared" si="26"/>
        <v>50m得点表!3:13</v>
      </c>
      <c r="CJ57" s="116" t="str">
        <f t="shared" si="27"/>
        <v>50m得点表!16:25</v>
      </c>
      <c r="CK57" s="18" t="str">
        <f t="shared" si="28"/>
        <v>往得点表!3:13</v>
      </c>
      <c r="CL57" s="116" t="str">
        <f t="shared" si="29"/>
        <v>往得点表!16:25</v>
      </c>
      <c r="CM57" s="18" t="str">
        <f t="shared" si="30"/>
        <v>腕得点表!3:13</v>
      </c>
      <c r="CN57" s="116" t="str">
        <f t="shared" si="31"/>
        <v>腕得点表!16:25</v>
      </c>
      <c r="CO57" s="18" t="str">
        <f t="shared" si="32"/>
        <v>腕膝得点表!3:4</v>
      </c>
      <c r="CP57" s="116" t="str">
        <f t="shared" si="33"/>
        <v>腕膝得点表!8:9</v>
      </c>
      <c r="CQ57" s="18" t="str">
        <f t="shared" si="34"/>
        <v>20mシャトルラン得点表!3:13</v>
      </c>
      <c r="CR57" s="116" t="str">
        <f t="shared" si="35"/>
        <v>20mシャトルラン得点表!16:25</v>
      </c>
      <c r="CS57" t="b">
        <f t="shared" si="48"/>
        <v>0</v>
      </c>
    </row>
    <row r="58" spans="1:97" ht="18" customHeight="1">
      <c r="A58" s="8">
        <v>47</v>
      </c>
      <c r="B58" s="146"/>
      <c r="C58" s="16"/>
      <c r="D58" s="137"/>
      <c r="E58" s="16"/>
      <c r="F58" s="138" t="str">
        <f>IF(D58="","",DATEDIF(D58,Z4,"y"))</f>
        <v/>
      </c>
      <c r="G58" s="16"/>
      <c r="H58" s="16"/>
      <c r="I58" s="32"/>
      <c r="J58" s="29" t="str">
        <f t="shared" ca="1" si="37"/>
        <v/>
      </c>
      <c r="K58" s="32"/>
      <c r="L58" s="29" t="str">
        <f t="shared" ca="1" si="38"/>
        <v/>
      </c>
      <c r="M58" s="6"/>
      <c r="N58" s="62"/>
      <c r="O58" s="62"/>
      <c r="P58" s="62"/>
      <c r="Q58" s="150"/>
      <c r="R58" s="121"/>
      <c r="S58" s="36" t="str">
        <f t="shared" ca="1" si="39"/>
        <v/>
      </c>
      <c r="T58" s="6"/>
      <c r="U58" s="62"/>
      <c r="V58" s="62"/>
      <c r="W58" s="62"/>
      <c r="X58" s="52"/>
      <c r="Y58" s="36"/>
      <c r="Z58" s="143" t="str">
        <f t="shared" ca="1" si="40"/>
        <v/>
      </c>
      <c r="AA58" s="6"/>
      <c r="AB58" s="62"/>
      <c r="AC58" s="62"/>
      <c r="AD58" s="150"/>
      <c r="AE58" s="32"/>
      <c r="AF58" s="29" t="str">
        <f t="shared" ca="1" si="41"/>
        <v/>
      </c>
      <c r="AG58" s="32"/>
      <c r="AH58" s="29" t="str">
        <f t="shared" ca="1" si="42"/>
        <v/>
      </c>
      <c r="AI58" s="121"/>
      <c r="AJ58" s="36" t="str">
        <f t="shared" ca="1" si="43"/>
        <v/>
      </c>
      <c r="AK58" s="32"/>
      <c r="AL58" s="29" t="str">
        <f t="shared" ca="1" si="44"/>
        <v/>
      </c>
      <c r="AM58" s="7" t="str">
        <f t="shared" si="45"/>
        <v/>
      </c>
      <c r="AN58" s="7" t="str">
        <f t="shared" si="46"/>
        <v/>
      </c>
      <c r="AO58" s="7" t="str">
        <f>IF(AM58=7,VLOOKUP(AN58,設定!$A$2:$B$6,2,1),"---")</f>
        <v>---</v>
      </c>
      <c r="AP58" s="78"/>
      <c r="AQ58" s="79"/>
      <c r="AR58" s="79"/>
      <c r="AS58" s="80" t="s">
        <v>115</v>
      </c>
      <c r="AT58" s="81"/>
      <c r="AU58" s="80"/>
      <c r="AV58" s="82"/>
      <c r="AW58" s="83" t="str">
        <f t="shared" si="18"/>
        <v/>
      </c>
      <c r="AX58" s="80" t="s">
        <v>115</v>
      </c>
      <c r="AY58" s="80" t="s">
        <v>115</v>
      </c>
      <c r="AZ58" s="80" t="s">
        <v>115</v>
      </c>
      <c r="BA58" s="80"/>
      <c r="BB58" s="80"/>
      <c r="BC58" s="80"/>
      <c r="BD58" s="80"/>
      <c r="BE58" s="84"/>
      <c r="BF58" s="95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257"/>
      <c r="BY58" s="50"/>
      <c r="CA58">
        <v>47</v>
      </c>
      <c r="CB58" s="18" t="str">
        <f t="shared" si="47"/>
        <v/>
      </c>
      <c r="CC58" s="18" t="str">
        <f t="shared" si="20"/>
        <v>立得点表!3:12</v>
      </c>
      <c r="CD58" s="116" t="str">
        <f t="shared" si="21"/>
        <v>立得点表!16:25</v>
      </c>
      <c r="CE58" s="18" t="str">
        <f t="shared" si="22"/>
        <v>立3段得点表!3:13</v>
      </c>
      <c r="CF58" s="116" t="str">
        <f t="shared" si="23"/>
        <v>立3段得点表!16:25</v>
      </c>
      <c r="CG58" s="18" t="str">
        <f t="shared" si="24"/>
        <v>ボール得点表!3:13</v>
      </c>
      <c r="CH58" s="116" t="str">
        <f t="shared" si="25"/>
        <v>ボール得点表!16:25</v>
      </c>
      <c r="CI58" s="18" t="str">
        <f t="shared" si="26"/>
        <v>50m得点表!3:13</v>
      </c>
      <c r="CJ58" s="116" t="str">
        <f t="shared" si="27"/>
        <v>50m得点表!16:25</v>
      </c>
      <c r="CK58" s="18" t="str">
        <f t="shared" si="28"/>
        <v>往得点表!3:13</v>
      </c>
      <c r="CL58" s="116" t="str">
        <f t="shared" si="29"/>
        <v>往得点表!16:25</v>
      </c>
      <c r="CM58" s="18" t="str">
        <f t="shared" si="30"/>
        <v>腕得点表!3:13</v>
      </c>
      <c r="CN58" s="116" t="str">
        <f t="shared" si="31"/>
        <v>腕得点表!16:25</v>
      </c>
      <c r="CO58" s="18" t="str">
        <f t="shared" si="32"/>
        <v>腕膝得点表!3:4</v>
      </c>
      <c r="CP58" s="116" t="str">
        <f t="shared" si="33"/>
        <v>腕膝得点表!8:9</v>
      </c>
      <c r="CQ58" s="18" t="str">
        <f t="shared" si="34"/>
        <v>20mシャトルラン得点表!3:13</v>
      </c>
      <c r="CR58" s="116" t="str">
        <f t="shared" si="35"/>
        <v>20mシャトルラン得点表!16:25</v>
      </c>
      <c r="CS58" t="b">
        <f t="shared" si="48"/>
        <v>0</v>
      </c>
    </row>
    <row r="59" spans="1:97" ht="18" customHeight="1">
      <c r="A59" s="8">
        <v>48</v>
      </c>
      <c r="B59" s="146"/>
      <c r="C59" s="16"/>
      <c r="D59" s="137"/>
      <c r="E59" s="16"/>
      <c r="F59" s="138" t="str">
        <f>IF(D59="","",DATEDIF(D59,Z4,"y"))</f>
        <v/>
      </c>
      <c r="G59" s="16"/>
      <c r="H59" s="16"/>
      <c r="I59" s="32"/>
      <c r="J59" s="29" t="str">
        <f t="shared" ca="1" si="37"/>
        <v/>
      </c>
      <c r="K59" s="32"/>
      <c r="L59" s="29" t="str">
        <f t="shared" ca="1" si="38"/>
        <v/>
      </c>
      <c r="M59" s="6"/>
      <c r="N59" s="62"/>
      <c r="O59" s="62"/>
      <c r="P59" s="62"/>
      <c r="Q59" s="150"/>
      <c r="R59" s="121"/>
      <c r="S59" s="36" t="str">
        <f t="shared" ca="1" si="39"/>
        <v/>
      </c>
      <c r="T59" s="6"/>
      <c r="U59" s="62"/>
      <c r="V59" s="62"/>
      <c r="W59" s="62"/>
      <c r="X59" s="52"/>
      <c r="Y59" s="36"/>
      <c r="Z59" s="143" t="str">
        <f t="shared" ca="1" si="40"/>
        <v/>
      </c>
      <c r="AA59" s="6"/>
      <c r="AB59" s="62"/>
      <c r="AC59" s="62"/>
      <c r="AD59" s="150"/>
      <c r="AE59" s="32"/>
      <c r="AF59" s="29" t="str">
        <f t="shared" ca="1" si="41"/>
        <v/>
      </c>
      <c r="AG59" s="32"/>
      <c r="AH59" s="29" t="str">
        <f t="shared" ca="1" si="42"/>
        <v/>
      </c>
      <c r="AI59" s="121"/>
      <c r="AJ59" s="36" t="str">
        <f t="shared" ca="1" si="43"/>
        <v/>
      </c>
      <c r="AK59" s="32"/>
      <c r="AL59" s="29" t="str">
        <f t="shared" ca="1" si="44"/>
        <v/>
      </c>
      <c r="AM59" s="7" t="str">
        <f t="shared" si="45"/>
        <v/>
      </c>
      <c r="AN59" s="7" t="str">
        <f t="shared" si="46"/>
        <v/>
      </c>
      <c r="AO59" s="7" t="str">
        <f>IF(AM59=7,VLOOKUP(AN59,設定!$A$2:$B$6,2,1),"---")</f>
        <v>---</v>
      </c>
      <c r="AP59" s="78"/>
      <c r="AQ59" s="79"/>
      <c r="AR59" s="79"/>
      <c r="AS59" s="80" t="s">
        <v>115</v>
      </c>
      <c r="AT59" s="81"/>
      <c r="AU59" s="80"/>
      <c r="AV59" s="82"/>
      <c r="AW59" s="83" t="str">
        <f t="shared" si="18"/>
        <v/>
      </c>
      <c r="AX59" s="80" t="s">
        <v>115</v>
      </c>
      <c r="AY59" s="80" t="s">
        <v>115</v>
      </c>
      <c r="AZ59" s="80" t="s">
        <v>115</v>
      </c>
      <c r="BA59" s="80"/>
      <c r="BB59" s="80"/>
      <c r="BC59" s="80"/>
      <c r="BD59" s="80"/>
      <c r="BE59" s="84"/>
      <c r="BF59" s="95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257"/>
      <c r="BY59" s="50"/>
      <c r="CA59">
        <v>48</v>
      </c>
      <c r="CB59" s="18" t="str">
        <f t="shared" si="47"/>
        <v/>
      </c>
      <c r="CC59" s="18" t="str">
        <f t="shared" si="20"/>
        <v>立得点表!3:12</v>
      </c>
      <c r="CD59" s="116" t="str">
        <f t="shared" si="21"/>
        <v>立得点表!16:25</v>
      </c>
      <c r="CE59" s="18" t="str">
        <f t="shared" si="22"/>
        <v>立3段得点表!3:13</v>
      </c>
      <c r="CF59" s="116" t="str">
        <f t="shared" si="23"/>
        <v>立3段得点表!16:25</v>
      </c>
      <c r="CG59" s="18" t="str">
        <f t="shared" si="24"/>
        <v>ボール得点表!3:13</v>
      </c>
      <c r="CH59" s="116" t="str">
        <f t="shared" si="25"/>
        <v>ボール得点表!16:25</v>
      </c>
      <c r="CI59" s="18" t="str">
        <f t="shared" si="26"/>
        <v>50m得点表!3:13</v>
      </c>
      <c r="CJ59" s="116" t="str">
        <f t="shared" si="27"/>
        <v>50m得点表!16:25</v>
      </c>
      <c r="CK59" s="18" t="str">
        <f t="shared" si="28"/>
        <v>往得点表!3:13</v>
      </c>
      <c r="CL59" s="116" t="str">
        <f t="shared" si="29"/>
        <v>往得点表!16:25</v>
      </c>
      <c r="CM59" s="18" t="str">
        <f t="shared" si="30"/>
        <v>腕得点表!3:13</v>
      </c>
      <c r="CN59" s="116" t="str">
        <f t="shared" si="31"/>
        <v>腕得点表!16:25</v>
      </c>
      <c r="CO59" s="18" t="str">
        <f t="shared" si="32"/>
        <v>腕膝得点表!3:4</v>
      </c>
      <c r="CP59" s="116" t="str">
        <f t="shared" si="33"/>
        <v>腕膝得点表!8:9</v>
      </c>
      <c r="CQ59" s="18" t="str">
        <f t="shared" si="34"/>
        <v>20mシャトルラン得点表!3:13</v>
      </c>
      <c r="CR59" s="116" t="str">
        <f t="shared" si="35"/>
        <v>20mシャトルラン得点表!16:25</v>
      </c>
      <c r="CS59" t="b">
        <f t="shared" si="48"/>
        <v>0</v>
      </c>
    </row>
    <row r="60" spans="1:97" ht="18" customHeight="1">
      <c r="A60" s="8">
        <v>49</v>
      </c>
      <c r="B60" s="146"/>
      <c r="C60" s="16"/>
      <c r="D60" s="137"/>
      <c r="E60" s="16"/>
      <c r="F60" s="138" t="str">
        <f>IF(D60="","",DATEDIF(D60,Z4,"y"))</f>
        <v/>
      </c>
      <c r="G60" s="16"/>
      <c r="H60" s="16"/>
      <c r="I60" s="32"/>
      <c r="J60" s="29" t="str">
        <f t="shared" ca="1" si="37"/>
        <v/>
      </c>
      <c r="K60" s="32"/>
      <c r="L60" s="29" t="str">
        <f t="shared" ca="1" si="38"/>
        <v/>
      </c>
      <c r="M60" s="6"/>
      <c r="N60" s="62"/>
      <c r="O60" s="62"/>
      <c r="P60" s="62"/>
      <c r="Q60" s="150"/>
      <c r="R60" s="121"/>
      <c r="S60" s="36" t="str">
        <f t="shared" ca="1" si="39"/>
        <v/>
      </c>
      <c r="T60" s="6"/>
      <c r="U60" s="62"/>
      <c r="V60" s="62"/>
      <c r="W60" s="62"/>
      <c r="X60" s="52"/>
      <c r="Y60" s="36"/>
      <c r="Z60" s="143" t="str">
        <f t="shared" ca="1" si="40"/>
        <v/>
      </c>
      <c r="AA60" s="6"/>
      <c r="AB60" s="62"/>
      <c r="AC60" s="62"/>
      <c r="AD60" s="150"/>
      <c r="AE60" s="32"/>
      <c r="AF60" s="29" t="str">
        <f t="shared" ca="1" si="41"/>
        <v/>
      </c>
      <c r="AG60" s="32"/>
      <c r="AH60" s="29" t="str">
        <f t="shared" ca="1" si="42"/>
        <v/>
      </c>
      <c r="AI60" s="121"/>
      <c r="AJ60" s="36" t="str">
        <f t="shared" ca="1" si="43"/>
        <v/>
      </c>
      <c r="AK60" s="32"/>
      <c r="AL60" s="29" t="str">
        <f t="shared" ca="1" si="44"/>
        <v/>
      </c>
      <c r="AM60" s="7" t="str">
        <f t="shared" si="45"/>
        <v/>
      </c>
      <c r="AN60" s="7" t="str">
        <f t="shared" si="46"/>
        <v/>
      </c>
      <c r="AO60" s="7" t="str">
        <f>IF(AM60=7,VLOOKUP(AN60,設定!$A$2:$B$6,2,1),"---")</f>
        <v>---</v>
      </c>
      <c r="AP60" s="78"/>
      <c r="AQ60" s="79"/>
      <c r="AR60" s="79"/>
      <c r="AS60" s="80" t="s">
        <v>115</v>
      </c>
      <c r="AT60" s="81"/>
      <c r="AU60" s="80"/>
      <c r="AV60" s="82"/>
      <c r="AW60" s="83" t="str">
        <f t="shared" si="18"/>
        <v/>
      </c>
      <c r="AX60" s="80" t="s">
        <v>115</v>
      </c>
      <c r="AY60" s="80" t="s">
        <v>115</v>
      </c>
      <c r="AZ60" s="80" t="s">
        <v>115</v>
      </c>
      <c r="BA60" s="80"/>
      <c r="BB60" s="80"/>
      <c r="BC60" s="80"/>
      <c r="BD60" s="80"/>
      <c r="BE60" s="84"/>
      <c r="BF60" s="95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257"/>
      <c r="BY60" s="50"/>
      <c r="CA60">
        <v>49</v>
      </c>
      <c r="CB60" s="18" t="str">
        <f t="shared" si="47"/>
        <v/>
      </c>
      <c r="CC60" s="18" t="str">
        <f t="shared" si="20"/>
        <v>立得点表!3:12</v>
      </c>
      <c r="CD60" s="116" t="str">
        <f t="shared" si="21"/>
        <v>立得点表!16:25</v>
      </c>
      <c r="CE60" s="18" t="str">
        <f t="shared" si="22"/>
        <v>立3段得点表!3:13</v>
      </c>
      <c r="CF60" s="116" t="str">
        <f t="shared" si="23"/>
        <v>立3段得点表!16:25</v>
      </c>
      <c r="CG60" s="18" t="str">
        <f t="shared" si="24"/>
        <v>ボール得点表!3:13</v>
      </c>
      <c r="CH60" s="116" t="str">
        <f t="shared" si="25"/>
        <v>ボール得点表!16:25</v>
      </c>
      <c r="CI60" s="18" t="str">
        <f t="shared" si="26"/>
        <v>50m得点表!3:13</v>
      </c>
      <c r="CJ60" s="116" t="str">
        <f t="shared" si="27"/>
        <v>50m得点表!16:25</v>
      </c>
      <c r="CK60" s="18" t="str">
        <f t="shared" si="28"/>
        <v>往得点表!3:13</v>
      </c>
      <c r="CL60" s="116" t="str">
        <f t="shared" si="29"/>
        <v>往得点表!16:25</v>
      </c>
      <c r="CM60" s="18" t="str">
        <f t="shared" si="30"/>
        <v>腕得点表!3:13</v>
      </c>
      <c r="CN60" s="116" t="str">
        <f t="shared" si="31"/>
        <v>腕得点表!16:25</v>
      </c>
      <c r="CO60" s="18" t="str">
        <f t="shared" si="32"/>
        <v>腕膝得点表!3:4</v>
      </c>
      <c r="CP60" s="116" t="str">
        <f t="shared" si="33"/>
        <v>腕膝得点表!8:9</v>
      </c>
      <c r="CQ60" s="18" t="str">
        <f t="shared" si="34"/>
        <v>20mシャトルラン得点表!3:13</v>
      </c>
      <c r="CR60" s="116" t="str">
        <f t="shared" si="35"/>
        <v>20mシャトルラン得点表!16:25</v>
      </c>
      <c r="CS60" t="b">
        <f t="shared" si="48"/>
        <v>0</v>
      </c>
    </row>
    <row r="61" spans="1:97" s="47" customFormat="1" ht="18" customHeight="1">
      <c r="A61" s="10">
        <v>50</v>
      </c>
      <c r="B61" s="147"/>
      <c r="C61" s="15"/>
      <c r="D61" s="233"/>
      <c r="E61" s="15"/>
      <c r="F61" s="139" t="str">
        <f>IF(D61="","",DATEDIF(D61,Z4,"y"))</f>
        <v/>
      </c>
      <c r="G61" s="15"/>
      <c r="H61" s="15"/>
      <c r="I61" s="30"/>
      <c r="J61" s="31" t="str">
        <f t="shared" ca="1" si="37"/>
        <v/>
      </c>
      <c r="K61" s="30"/>
      <c r="L61" s="31" t="str">
        <f t="shared" ca="1" si="38"/>
        <v/>
      </c>
      <c r="M61" s="59"/>
      <c r="N61" s="60"/>
      <c r="O61" s="60"/>
      <c r="P61" s="60"/>
      <c r="Q61" s="151"/>
      <c r="R61" s="122"/>
      <c r="S61" s="38" t="str">
        <f t="shared" ca="1" si="39"/>
        <v/>
      </c>
      <c r="T61" s="59"/>
      <c r="U61" s="60"/>
      <c r="V61" s="60"/>
      <c r="W61" s="60"/>
      <c r="X61" s="61"/>
      <c r="Y61" s="38"/>
      <c r="Z61" s="144" t="str">
        <f t="shared" ca="1" si="40"/>
        <v/>
      </c>
      <c r="AA61" s="59"/>
      <c r="AB61" s="60"/>
      <c r="AC61" s="60"/>
      <c r="AD61" s="151"/>
      <c r="AE61" s="30"/>
      <c r="AF61" s="31" t="str">
        <f t="shared" ca="1" si="41"/>
        <v/>
      </c>
      <c r="AG61" s="30"/>
      <c r="AH61" s="31" t="str">
        <f t="shared" ca="1" si="42"/>
        <v/>
      </c>
      <c r="AI61" s="122"/>
      <c r="AJ61" s="38" t="str">
        <f t="shared" ca="1" si="43"/>
        <v/>
      </c>
      <c r="AK61" s="30"/>
      <c r="AL61" s="31" t="str">
        <f t="shared" ca="1" si="44"/>
        <v/>
      </c>
      <c r="AM61" s="11" t="str">
        <f t="shared" si="45"/>
        <v/>
      </c>
      <c r="AN61" s="11" t="str">
        <f t="shared" si="46"/>
        <v/>
      </c>
      <c r="AO61" s="11" t="str">
        <f>IF(AM61=7,VLOOKUP(AN61,設定!$A$2:$B$6,2,1),"---")</f>
        <v>---</v>
      </c>
      <c r="AP61" s="85"/>
      <c r="AQ61" s="86"/>
      <c r="AR61" s="86"/>
      <c r="AS61" s="87" t="s">
        <v>115</v>
      </c>
      <c r="AT61" s="88"/>
      <c r="AU61" s="87"/>
      <c r="AV61" s="89"/>
      <c r="AW61" s="90" t="str">
        <f t="shared" si="18"/>
        <v/>
      </c>
      <c r="AX61" s="87" t="s">
        <v>115</v>
      </c>
      <c r="AY61" s="87" t="s">
        <v>115</v>
      </c>
      <c r="AZ61" s="87" t="s">
        <v>115</v>
      </c>
      <c r="BA61" s="87"/>
      <c r="BB61" s="87"/>
      <c r="BC61" s="87"/>
      <c r="BD61" s="87"/>
      <c r="BE61" s="91"/>
      <c r="BF61" s="96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256"/>
      <c r="BY61" s="106"/>
      <c r="CA61" s="47">
        <v>50</v>
      </c>
      <c r="CB61" s="47" t="str">
        <f t="shared" si="47"/>
        <v/>
      </c>
      <c r="CC61" s="47" t="str">
        <f t="shared" si="20"/>
        <v>立得点表!3:12</v>
      </c>
      <c r="CD61" s="156" t="str">
        <f t="shared" si="21"/>
        <v>立得点表!16:25</v>
      </c>
      <c r="CE61" s="47" t="str">
        <f t="shared" si="22"/>
        <v>立3段得点表!3:13</v>
      </c>
      <c r="CF61" s="156" t="str">
        <f t="shared" si="23"/>
        <v>立3段得点表!16:25</v>
      </c>
      <c r="CG61" s="47" t="str">
        <f t="shared" si="24"/>
        <v>ボール得点表!3:13</v>
      </c>
      <c r="CH61" s="156" t="str">
        <f t="shared" si="25"/>
        <v>ボール得点表!16:25</v>
      </c>
      <c r="CI61" s="47" t="str">
        <f t="shared" si="26"/>
        <v>50m得点表!3:13</v>
      </c>
      <c r="CJ61" s="156" t="str">
        <f t="shared" si="27"/>
        <v>50m得点表!16:25</v>
      </c>
      <c r="CK61" s="47" t="str">
        <f t="shared" si="28"/>
        <v>往得点表!3:13</v>
      </c>
      <c r="CL61" s="156" t="str">
        <f t="shared" si="29"/>
        <v>往得点表!16:25</v>
      </c>
      <c r="CM61" s="47" t="str">
        <f t="shared" si="30"/>
        <v>腕得点表!3:13</v>
      </c>
      <c r="CN61" s="156" t="str">
        <f t="shared" si="31"/>
        <v>腕得点表!16:25</v>
      </c>
      <c r="CO61" s="140" t="str">
        <f t="shared" si="32"/>
        <v>腕膝得点表!3:4</v>
      </c>
      <c r="CP61" s="141" t="str">
        <f t="shared" si="33"/>
        <v>腕膝得点表!8:9</v>
      </c>
      <c r="CQ61" s="47" t="str">
        <f t="shared" si="34"/>
        <v>20mシャトルラン得点表!3:13</v>
      </c>
      <c r="CR61" s="156" t="str">
        <f t="shared" si="35"/>
        <v>20mシャトルラン得点表!16:25</v>
      </c>
      <c r="CS61" s="47" t="b">
        <f t="shared" si="48"/>
        <v>0</v>
      </c>
    </row>
    <row r="62" spans="1:97" ht="18" customHeight="1">
      <c r="A62" s="5">
        <v>51</v>
      </c>
      <c r="B62" s="145"/>
      <c r="C62" s="13"/>
      <c r="D62" s="63"/>
      <c r="E62" s="13"/>
      <c r="F62" s="138" t="str">
        <f>IF(D62="","",DATEDIF(D62,Z4,"y"))</f>
        <v/>
      </c>
      <c r="G62" s="13"/>
      <c r="H62" s="13"/>
      <c r="I62" s="28"/>
      <c r="J62" s="29" t="str">
        <f t="shared" ca="1" si="37"/>
        <v/>
      </c>
      <c r="K62" s="28"/>
      <c r="L62" s="29" t="str">
        <f t="shared" ca="1" si="38"/>
        <v/>
      </c>
      <c r="M62" s="6"/>
      <c r="N62" s="62"/>
      <c r="O62" s="62"/>
      <c r="P62" s="62"/>
      <c r="Q62" s="150"/>
      <c r="R62" s="121"/>
      <c r="S62" s="36" t="str">
        <f t="shared" ca="1" si="39"/>
        <v/>
      </c>
      <c r="T62" s="6"/>
      <c r="U62" s="62"/>
      <c r="V62" s="62"/>
      <c r="W62" s="62"/>
      <c r="X62" s="52"/>
      <c r="Y62" s="36"/>
      <c r="Z62" s="143" t="str">
        <f t="shared" ca="1" si="40"/>
        <v/>
      </c>
      <c r="AA62" s="6"/>
      <c r="AB62" s="62"/>
      <c r="AC62" s="62"/>
      <c r="AD62" s="150"/>
      <c r="AE62" s="28"/>
      <c r="AF62" s="29" t="str">
        <f t="shared" ca="1" si="41"/>
        <v/>
      </c>
      <c r="AG62" s="28"/>
      <c r="AH62" s="29" t="str">
        <f t="shared" ca="1" si="42"/>
        <v/>
      </c>
      <c r="AI62" s="121"/>
      <c r="AJ62" s="36" t="str">
        <f t="shared" ca="1" si="43"/>
        <v/>
      </c>
      <c r="AK62" s="28"/>
      <c r="AL62" s="29" t="str">
        <f t="shared" ca="1" si="44"/>
        <v/>
      </c>
      <c r="AM62" s="20" t="str">
        <f t="shared" si="45"/>
        <v/>
      </c>
      <c r="AN62" s="7" t="str">
        <f t="shared" si="46"/>
        <v/>
      </c>
      <c r="AO62" s="9" t="str">
        <f>IF(AM62=7,VLOOKUP(AN62,設定!$A$2:$B$6,2,1),"---")</f>
        <v>---</v>
      </c>
      <c r="AP62" s="98"/>
      <c r="AQ62" s="99"/>
      <c r="AR62" s="99"/>
      <c r="AS62" s="100" t="s">
        <v>115</v>
      </c>
      <c r="AT62" s="101"/>
      <c r="AU62" s="100"/>
      <c r="AV62" s="102"/>
      <c r="AW62" s="103" t="str">
        <f t="shared" si="18"/>
        <v/>
      </c>
      <c r="AX62" s="100" t="s">
        <v>115</v>
      </c>
      <c r="AY62" s="100" t="s">
        <v>115</v>
      </c>
      <c r="AZ62" s="100" t="s">
        <v>115</v>
      </c>
      <c r="BA62" s="100"/>
      <c r="BB62" s="100"/>
      <c r="BC62" s="100"/>
      <c r="BD62" s="100"/>
      <c r="BE62" s="104"/>
      <c r="BF62" s="105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255"/>
      <c r="BY62" s="50"/>
      <c r="CA62">
        <v>51</v>
      </c>
      <c r="CB62" s="18" t="str">
        <f t="shared" si="47"/>
        <v/>
      </c>
      <c r="CC62" s="18" t="str">
        <f t="shared" si="20"/>
        <v>立得点表!3:12</v>
      </c>
      <c r="CD62" s="116" t="str">
        <f t="shared" si="21"/>
        <v>立得点表!16:25</v>
      </c>
      <c r="CE62" s="18" t="str">
        <f t="shared" si="22"/>
        <v>立3段得点表!3:13</v>
      </c>
      <c r="CF62" s="116" t="str">
        <f t="shared" si="23"/>
        <v>立3段得点表!16:25</v>
      </c>
      <c r="CG62" s="18" t="str">
        <f t="shared" si="24"/>
        <v>ボール得点表!3:13</v>
      </c>
      <c r="CH62" s="116" t="str">
        <f t="shared" si="25"/>
        <v>ボール得点表!16:25</v>
      </c>
      <c r="CI62" s="18" t="str">
        <f t="shared" si="26"/>
        <v>50m得点表!3:13</v>
      </c>
      <c r="CJ62" s="116" t="str">
        <f t="shared" si="27"/>
        <v>50m得点表!16:25</v>
      </c>
      <c r="CK62" s="18" t="str">
        <f t="shared" si="28"/>
        <v>往得点表!3:13</v>
      </c>
      <c r="CL62" s="116" t="str">
        <f t="shared" si="29"/>
        <v>往得点表!16:25</v>
      </c>
      <c r="CM62" s="18" t="str">
        <f t="shared" si="30"/>
        <v>腕得点表!3:13</v>
      </c>
      <c r="CN62" s="116" t="str">
        <f t="shared" si="31"/>
        <v>腕得点表!16:25</v>
      </c>
      <c r="CO62" s="18" t="str">
        <f t="shared" si="32"/>
        <v>腕膝得点表!3:4</v>
      </c>
      <c r="CP62" s="116" t="str">
        <f t="shared" si="33"/>
        <v>腕膝得点表!8:9</v>
      </c>
      <c r="CQ62" s="18" t="str">
        <f t="shared" si="34"/>
        <v>20mシャトルラン得点表!3:13</v>
      </c>
      <c r="CR62" s="116" t="str">
        <f t="shared" si="35"/>
        <v>20mシャトルラン得点表!16:25</v>
      </c>
      <c r="CS62" t="b">
        <f t="shared" si="48"/>
        <v>0</v>
      </c>
    </row>
    <row r="63" spans="1:97" ht="18" customHeight="1">
      <c r="A63" s="8">
        <v>52</v>
      </c>
      <c r="B63" s="146"/>
      <c r="C63" s="16"/>
      <c r="D63" s="137"/>
      <c r="E63" s="16"/>
      <c r="F63" s="138" t="str">
        <f>IF(D63="","",DATEDIF(D63,Z4,"y"))</f>
        <v/>
      </c>
      <c r="G63" s="16"/>
      <c r="H63" s="16"/>
      <c r="I63" s="32"/>
      <c r="J63" s="29" t="str">
        <f t="shared" ca="1" si="37"/>
        <v/>
      </c>
      <c r="K63" s="32"/>
      <c r="L63" s="29" t="str">
        <f t="shared" ca="1" si="38"/>
        <v/>
      </c>
      <c r="M63" s="6"/>
      <c r="N63" s="62"/>
      <c r="O63" s="62"/>
      <c r="P63" s="62"/>
      <c r="Q63" s="150"/>
      <c r="R63" s="121"/>
      <c r="S63" s="36" t="str">
        <f t="shared" ca="1" si="39"/>
        <v/>
      </c>
      <c r="T63" s="6"/>
      <c r="U63" s="62"/>
      <c r="V63" s="62"/>
      <c r="W63" s="62"/>
      <c r="X63" s="52"/>
      <c r="Y63" s="36"/>
      <c r="Z63" s="143" t="str">
        <f t="shared" ca="1" si="40"/>
        <v/>
      </c>
      <c r="AA63" s="6"/>
      <c r="AB63" s="62"/>
      <c r="AC63" s="62"/>
      <c r="AD63" s="150"/>
      <c r="AE63" s="32"/>
      <c r="AF63" s="29" t="str">
        <f t="shared" ca="1" si="41"/>
        <v/>
      </c>
      <c r="AG63" s="32"/>
      <c r="AH63" s="29" t="str">
        <f t="shared" ca="1" si="42"/>
        <v/>
      </c>
      <c r="AI63" s="121"/>
      <c r="AJ63" s="36" t="str">
        <f t="shared" ca="1" si="43"/>
        <v/>
      </c>
      <c r="AK63" s="32"/>
      <c r="AL63" s="29" t="str">
        <f t="shared" ca="1" si="44"/>
        <v/>
      </c>
      <c r="AM63" s="7" t="str">
        <f t="shared" si="45"/>
        <v/>
      </c>
      <c r="AN63" s="7" t="str">
        <f t="shared" si="46"/>
        <v/>
      </c>
      <c r="AO63" s="7" t="str">
        <f>IF(AM63=7,VLOOKUP(AN63,設定!$A$2:$B$6,2,1),"---")</f>
        <v>---</v>
      </c>
      <c r="AP63" s="78"/>
      <c r="AQ63" s="79"/>
      <c r="AR63" s="79"/>
      <c r="AS63" s="80" t="s">
        <v>115</v>
      </c>
      <c r="AT63" s="81"/>
      <c r="AU63" s="80"/>
      <c r="AV63" s="82"/>
      <c r="AW63" s="83" t="str">
        <f t="shared" si="18"/>
        <v/>
      </c>
      <c r="AX63" s="80" t="s">
        <v>115</v>
      </c>
      <c r="AY63" s="80" t="s">
        <v>115</v>
      </c>
      <c r="AZ63" s="80" t="s">
        <v>115</v>
      </c>
      <c r="BA63" s="80"/>
      <c r="BB63" s="80"/>
      <c r="BC63" s="80"/>
      <c r="BD63" s="80"/>
      <c r="BE63" s="84"/>
      <c r="BF63" s="95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257"/>
      <c r="BY63" s="50"/>
      <c r="CA63">
        <v>52</v>
      </c>
      <c r="CB63" s="18" t="str">
        <f t="shared" si="47"/>
        <v/>
      </c>
      <c r="CC63" s="18" t="str">
        <f t="shared" si="20"/>
        <v>立得点表!3:12</v>
      </c>
      <c r="CD63" s="116" t="str">
        <f t="shared" si="21"/>
        <v>立得点表!16:25</v>
      </c>
      <c r="CE63" s="18" t="str">
        <f t="shared" si="22"/>
        <v>立3段得点表!3:13</v>
      </c>
      <c r="CF63" s="116" t="str">
        <f t="shared" si="23"/>
        <v>立3段得点表!16:25</v>
      </c>
      <c r="CG63" s="18" t="str">
        <f t="shared" si="24"/>
        <v>ボール得点表!3:13</v>
      </c>
      <c r="CH63" s="116" t="str">
        <f t="shared" si="25"/>
        <v>ボール得点表!16:25</v>
      </c>
      <c r="CI63" s="18" t="str">
        <f t="shared" si="26"/>
        <v>50m得点表!3:13</v>
      </c>
      <c r="CJ63" s="116" t="str">
        <f t="shared" si="27"/>
        <v>50m得点表!16:25</v>
      </c>
      <c r="CK63" s="18" t="str">
        <f t="shared" si="28"/>
        <v>往得点表!3:13</v>
      </c>
      <c r="CL63" s="116" t="str">
        <f t="shared" si="29"/>
        <v>往得点表!16:25</v>
      </c>
      <c r="CM63" s="18" t="str">
        <f t="shared" si="30"/>
        <v>腕得点表!3:13</v>
      </c>
      <c r="CN63" s="116" t="str">
        <f t="shared" si="31"/>
        <v>腕得点表!16:25</v>
      </c>
      <c r="CO63" s="18" t="str">
        <f t="shared" si="32"/>
        <v>腕膝得点表!3:4</v>
      </c>
      <c r="CP63" s="116" t="str">
        <f t="shared" si="33"/>
        <v>腕膝得点表!8:9</v>
      </c>
      <c r="CQ63" s="18" t="str">
        <f t="shared" si="34"/>
        <v>20mシャトルラン得点表!3:13</v>
      </c>
      <c r="CR63" s="116" t="str">
        <f t="shared" si="35"/>
        <v>20mシャトルラン得点表!16:25</v>
      </c>
      <c r="CS63" t="b">
        <f t="shared" si="48"/>
        <v>0</v>
      </c>
    </row>
    <row r="64" spans="1:97" ht="18" customHeight="1">
      <c r="A64" s="8">
        <v>53</v>
      </c>
      <c r="B64" s="146"/>
      <c r="C64" s="16"/>
      <c r="D64" s="137"/>
      <c r="E64" s="16"/>
      <c r="F64" s="138" t="str">
        <f>IF(D64="","",DATEDIF(D64,Z4,"y"))</f>
        <v/>
      </c>
      <c r="G64" s="16"/>
      <c r="H64" s="16"/>
      <c r="I64" s="32"/>
      <c r="J64" s="29" t="str">
        <f t="shared" ca="1" si="37"/>
        <v/>
      </c>
      <c r="K64" s="32"/>
      <c r="L64" s="29" t="str">
        <f t="shared" ca="1" si="38"/>
        <v/>
      </c>
      <c r="M64" s="6"/>
      <c r="N64" s="62"/>
      <c r="O64" s="62"/>
      <c r="P64" s="62"/>
      <c r="Q64" s="150"/>
      <c r="R64" s="121"/>
      <c r="S64" s="36" t="str">
        <f t="shared" ca="1" si="39"/>
        <v/>
      </c>
      <c r="T64" s="6"/>
      <c r="U64" s="62"/>
      <c r="V64" s="62"/>
      <c r="W64" s="62"/>
      <c r="X64" s="52"/>
      <c r="Y64" s="36"/>
      <c r="Z64" s="143" t="str">
        <f t="shared" ca="1" si="40"/>
        <v/>
      </c>
      <c r="AA64" s="6"/>
      <c r="AB64" s="62"/>
      <c r="AC64" s="62"/>
      <c r="AD64" s="150"/>
      <c r="AE64" s="32"/>
      <c r="AF64" s="29" t="str">
        <f t="shared" ca="1" si="41"/>
        <v/>
      </c>
      <c r="AG64" s="32"/>
      <c r="AH64" s="29" t="str">
        <f t="shared" ca="1" si="42"/>
        <v/>
      </c>
      <c r="AI64" s="121"/>
      <c r="AJ64" s="36" t="str">
        <f t="shared" ca="1" si="43"/>
        <v/>
      </c>
      <c r="AK64" s="32"/>
      <c r="AL64" s="29" t="str">
        <f t="shared" ca="1" si="44"/>
        <v/>
      </c>
      <c r="AM64" s="7" t="str">
        <f t="shared" si="45"/>
        <v/>
      </c>
      <c r="AN64" s="7" t="str">
        <f t="shared" si="46"/>
        <v/>
      </c>
      <c r="AO64" s="7" t="str">
        <f>IF(AM64=7,VLOOKUP(AN64,設定!$A$2:$B$6,2,1),"---")</f>
        <v>---</v>
      </c>
      <c r="AP64" s="78"/>
      <c r="AQ64" s="79"/>
      <c r="AR64" s="79"/>
      <c r="AS64" s="80" t="s">
        <v>115</v>
      </c>
      <c r="AT64" s="81"/>
      <c r="AU64" s="80"/>
      <c r="AV64" s="82"/>
      <c r="AW64" s="83" t="str">
        <f t="shared" si="18"/>
        <v/>
      </c>
      <c r="AX64" s="80" t="s">
        <v>115</v>
      </c>
      <c r="AY64" s="80" t="s">
        <v>115</v>
      </c>
      <c r="AZ64" s="80" t="s">
        <v>115</v>
      </c>
      <c r="BA64" s="80"/>
      <c r="BB64" s="80"/>
      <c r="BC64" s="80"/>
      <c r="BD64" s="80"/>
      <c r="BE64" s="84"/>
      <c r="BF64" s="95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257"/>
      <c r="BY64" s="50"/>
      <c r="CA64">
        <v>53</v>
      </c>
      <c r="CB64" s="18" t="str">
        <f t="shared" si="47"/>
        <v/>
      </c>
      <c r="CC64" s="18" t="str">
        <f t="shared" si="20"/>
        <v>立得点表!3:12</v>
      </c>
      <c r="CD64" s="116" t="str">
        <f t="shared" si="21"/>
        <v>立得点表!16:25</v>
      </c>
      <c r="CE64" s="18" t="str">
        <f t="shared" si="22"/>
        <v>立3段得点表!3:13</v>
      </c>
      <c r="CF64" s="116" t="str">
        <f t="shared" si="23"/>
        <v>立3段得点表!16:25</v>
      </c>
      <c r="CG64" s="18" t="str">
        <f t="shared" si="24"/>
        <v>ボール得点表!3:13</v>
      </c>
      <c r="CH64" s="116" t="str">
        <f t="shared" si="25"/>
        <v>ボール得点表!16:25</v>
      </c>
      <c r="CI64" s="18" t="str">
        <f t="shared" si="26"/>
        <v>50m得点表!3:13</v>
      </c>
      <c r="CJ64" s="116" t="str">
        <f t="shared" si="27"/>
        <v>50m得点表!16:25</v>
      </c>
      <c r="CK64" s="18" t="str">
        <f t="shared" si="28"/>
        <v>往得点表!3:13</v>
      </c>
      <c r="CL64" s="116" t="str">
        <f t="shared" si="29"/>
        <v>往得点表!16:25</v>
      </c>
      <c r="CM64" s="18" t="str">
        <f t="shared" si="30"/>
        <v>腕得点表!3:13</v>
      </c>
      <c r="CN64" s="116" t="str">
        <f t="shared" si="31"/>
        <v>腕得点表!16:25</v>
      </c>
      <c r="CO64" s="18" t="str">
        <f t="shared" si="32"/>
        <v>腕膝得点表!3:4</v>
      </c>
      <c r="CP64" s="116" t="str">
        <f t="shared" si="33"/>
        <v>腕膝得点表!8:9</v>
      </c>
      <c r="CQ64" s="18" t="str">
        <f t="shared" si="34"/>
        <v>20mシャトルラン得点表!3:13</v>
      </c>
      <c r="CR64" s="116" t="str">
        <f t="shared" si="35"/>
        <v>20mシャトルラン得点表!16:25</v>
      </c>
      <c r="CS64" t="b">
        <f t="shared" si="48"/>
        <v>0</v>
      </c>
    </row>
    <row r="65" spans="1:97" ht="18" customHeight="1">
      <c r="A65" s="8">
        <v>54</v>
      </c>
      <c r="B65" s="146"/>
      <c r="C65" s="16"/>
      <c r="D65" s="137"/>
      <c r="E65" s="16"/>
      <c r="F65" s="138" t="str">
        <f>IF(D65="","",DATEDIF(D65,Z4,"y"))</f>
        <v/>
      </c>
      <c r="G65" s="16"/>
      <c r="H65" s="16"/>
      <c r="I65" s="32"/>
      <c r="J65" s="29" t="str">
        <f t="shared" ca="1" si="37"/>
        <v/>
      </c>
      <c r="K65" s="32"/>
      <c r="L65" s="29" t="str">
        <f t="shared" ca="1" si="38"/>
        <v/>
      </c>
      <c r="M65" s="6"/>
      <c r="N65" s="62"/>
      <c r="O65" s="62"/>
      <c r="P65" s="62"/>
      <c r="Q65" s="150"/>
      <c r="R65" s="121"/>
      <c r="S65" s="36" t="str">
        <f t="shared" ca="1" si="39"/>
        <v/>
      </c>
      <c r="T65" s="6"/>
      <c r="U65" s="62"/>
      <c r="V65" s="62"/>
      <c r="W65" s="62"/>
      <c r="X65" s="52"/>
      <c r="Y65" s="36"/>
      <c r="Z65" s="143" t="str">
        <f t="shared" ca="1" si="40"/>
        <v/>
      </c>
      <c r="AA65" s="6"/>
      <c r="AB65" s="62"/>
      <c r="AC65" s="62"/>
      <c r="AD65" s="150"/>
      <c r="AE65" s="32"/>
      <c r="AF65" s="29" t="str">
        <f t="shared" ca="1" si="41"/>
        <v/>
      </c>
      <c r="AG65" s="32"/>
      <c r="AH65" s="29" t="str">
        <f t="shared" ca="1" si="42"/>
        <v/>
      </c>
      <c r="AI65" s="121"/>
      <c r="AJ65" s="36" t="str">
        <f t="shared" ca="1" si="43"/>
        <v/>
      </c>
      <c r="AK65" s="32"/>
      <c r="AL65" s="29" t="str">
        <f t="shared" ca="1" si="44"/>
        <v/>
      </c>
      <c r="AM65" s="7" t="str">
        <f t="shared" si="45"/>
        <v/>
      </c>
      <c r="AN65" s="7" t="str">
        <f t="shared" si="46"/>
        <v/>
      </c>
      <c r="AO65" s="7" t="str">
        <f>IF(AM65=7,VLOOKUP(AN65,設定!$A$2:$B$6,2,1),"---")</f>
        <v>---</v>
      </c>
      <c r="AP65" s="78"/>
      <c r="AQ65" s="79"/>
      <c r="AR65" s="79"/>
      <c r="AS65" s="80" t="s">
        <v>115</v>
      </c>
      <c r="AT65" s="81"/>
      <c r="AU65" s="80"/>
      <c r="AV65" s="82"/>
      <c r="AW65" s="83" t="str">
        <f t="shared" si="18"/>
        <v/>
      </c>
      <c r="AX65" s="80" t="s">
        <v>115</v>
      </c>
      <c r="AY65" s="80" t="s">
        <v>115</v>
      </c>
      <c r="AZ65" s="80" t="s">
        <v>115</v>
      </c>
      <c r="BA65" s="80"/>
      <c r="BB65" s="80"/>
      <c r="BC65" s="80"/>
      <c r="BD65" s="80"/>
      <c r="BE65" s="84"/>
      <c r="BF65" s="95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257"/>
      <c r="BY65" s="50"/>
      <c r="CA65">
        <v>54</v>
      </c>
      <c r="CB65" s="18" t="str">
        <f t="shared" si="47"/>
        <v/>
      </c>
      <c r="CC65" s="18" t="str">
        <f t="shared" si="20"/>
        <v>立得点表!3:12</v>
      </c>
      <c r="CD65" s="116" t="str">
        <f t="shared" si="21"/>
        <v>立得点表!16:25</v>
      </c>
      <c r="CE65" s="18" t="str">
        <f t="shared" si="22"/>
        <v>立3段得点表!3:13</v>
      </c>
      <c r="CF65" s="116" t="str">
        <f t="shared" si="23"/>
        <v>立3段得点表!16:25</v>
      </c>
      <c r="CG65" s="18" t="str">
        <f t="shared" si="24"/>
        <v>ボール得点表!3:13</v>
      </c>
      <c r="CH65" s="116" t="str">
        <f t="shared" si="25"/>
        <v>ボール得点表!16:25</v>
      </c>
      <c r="CI65" s="18" t="str">
        <f t="shared" si="26"/>
        <v>50m得点表!3:13</v>
      </c>
      <c r="CJ65" s="116" t="str">
        <f t="shared" si="27"/>
        <v>50m得点表!16:25</v>
      </c>
      <c r="CK65" s="18" t="str">
        <f t="shared" si="28"/>
        <v>往得点表!3:13</v>
      </c>
      <c r="CL65" s="116" t="str">
        <f t="shared" si="29"/>
        <v>往得点表!16:25</v>
      </c>
      <c r="CM65" s="18" t="str">
        <f t="shared" si="30"/>
        <v>腕得点表!3:13</v>
      </c>
      <c r="CN65" s="116" t="str">
        <f t="shared" si="31"/>
        <v>腕得点表!16:25</v>
      </c>
      <c r="CO65" s="18" t="str">
        <f t="shared" si="32"/>
        <v>腕膝得点表!3:4</v>
      </c>
      <c r="CP65" s="116" t="str">
        <f t="shared" si="33"/>
        <v>腕膝得点表!8:9</v>
      </c>
      <c r="CQ65" s="18" t="str">
        <f t="shared" si="34"/>
        <v>20mシャトルラン得点表!3:13</v>
      </c>
      <c r="CR65" s="116" t="str">
        <f t="shared" si="35"/>
        <v>20mシャトルラン得点表!16:25</v>
      </c>
      <c r="CS65" t="b">
        <f t="shared" si="48"/>
        <v>0</v>
      </c>
    </row>
    <row r="66" spans="1:97" s="47" customFormat="1" ht="18" customHeight="1">
      <c r="A66" s="10">
        <v>55</v>
      </c>
      <c r="B66" s="147"/>
      <c r="C66" s="15"/>
      <c r="D66" s="233"/>
      <c r="E66" s="15"/>
      <c r="F66" s="139" t="str">
        <f>IF(D66="","",DATEDIF(D66,Z4,"y"))</f>
        <v/>
      </c>
      <c r="G66" s="15"/>
      <c r="H66" s="15"/>
      <c r="I66" s="30"/>
      <c r="J66" s="31" t="str">
        <f t="shared" ca="1" si="37"/>
        <v/>
      </c>
      <c r="K66" s="30"/>
      <c r="L66" s="31" t="str">
        <f t="shared" ca="1" si="38"/>
        <v/>
      </c>
      <c r="M66" s="59"/>
      <c r="N66" s="60"/>
      <c r="O66" s="60"/>
      <c r="P66" s="60"/>
      <c r="Q66" s="151"/>
      <c r="R66" s="122"/>
      <c r="S66" s="38" t="str">
        <f t="shared" ca="1" si="39"/>
        <v/>
      </c>
      <c r="T66" s="59"/>
      <c r="U66" s="60"/>
      <c r="V66" s="60"/>
      <c r="W66" s="60"/>
      <c r="X66" s="61"/>
      <c r="Y66" s="38"/>
      <c r="Z66" s="144" t="str">
        <f t="shared" ca="1" si="40"/>
        <v/>
      </c>
      <c r="AA66" s="59"/>
      <c r="AB66" s="60"/>
      <c r="AC66" s="60"/>
      <c r="AD66" s="151"/>
      <c r="AE66" s="30"/>
      <c r="AF66" s="31" t="str">
        <f t="shared" ca="1" si="41"/>
        <v/>
      </c>
      <c r="AG66" s="30"/>
      <c r="AH66" s="31" t="str">
        <f t="shared" ca="1" si="42"/>
        <v/>
      </c>
      <c r="AI66" s="122"/>
      <c r="AJ66" s="38" t="str">
        <f t="shared" ca="1" si="43"/>
        <v/>
      </c>
      <c r="AK66" s="30"/>
      <c r="AL66" s="31" t="str">
        <f t="shared" ca="1" si="44"/>
        <v/>
      </c>
      <c r="AM66" s="11" t="str">
        <f t="shared" si="45"/>
        <v/>
      </c>
      <c r="AN66" s="11" t="str">
        <f t="shared" si="46"/>
        <v/>
      </c>
      <c r="AO66" s="11" t="str">
        <f>IF(AM66=7,VLOOKUP(AN66,設定!$A$2:$B$6,2,1),"---")</f>
        <v>---</v>
      </c>
      <c r="AP66" s="85"/>
      <c r="AQ66" s="86"/>
      <c r="AR66" s="86"/>
      <c r="AS66" s="87" t="s">
        <v>115</v>
      </c>
      <c r="AT66" s="88"/>
      <c r="AU66" s="87"/>
      <c r="AV66" s="89"/>
      <c r="AW66" s="90" t="str">
        <f t="shared" si="18"/>
        <v/>
      </c>
      <c r="AX66" s="87" t="s">
        <v>115</v>
      </c>
      <c r="AY66" s="87" t="s">
        <v>115</v>
      </c>
      <c r="AZ66" s="87" t="s">
        <v>115</v>
      </c>
      <c r="BA66" s="87"/>
      <c r="BB66" s="87"/>
      <c r="BC66" s="87"/>
      <c r="BD66" s="87"/>
      <c r="BE66" s="91"/>
      <c r="BF66" s="96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256"/>
      <c r="BY66" s="106"/>
      <c r="CA66" s="47">
        <v>55</v>
      </c>
      <c r="CB66" s="47" t="str">
        <f t="shared" si="47"/>
        <v/>
      </c>
      <c r="CC66" s="47" t="str">
        <f t="shared" si="20"/>
        <v>立得点表!3:12</v>
      </c>
      <c r="CD66" s="156" t="str">
        <f t="shared" si="21"/>
        <v>立得点表!16:25</v>
      </c>
      <c r="CE66" s="47" t="str">
        <f t="shared" si="22"/>
        <v>立3段得点表!3:13</v>
      </c>
      <c r="CF66" s="156" t="str">
        <f t="shared" si="23"/>
        <v>立3段得点表!16:25</v>
      </c>
      <c r="CG66" s="47" t="str">
        <f t="shared" si="24"/>
        <v>ボール得点表!3:13</v>
      </c>
      <c r="CH66" s="156" t="str">
        <f t="shared" si="25"/>
        <v>ボール得点表!16:25</v>
      </c>
      <c r="CI66" s="47" t="str">
        <f t="shared" si="26"/>
        <v>50m得点表!3:13</v>
      </c>
      <c r="CJ66" s="156" t="str">
        <f t="shared" si="27"/>
        <v>50m得点表!16:25</v>
      </c>
      <c r="CK66" s="47" t="str">
        <f t="shared" si="28"/>
        <v>往得点表!3:13</v>
      </c>
      <c r="CL66" s="156" t="str">
        <f t="shared" si="29"/>
        <v>往得点表!16:25</v>
      </c>
      <c r="CM66" s="47" t="str">
        <f t="shared" si="30"/>
        <v>腕得点表!3:13</v>
      </c>
      <c r="CN66" s="156" t="str">
        <f t="shared" si="31"/>
        <v>腕得点表!16:25</v>
      </c>
      <c r="CO66" s="140" t="str">
        <f t="shared" si="32"/>
        <v>腕膝得点表!3:4</v>
      </c>
      <c r="CP66" s="141" t="str">
        <f t="shared" si="33"/>
        <v>腕膝得点表!8:9</v>
      </c>
      <c r="CQ66" s="47" t="str">
        <f t="shared" si="34"/>
        <v>20mシャトルラン得点表!3:13</v>
      </c>
      <c r="CR66" s="156" t="str">
        <f t="shared" si="35"/>
        <v>20mシャトルラン得点表!16:25</v>
      </c>
      <c r="CS66" s="47" t="b">
        <f t="shared" si="48"/>
        <v>0</v>
      </c>
    </row>
    <row r="67" spans="1:97" ht="18" customHeight="1">
      <c r="A67" s="5">
        <v>56</v>
      </c>
      <c r="B67" s="145"/>
      <c r="C67" s="13"/>
      <c r="D67" s="63"/>
      <c r="E67" s="13"/>
      <c r="F67" s="138" t="str">
        <f>IF(D67="","",DATEDIF(D67,Z4,"y"))</f>
        <v/>
      </c>
      <c r="G67" s="13"/>
      <c r="H67" s="13"/>
      <c r="I67" s="28"/>
      <c r="J67" s="29" t="str">
        <f t="shared" ca="1" si="37"/>
        <v/>
      </c>
      <c r="K67" s="28"/>
      <c r="L67" s="29" t="str">
        <f t="shared" ca="1" si="38"/>
        <v/>
      </c>
      <c r="M67" s="6"/>
      <c r="N67" s="62"/>
      <c r="O67" s="62"/>
      <c r="P67" s="62"/>
      <c r="Q67" s="150"/>
      <c r="R67" s="121"/>
      <c r="S67" s="36" t="str">
        <f t="shared" ca="1" si="39"/>
        <v/>
      </c>
      <c r="T67" s="6"/>
      <c r="U67" s="62"/>
      <c r="V67" s="62"/>
      <c r="W67" s="62"/>
      <c r="X67" s="52"/>
      <c r="Y67" s="36"/>
      <c r="Z67" s="143" t="str">
        <f t="shared" ca="1" si="40"/>
        <v/>
      </c>
      <c r="AA67" s="6"/>
      <c r="AB67" s="62"/>
      <c r="AC67" s="62"/>
      <c r="AD67" s="150"/>
      <c r="AE67" s="28"/>
      <c r="AF67" s="29" t="str">
        <f t="shared" ca="1" si="41"/>
        <v/>
      </c>
      <c r="AG67" s="28"/>
      <c r="AH67" s="29" t="str">
        <f t="shared" ca="1" si="42"/>
        <v/>
      </c>
      <c r="AI67" s="121"/>
      <c r="AJ67" s="36" t="str">
        <f t="shared" ca="1" si="43"/>
        <v/>
      </c>
      <c r="AK67" s="28"/>
      <c r="AL67" s="29" t="str">
        <f t="shared" ca="1" si="44"/>
        <v/>
      </c>
      <c r="AM67" s="20" t="str">
        <f t="shared" si="45"/>
        <v/>
      </c>
      <c r="AN67" s="7" t="str">
        <f t="shared" si="46"/>
        <v/>
      </c>
      <c r="AO67" s="9" t="str">
        <f>IF(AM67=7,VLOOKUP(AN67,設定!$A$2:$B$6,2,1),"---")</f>
        <v>---</v>
      </c>
      <c r="AP67" s="98"/>
      <c r="AQ67" s="99"/>
      <c r="AR67" s="99"/>
      <c r="AS67" s="100" t="s">
        <v>115</v>
      </c>
      <c r="AT67" s="101"/>
      <c r="AU67" s="100"/>
      <c r="AV67" s="102"/>
      <c r="AW67" s="103" t="str">
        <f t="shared" si="18"/>
        <v/>
      </c>
      <c r="AX67" s="100" t="s">
        <v>115</v>
      </c>
      <c r="AY67" s="100" t="s">
        <v>115</v>
      </c>
      <c r="AZ67" s="100" t="s">
        <v>115</v>
      </c>
      <c r="BA67" s="100"/>
      <c r="BB67" s="100"/>
      <c r="BC67" s="100"/>
      <c r="BD67" s="100"/>
      <c r="BE67" s="104"/>
      <c r="BF67" s="105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255"/>
      <c r="BY67" s="50"/>
      <c r="CA67">
        <v>56</v>
      </c>
      <c r="CB67" s="18" t="str">
        <f t="shared" si="47"/>
        <v/>
      </c>
      <c r="CC67" s="18" t="str">
        <f t="shared" si="20"/>
        <v>立得点表!3:12</v>
      </c>
      <c r="CD67" s="116" t="str">
        <f t="shared" si="21"/>
        <v>立得点表!16:25</v>
      </c>
      <c r="CE67" s="18" t="str">
        <f t="shared" si="22"/>
        <v>立3段得点表!3:13</v>
      </c>
      <c r="CF67" s="116" t="str">
        <f t="shared" si="23"/>
        <v>立3段得点表!16:25</v>
      </c>
      <c r="CG67" s="18" t="str">
        <f t="shared" si="24"/>
        <v>ボール得点表!3:13</v>
      </c>
      <c r="CH67" s="116" t="str">
        <f t="shared" si="25"/>
        <v>ボール得点表!16:25</v>
      </c>
      <c r="CI67" s="18" t="str">
        <f t="shared" si="26"/>
        <v>50m得点表!3:13</v>
      </c>
      <c r="CJ67" s="116" t="str">
        <f t="shared" si="27"/>
        <v>50m得点表!16:25</v>
      </c>
      <c r="CK67" s="18" t="str">
        <f t="shared" si="28"/>
        <v>往得点表!3:13</v>
      </c>
      <c r="CL67" s="116" t="str">
        <f t="shared" si="29"/>
        <v>往得点表!16:25</v>
      </c>
      <c r="CM67" s="18" t="str">
        <f t="shared" si="30"/>
        <v>腕得点表!3:13</v>
      </c>
      <c r="CN67" s="116" t="str">
        <f t="shared" si="31"/>
        <v>腕得点表!16:25</v>
      </c>
      <c r="CO67" s="18" t="str">
        <f t="shared" si="32"/>
        <v>腕膝得点表!3:4</v>
      </c>
      <c r="CP67" s="116" t="str">
        <f t="shared" si="33"/>
        <v>腕膝得点表!8:9</v>
      </c>
      <c r="CQ67" s="18" t="str">
        <f t="shared" si="34"/>
        <v>20mシャトルラン得点表!3:13</v>
      </c>
      <c r="CR67" s="116" t="str">
        <f t="shared" si="35"/>
        <v>20mシャトルラン得点表!16:25</v>
      </c>
      <c r="CS67" t="b">
        <f t="shared" si="48"/>
        <v>0</v>
      </c>
    </row>
    <row r="68" spans="1:97" ht="18" customHeight="1">
      <c r="A68" s="8">
        <v>57</v>
      </c>
      <c r="B68" s="146"/>
      <c r="C68" s="16"/>
      <c r="D68" s="137"/>
      <c r="E68" s="16"/>
      <c r="F68" s="138" t="str">
        <f>IF(D68="","",DATEDIF(D68,Z4,"y"))</f>
        <v/>
      </c>
      <c r="G68" s="16"/>
      <c r="H68" s="16"/>
      <c r="I68" s="32"/>
      <c r="J68" s="29" t="str">
        <f t="shared" ca="1" si="37"/>
        <v/>
      </c>
      <c r="K68" s="32"/>
      <c r="L68" s="29" t="str">
        <f t="shared" ca="1" si="38"/>
        <v/>
      </c>
      <c r="M68" s="6"/>
      <c r="N68" s="62"/>
      <c r="O68" s="62"/>
      <c r="P68" s="62"/>
      <c r="Q68" s="150"/>
      <c r="R68" s="121"/>
      <c r="S68" s="36" t="str">
        <f t="shared" ca="1" si="39"/>
        <v/>
      </c>
      <c r="T68" s="6"/>
      <c r="U68" s="62"/>
      <c r="V68" s="62"/>
      <c r="W68" s="62"/>
      <c r="X68" s="52"/>
      <c r="Y68" s="36"/>
      <c r="Z68" s="143" t="str">
        <f t="shared" ca="1" si="40"/>
        <v/>
      </c>
      <c r="AA68" s="6"/>
      <c r="AB68" s="62"/>
      <c r="AC68" s="62"/>
      <c r="AD68" s="150"/>
      <c r="AE68" s="32"/>
      <c r="AF68" s="29" t="str">
        <f t="shared" ca="1" si="41"/>
        <v/>
      </c>
      <c r="AG68" s="32"/>
      <c r="AH68" s="29" t="str">
        <f t="shared" ca="1" si="42"/>
        <v/>
      </c>
      <c r="AI68" s="121"/>
      <c r="AJ68" s="36" t="str">
        <f t="shared" ca="1" si="43"/>
        <v/>
      </c>
      <c r="AK68" s="32"/>
      <c r="AL68" s="29" t="str">
        <f t="shared" ca="1" si="44"/>
        <v/>
      </c>
      <c r="AM68" s="7" t="str">
        <f t="shared" si="45"/>
        <v/>
      </c>
      <c r="AN68" s="7" t="str">
        <f t="shared" si="46"/>
        <v/>
      </c>
      <c r="AO68" s="7" t="str">
        <f>IF(AM68=7,VLOOKUP(AN68,設定!$A$2:$B$6,2,1),"---")</f>
        <v>---</v>
      </c>
      <c r="AP68" s="78"/>
      <c r="AQ68" s="79"/>
      <c r="AR68" s="79"/>
      <c r="AS68" s="80" t="s">
        <v>115</v>
      </c>
      <c r="AT68" s="81"/>
      <c r="AU68" s="80"/>
      <c r="AV68" s="82"/>
      <c r="AW68" s="83" t="str">
        <f t="shared" si="18"/>
        <v/>
      </c>
      <c r="AX68" s="80" t="s">
        <v>115</v>
      </c>
      <c r="AY68" s="80" t="s">
        <v>115</v>
      </c>
      <c r="AZ68" s="80" t="s">
        <v>115</v>
      </c>
      <c r="BA68" s="80"/>
      <c r="BB68" s="80"/>
      <c r="BC68" s="80"/>
      <c r="BD68" s="80"/>
      <c r="BE68" s="84"/>
      <c r="BF68" s="95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257"/>
      <c r="BY68" s="50"/>
      <c r="CA68">
        <v>57</v>
      </c>
      <c r="CB68" s="18" t="str">
        <f t="shared" si="47"/>
        <v/>
      </c>
      <c r="CC68" s="18" t="str">
        <f t="shared" si="20"/>
        <v>立得点表!3:12</v>
      </c>
      <c r="CD68" s="116" t="str">
        <f t="shared" si="21"/>
        <v>立得点表!16:25</v>
      </c>
      <c r="CE68" s="18" t="str">
        <f t="shared" si="22"/>
        <v>立3段得点表!3:13</v>
      </c>
      <c r="CF68" s="116" t="str">
        <f t="shared" si="23"/>
        <v>立3段得点表!16:25</v>
      </c>
      <c r="CG68" s="18" t="str">
        <f t="shared" si="24"/>
        <v>ボール得点表!3:13</v>
      </c>
      <c r="CH68" s="116" t="str">
        <f t="shared" si="25"/>
        <v>ボール得点表!16:25</v>
      </c>
      <c r="CI68" s="18" t="str">
        <f t="shared" si="26"/>
        <v>50m得点表!3:13</v>
      </c>
      <c r="CJ68" s="116" t="str">
        <f t="shared" si="27"/>
        <v>50m得点表!16:25</v>
      </c>
      <c r="CK68" s="18" t="str">
        <f t="shared" si="28"/>
        <v>往得点表!3:13</v>
      </c>
      <c r="CL68" s="116" t="str">
        <f t="shared" si="29"/>
        <v>往得点表!16:25</v>
      </c>
      <c r="CM68" s="18" t="str">
        <f t="shared" si="30"/>
        <v>腕得点表!3:13</v>
      </c>
      <c r="CN68" s="116" t="str">
        <f t="shared" si="31"/>
        <v>腕得点表!16:25</v>
      </c>
      <c r="CO68" s="18" t="str">
        <f t="shared" si="32"/>
        <v>腕膝得点表!3:4</v>
      </c>
      <c r="CP68" s="116" t="str">
        <f t="shared" si="33"/>
        <v>腕膝得点表!8:9</v>
      </c>
      <c r="CQ68" s="18" t="str">
        <f t="shared" si="34"/>
        <v>20mシャトルラン得点表!3:13</v>
      </c>
      <c r="CR68" s="116" t="str">
        <f t="shared" si="35"/>
        <v>20mシャトルラン得点表!16:25</v>
      </c>
      <c r="CS68" t="b">
        <f t="shared" si="48"/>
        <v>0</v>
      </c>
    </row>
    <row r="69" spans="1:97" ht="18" customHeight="1">
      <c r="A69" s="8">
        <v>58</v>
      </c>
      <c r="B69" s="146"/>
      <c r="C69" s="16"/>
      <c r="D69" s="137"/>
      <c r="E69" s="16"/>
      <c r="F69" s="138" t="str">
        <f>IF(D69="","",DATEDIF(D69,Z4,"y"))</f>
        <v/>
      </c>
      <c r="G69" s="16"/>
      <c r="H69" s="16"/>
      <c r="I69" s="32"/>
      <c r="J69" s="29" t="str">
        <f t="shared" ca="1" si="37"/>
        <v/>
      </c>
      <c r="K69" s="32"/>
      <c r="L69" s="29" t="str">
        <f t="shared" ca="1" si="38"/>
        <v/>
      </c>
      <c r="M69" s="6"/>
      <c r="N69" s="62"/>
      <c r="O69" s="62"/>
      <c r="P69" s="62"/>
      <c r="Q69" s="150"/>
      <c r="R69" s="121"/>
      <c r="S69" s="36" t="str">
        <f t="shared" ca="1" si="39"/>
        <v/>
      </c>
      <c r="T69" s="6"/>
      <c r="U69" s="62"/>
      <c r="V69" s="62"/>
      <c r="W69" s="62"/>
      <c r="X69" s="52"/>
      <c r="Y69" s="36"/>
      <c r="Z69" s="143" t="str">
        <f t="shared" ca="1" si="40"/>
        <v/>
      </c>
      <c r="AA69" s="6"/>
      <c r="AB69" s="62"/>
      <c r="AC69" s="62"/>
      <c r="AD69" s="150"/>
      <c r="AE69" s="32"/>
      <c r="AF69" s="29" t="str">
        <f t="shared" ca="1" si="41"/>
        <v/>
      </c>
      <c r="AG69" s="32"/>
      <c r="AH69" s="29" t="str">
        <f t="shared" ca="1" si="42"/>
        <v/>
      </c>
      <c r="AI69" s="121"/>
      <c r="AJ69" s="36" t="str">
        <f t="shared" ca="1" si="43"/>
        <v/>
      </c>
      <c r="AK69" s="32"/>
      <c r="AL69" s="29" t="str">
        <f t="shared" ca="1" si="44"/>
        <v/>
      </c>
      <c r="AM69" s="7" t="str">
        <f t="shared" si="45"/>
        <v/>
      </c>
      <c r="AN69" s="7" t="str">
        <f t="shared" si="46"/>
        <v/>
      </c>
      <c r="AO69" s="7" t="str">
        <f>IF(AM69=7,VLOOKUP(AN69,設定!$A$2:$B$6,2,1),"---")</f>
        <v>---</v>
      </c>
      <c r="AP69" s="78"/>
      <c r="AQ69" s="79"/>
      <c r="AR69" s="79"/>
      <c r="AS69" s="80" t="s">
        <v>115</v>
      </c>
      <c r="AT69" s="81"/>
      <c r="AU69" s="80"/>
      <c r="AV69" s="82"/>
      <c r="AW69" s="83" t="str">
        <f t="shared" si="18"/>
        <v/>
      </c>
      <c r="AX69" s="80" t="s">
        <v>115</v>
      </c>
      <c r="AY69" s="80" t="s">
        <v>115</v>
      </c>
      <c r="AZ69" s="80" t="s">
        <v>115</v>
      </c>
      <c r="BA69" s="80"/>
      <c r="BB69" s="80"/>
      <c r="BC69" s="80"/>
      <c r="BD69" s="80"/>
      <c r="BE69" s="84"/>
      <c r="BF69" s="95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257"/>
      <c r="BY69" s="50"/>
      <c r="CA69">
        <v>58</v>
      </c>
      <c r="CB69" s="18" t="str">
        <f t="shared" si="47"/>
        <v/>
      </c>
      <c r="CC69" s="18" t="str">
        <f t="shared" si="20"/>
        <v>立得点表!3:12</v>
      </c>
      <c r="CD69" s="116" t="str">
        <f t="shared" si="21"/>
        <v>立得点表!16:25</v>
      </c>
      <c r="CE69" s="18" t="str">
        <f t="shared" si="22"/>
        <v>立3段得点表!3:13</v>
      </c>
      <c r="CF69" s="116" t="str">
        <f t="shared" si="23"/>
        <v>立3段得点表!16:25</v>
      </c>
      <c r="CG69" s="18" t="str">
        <f t="shared" si="24"/>
        <v>ボール得点表!3:13</v>
      </c>
      <c r="CH69" s="116" t="str">
        <f t="shared" si="25"/>
        <v>ボール得点表!16:25</v>
      </c>
      <c r="CI69" s="18" t="str">
        <f t="shared" si="26"/>
        <v>50m得点表!3:13</v>
      </c>
      <c r="CJ69" s="116" t="str">
        <f t="shared" si="27"/>
        <v>50m得点表!16:25</v>
      </c>
      <c r="CK69" s="18" t="str">
        <f t="shared" si="28"/>
        <v>往得点表!3:13</v>
      </c>
      <c r="CL69" s="116" t="str">
        <f t="shared" si="29"/>
        <v>往得点表!16:25</v>
      </c>
      <c r="CM69" s="18" t="str">
        <f t="shared" si="30"/>
        <v>腕得点表!3:13</v>
      </c>
      <c r="CN69" s="116" t="str">
        <f t="shared" si="31"/>
        <v>腕得点表!16:25</v>
      </c>
      <c r="CO69" s="18" t="str">
        <f t="shared" si="32"/>
        <v>腕膝得点表!3:4</v>
      </c>
      <c r="CP69" s="116" t="str">
        <f t="shared" si="33"/>
        <v>腕膝得点表!8:9</v>
      </c>
      <c r="CQ69" s="18" t="str">
        <f t="shared" si="34"/>
        <v>20mシャトルラン得点表!3:13</v>
      </c>
      <c r="CR69" s="116" t="str">
        <f t="shared" si="35"/>
        <v>20mシャトルラン得点表!16:25</v>
      </c>
      <c r="CS69" t="b">
        <f t="shared" si="48"/>
        <v>0</v>
      </c>
    </row>
    <row r="70" spans="1:97" ht="18" customHeight="1">
      <c r="A70" s="8">
        <v>59</v>
      </c>
      <c r="B70" s="146"/>
      <c r="C70" s="16"/>
      <c r="D70" s="137"/>
      <c r="E70" s="16"/>
      <c r="F70" s="138" t="str">
        <f>IF(D70="","",DATEDIF(D70,Z4,"y"))</f>
        <v/>
      </c>
      <c r="G70" s="16"/>
      <c r="H70" s="16"/>
      <c r="I70" s="32"/>
      <c r="J70" s="29" t="str">
        <f t="shared" ca="1" si="37"/>
        <v/>
      </c>
      <c r="K70" s="32"/>
      <c r="L70" s="29" t="str">
        <f t="shared" ca="1" si="38"/>
        <v/>
      </c>
      <c r="M70" s="6"/>
      <c r="N70" s="62"/>
      <c r="O70" s="62"/>
      <c r="P70" s="62"/>
      <c r="Q70" s="150"/>
      <c r="R70" s="121"/>
      <c r="S70" s="36" t="str">
        <f t="shared" ca="1" si="39"/>
        <v/>
      </c>
      <c r="T70" s="6"/>
      <c r="U70" s="62"/>
      <c r="V70" s="62"/>
      <c r="W70" s="62"/>
      <c r="X70" s="52"/>
      <c r="Y70" s="36"/>
      <c r="Z70" s="143" t="str">
        <f t="shared" ca="1" si="40"/>
        <v/>
      </c>
      <c r="AA70" s="6"/>
      <c r="AB70" s="62"/>
      <c r="AC70" s="62"/>
      <c r="AD70" s="150"/>
      <c r="AE70" s="32"/>
      <c r="AF70" s="29" t="str">
        <f t="shared" ca="1" si="41"/>
        <v/>
      </c>
      <c r="AG70" s="32"/>
      <c r="AH70" s="29" t="str">
        <f t="shared" ca="1" si="42"/>
        <v/>
      </c>
      <c r="AI70" s="121"/>
      <c r="AJ70" s="36" t="str">
        <f t="shared" ca="1" si="43"/>
        <v/>
      </c>
      <c r="AK70" s="32"/>
      <c r="AL70" s="29" t="str">
        <f t="shared" ca="1" si="44"/>
        <v/>
      </c>
      <c r="AM70" s="7" t="str">
        <f t="shared" si="45"/>
        <v/>
      </c>
      <c r="AN70" s="7" t="str">
        <f t="shared" si="46"/>
        <v/>
      </c>
      <c r="AO70" s="7" t="str">
        <f>IF(AM70=7,VLOOKUP(AN70,設定!$A$2:$B$6,2,1),"---")</f>
        <v>---</v>
      </c>
      <c r="AP70" s="78"/>
      <c r="AQ70" s="79"/>
      <c r="AR70" s="79"/>
      <c r="AS70" s="80" t="s">
        <v>115</v>
      </c>
      <c r="AT70" s="81"/>
      <c r="AU70" s="80"/>
      <c r="AV70" s="82"/>
      <c r="AW70" s="83" t="str">
        <f t="shared" si="18"/>
        <v/>
      </c>
      <c r="AX70" s="80" t="s">
        <v>115</v>
      </c>
      <c r="AY70" s="80" t="s">
        <v>115</v>
      </c>
      <c r="AZ70" s="80" t="s">
        <v>115</v>
      </c>
      <c r="BA70" s="80"/>
      <c r="BB70" s="80"/>
      <c r="BC70" s="80"/>
      <c r="BD70" s="80"/>
      <c r="BE70" s="84"/>
      <c r="BF70" s="95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257"/>
      <c r="BY70" s="50"/>
      <c r="CA70">
        <v>59</v>
      </c>
      <c r="CB70" s="18" t="str">
        <f t="shared" si="47"/>
        <v/>
      </c>
      <c r="CC70" s="18" t="str">
        <f t="shared" si="20"/>
        <v>立得点表!3:12</v>
      </c>
      <c r="CD70" s="116" t="str">
        <f t="shared" si="21"/>
        <v>立得点表!16:25</v>
      </c>
      <c r="CE70" s="18" t="str">
        <f t="shared" si="22"/>
        <v>立3段得点表!3:13</v>
      </c>
      <c r="CF70" s="116" t="str">
        <f t="shared" si="23"/>
        <v>立3段得点表!16:25</v>
      </c>
      <c r="CG70" s="18" t="str">
        <f t="shared" si="24"/>
        <v>ボール得点表!3:13</v>
      </c>
      <c r="CH70" s="116" t="str">
        <f t="shared" si="25"/>
        <v>ボール得点表!16:25</v>
      </c>
      <c r="CI70" s="18" t="str">
        <f t="shared" si="26"/>
        <v>50m得点表!3:13</v>
      </c>
      <c r="CJ70" s="116" t="str">
        <f t="shared" si="27"/>
        <v>50m得点表!16:25</v>
      </c>
      <c r="CK70" s="18" t="str">
        <f t="shared" si="28"/>
        <v>往得点表!3:13</v>
      </c>
      <c r="CL70" s="116" t="str">
        <f t="shared" si="29"/>
        <v>往得点表!16:25</v>
      </c>
      <c r="CM70" s="18" t="str">
        <f t="shared" si="30"/>
        <v>腕得点表!3:13</v>
      </c>
      <c r="CN70" s="116" t="str">
        <f t="shared" si="31"/>
        <v>腕得点表!16:25</v>
      </c>
      <c r="CO70" s="18" t="str">
        <f t="shared" si="32"/>
        <v>腕膝得点表!3:4</v>
      </c>
      <c r="CP70" s="116" t="str">
        <f t="shared" si="33"/>
        <v>腕膝得点表!8:9</v>
      </c>
      <c r="CQ70" s="18" t="str">
        <f t="shared" si="34"/>
        <v>20mシャトルラン得点表!3:13</v>
      </c>
      <c r="CR70" s="116" t="str">
        <f t="shared" si="35"/>
        <v>20mシャトルラン得点表!16:25</v>
      </c>
      <c r="CS70" t="b">
        <f t="shared" si="48"/>
        <v>0</v>
      </c>
    </row>
    <row r="71" spans="1:97" s="47" customFormat="1" ht="18" customHeight="1">
      <c r="A71" s="10">
        <v>60</v>
      </c>
      <c r="B71" s="147"/>
      <c r="C71" s="15"/>
      <c r="D71" s="233"/>
      <c r="E71" s="15"/>
      <c r="F71" s="139" t="str">
        <f>IF(D71="","",DATEDIF(D71,Z4,"y"))</f>
        <v/>
      </c>
      <c r="G71" s="15"/>
      <c r="H71" s="15"/>
      <c r="I71" s="30"/>
      <c r="J71" s="31" t="str">
        <f t="shared" ca="1" si="37"/>
        <v/>
      </c>
      <c r="K71" s="30"/>
      <c r="L71" s="31" t="str">
        <f t="shared" ca="1" si="38"/>
        <v/>
      </c>
      <c r="M71" s="59"/>
      <c r="N71" s="60"/>
      <c r="O71" s="60"/>
      <c r="P71" s="60"/>
      <c r="Q71" s="151"/>
      <c r="R71" s="122"/>
      <c r="S71" s="38" t="str">
        <f t="shared" ca="1" si="39"/>
        <v/>
      </c>
      <c r="T71" s="59"/>
      <c r="U71" s="60"/>
      <c r="V71" s="60"/>
      <c r="W71" s="60"/>
      <c r="X71" s="61"/>
      <c r="Y71" s="38"/>
      <c r="Z71" s="144" t="str">
        <f t="shared" ca="1" si="40"/>
        <v/>
      </c>
      <c r="AA71" s="59"/>
      <c r="AB71" s="60"/>
      <c r="AC71" s="60"/>
      <c r="AD71" s="151"/>
      <c r="AE71" s="30"/>
      <c r="AF71" s="31" t="str">
        <f t="shared" ca="1" si="41"/>
        <v/>
      </c>
      <c r="AG71" s="30"/>
      <c r="AH71" s="31" t="str">
        <f t="shared" ca="1" si="42"/>
        <v/>
      </c>
      <c r="AI71" s="122"/>
      <c r="AJ71" s="38" t="str">
        <f t="shared" ca="1" si="43"/>
        <v/>
      </c>
      <c r="AK71" s="30"/>
      <c r="AL71" s="31" t="str">
        <f t="shared" ca="1" si="44"/>
        <v/>
      </c>
      <c r="AM71" s="11" t="str">
        <f t="shared" si="45"/>
        <v/>
      </c>
      <c r="AN71" s="11" t="str">
        <f t="shared" si="46"/>
        <v/>
      </c>
      <c r="AO71" s="11" t="str">
        <f>IF(AM71=7,VLOOKUP(AN71,設定!$A$2:$B$6,2,1),"---")</f>
        <v>---</v>
      </c>
      <c r="AP71" s="85"/>
      <c r="AQ71" s="86"/>
      <c r="AR71" s="86"/>
      <c r="AS71" s="87" t="s">
        <v>115</v>
      </c>
      <c r="AT71" s="88"/>
      <c r="AU71" s="87"/>
      <c r="AV71" s="89"/>
      <c r="AW71" s="90" t="str">
        <f t="shared" si="18"/>
        <v/>
      </c>
      <c r="AX71" s="87" t="s">
        <v>115</v>
      </c>
      <c r="AY71" s="87" t="s">
        <v>115</v>
      </c>
      <c r="AZ71" s="87" t="s">
        <v>115</v>
      </c>
      <c r="BA71" s="87"/>
      <c r="BB71" s="87"/>
      <c r="BC71" s="87"/>
      <c r="BD71" s="87"/>
      <c r="BE71" s="91"/>
      <c r="BF71" s="96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256"/>
      <c r="BY71" s="106"/>
      <c r="CA71" s="47">
        <v>60</v>
      </c>
      <c r="CB71" s="47" t="str">
        <f t="shared" si="47"/>
        <v/>
      </c>
      <c r="CC71" s="47" t="str">
        <f t="shared" si="20"/>
        <v>立得点表!3:12</v>
      </c>
      <c r="CD71" s="156" t="str">
        <f t="shared" si="21"/>
        <v>立得点表!16:25</v>
      </c>
      <c r="CE71" s="47" t="str">
        <f t="shared" si="22"/>
        <v>立3段得点表!3:13</v>
      </c>
      <c r="CF71" s="156" t="str">
        <f t="shared" si="23"/>
        <v>立3段得点表!16:25</v>
      </c>
      <c r="CG71" s="47" t="str">
        <f t="shared" si="24"/>
        <v>ボール得点表!3:13</v>
      </c>
      <c r="CH71" s="156" t="str">
        <f t="shared" si="25"/>
        <v>ボール得点表!16:25</v>
      </c>
      <c r="CI71" s="47" t="str">
        <f t="shared" si="26"/>
        <v>50m得点表!3:13</v>
      </c>
      <c r="CJ71" s="156" t="str">
        <f t="shared" si="27"/>
        <v>50m得点表!16:25</v>
      </c>
      <c r="CK71" s="47" t="str">
        <f t="shared" si="28"/>
        <v>往得点表!3:13</v>
      </c>
      <c r="CL71" s="156" t="str">
        <f t="shared" si="29"/>
        <v>往得点表!16:25</v>
      </c>
      <c r="CM71" s="47" t="str">
        <f t="shared" si="30"/>
        <v>腕得点表!3:13</v>
      </c>
      <c r="CN71" s="156" t="str">
        <f t="shared" si="31"/>
        <v>腕得点表!16:25</v>
      </c>
      <c r="CO71" s="140" t="str">
        <f t="shared" si="32"/>
        <v>腕膝得点表!3:4</v>
      </c>
      <c r="CP71" s="141" t="str">
        <f t="shared" si="33"/>
        <v>腕膝得点表!8:9</v>
      </c>
      <c r="CQ71" s="47" t="str">
        <f t="shared" si="34"/>
        <v>20mシャトルラン得点表!3:13</v>
      </c>
      <c r="CR71" s="156" t="str">
        <f t="shared" si="35"/>
        <v>20mシャトルラン得点表!16:25</v>
      </c>
      <c r="CS71" s="47" t="b">
        <f t="shared" si="48"/>
        <v>0</v>
      </c>
    </row>
    <row r="72" spans="1:97" ht="18" customHeight="1">
      <c r="A72" s="5">
        <v>61</v>
      </c>
      <c r="B72" s="145"/>
      <c r="C72" s="13"/>
      <c r="D72" s="63"/>
      <c r="E72" s="13"/>
      <c r="F72" s="138" t="str">
        <f>IF(D72="","",DATEDIF(D72,Z4,"y"))</f>
        <v/>
      </c>
      <c r="G72" s="13"/>
      <c r="H72" s="13"/>
      <c r="I72" s="28"/>
      <c r="J72" s="29" t="str">
        <f t="shared" ca="1" si="37"/>
        <v/>
      </c>
      <c r="K72" s="28"/>
      <c r="L72" s="29" t="str">
        <f t="shared" ca="1" si="38"/>
        <v/>
      </c>
      <c r="M72" s="6"/>
      <c r="N72" s="62"/>
      <c r="O72" s="62"/>
      <c r="P72" s="62"/>
      <c r="Q72" s="150"/>
      <c r="R72" s="121"/>
      <c r="S72" s="36" t="str">
        <f t="shared" ca="1" si="39"/>
        <v/>
      </c>
      <c r="T72" s="6"/>
      <c r="U72" s="62"/>
      <c r="V72" s="62"/>
      <c r="W72" s="62"/>
      <c r="X72" s="52"/>
      <c r="Y72" s="36"/>
      <c r="Z72" s="143" t="str">
        <f t="shared" ca="1" si="40"/>
        <v/>
      </c>
      <c r="AA72" s="6"/>
      <c r="AB72" s="62"/>
      <c r="AC72" s="62"/>
      <c r="AD72" s="150"/>
      <c r="AE72" s="28"/>
      <c r="AF72" s="29" t="str">
        <f t="shared" ca="1" si="41"/>
        <v/>
      </c>
      <c r="AG72" s="28"/>
      <c r="AH72" s="29" t="str">
        <f t="shared" ca="1" si="42"/>
        <v/>
      </c>
      <c r="AI72" s="121"/>
      <c r="AJ72" s="36" t="str">
        <f t="shared" ca="1" si="43"/>
        <v/>
      </c>
      <c r="AK72" s="28"/>
      <c r="AL72" s="29" t="str">
        <f t="shared" ca="1" si="44"/>
        <v/>
      </c>
      <c r="AM72" s="20" t="str">
        <f t="shared" si="45"/>
        <v/>
      </c>
      <c r="AN72" s="7" t="str">
        <f t="shared" si="46"/>
        <v/>
      </c>
      <c r="AO72" s="9" t="str">
        <f>IF(AM72=7,VLOOKUP(AN72,設定!$A$2:$B$6,2,1),"---")</f>
        <v>---</v>
      </c>
      <c r="AP72" s="98"/>
      <c r="AQ72" s="99"/>
      <c r="AR72" s="99"/>
      <c r="AS72" s="100" t="s">
        <v>115</v>
      </c>
      <c r="AT72" s="101"/>
      <c r="AU72" s="100"/>
      <c r="AV72" s="102"/>
      <c r="AW72" s="103" t="str">
        <f t="shared" si="18"/>
        <v/>
      </c>
      <c r="AX72" s="100" t="s">
        <v>115</v>
      </c>
      <c r="AY72" s="100" t="s">
        <v>115</v>
      </c>
      <c r="AZ72" s="100" t="s">
        <v>115</v>
      </c>
      <c r="BA72" s="100"/>
      <c r="BB72" s="100"/>
      <c r="BC72" s="100"/>
      <c r="BD72" s="100"/>
      <c r="BE72" s="104"/>
      <c r="BF72" s="105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255"/>
      <c r="BY72" s="50"/>
      <c r="CA72">
        <v>61</v>
      </c>
      <c r="CB72" s="18" t="str">
        <f t="shared" si="47"/>
        <v/>
      </c>
      <c r="CC72" s="18" t="str">
        <f t="shared" si="20"/>
        <v>立得点表!3:12</v>
      </c>
      <c r="CD72" s="116" t="str">
        <f t="shared" si="21"/>
        <v>立得点表!16:25</v>
      </c>
      <c r="CE72" s="18" t="str">
        <f t="shared" si="22"/>
        <v>立3段得点表!3:13</v>
      </c>
      <c r="CF72" s="116" t="str">
        <f t="shared" si="23"/>
        <v>立3段得点表!16:25</v>
      </c>
      <c r="CG72" s="18" t="str">
        <f t="shared" si="24"/>
        <v>ボール得点表!3:13</v>
      </c>
      <c r="CH72" s="116" t="str">
        <f t="shared" si="25"/>
        <v>ボール得点表!16:25</v>
      </c>
      <c r="CI72" s="18" t="str">
        <f t="shared" si="26"/>
        <v>50m得点表!3:13</v>
      </c>
      <c r="CJ72" s="116" t="str">
        <f t="shared" si="27"/>
        <v>50m得点表!16:25</v>
      </c>
      <c r="CK72" s="18" t="str">
        <f t="shared" si="28"/>
        <v>往得点表!3:13</v>
      </c>
      <c r="CL72" s="116" t="str">
        <f t="shared" si="29"/>
        <v>往得点表!16:25</v>
      </c>
      <c r="CM72" s="18" t="str">
        <f t="shared" si="30"/>
        <v>腕得点表!3:13</v>
      </c>
      <c r="CN72" s="116" t="str">
        <f t="shared" si="31"/>
        <v>腕得点表!16:25</v>
      </c>
      <c r="CO72" s="18" t="str">
        <f t="shared" si="32"/>
        <v>腕膝得点表!3:4</v>
      </c>
      <c r="CP72" s="116" t="str">
        <f t="shared" si="33"/>
        <v>腕膝得点表!8:9</v>
      </c>
      <c r="CQ72" s="18" t="str">
        <f t="shared" si="34"/>
        <v>20mシャトルラン得点表!3:13</v>
      </c>
      <c r="CR72" s="116" t="str">
        <f t="shared" si="35"/>
        <v>20mシャトルラン得点表!16:25</v>
      </c>
      <c r="CS72" t="b">
        <f t="shared" si="48"/>
        <v>0</v>
      </c>
    </row>
    <row r="73" spans="1:97" ht="18" customHeight="1">
      <c r="A73" s="8">
        <v>62</v>
      </c>
      <c r="B73" s="146"/>
      <c r="C73" s="16" t="s">
        <v>115</v>
      </c>
      <c r="D73" s="137"/>
      <c r="E73" s="16"/>
      <c r="F73" s="138" t="str">
        <f>IF(D73="","",DATEDIF(D73,Z4,"y"))</f>
        <v/>
      </c>
      <c r="G73" s="16"/>
      <c r="H73" s="16"/>
      <c r="I73" s="32"/>
      <c r="J73" s="29" t="str">
        <f t="shared" ca="1" si="37"/>
        <v/>
      </c>
      <c r="K73" s="32"/>
      <c r="L73" s="29" t="str">
        <f t="shared" ca="1" si="38"/>
        <v/>
      </c>
      <c r="M73" s="6"/>
      <c r="N73" s="62"/>
      <c r="O73" s="62"/>
      <c r="P73" s="62"/>
      <c r="Q73" s="150"/>
      <c r="R73" s="121"/>
      <c r="S73" s="36" t="str">
        <f t="shared" ca="1" si="39"/>
        <v/>
      </c>
      <c r="T73" s="6"/>
      <c r="U73" s="62"/>
      <c r="V73" s="62"/>
      <c r="W73" s="62"/>
      <c r="X73" s="52"/>
      <c r="Y73" s="36"/>
      <c r="Z73" s="143" t="str">
        <f t="shared" ca="1" si="40"/>
        <v/>
      </c>
      <c r="AA73" s="6"/>
      <c r="AB73" s="62"/>
      <c r="AC73" s="62"/>
      <c r="AD73" s="150"/>
      <c r="AE73" s="32"/>
      <c r="AF73" s="29" t="str">
        <f t="shared" ca="1" si="41"/>
        <v/>
      </c>
      <c r="AG73" s="32"/>
      <c r="AH73" s="29" t="str">
        <f t="shared" ca="1" si="42"/>
        <v/>
      </c>
      <c r="AI73" s="121"/>
      <c r="AJ73" s="36" t="str">
        <f t="shared" ca="1" si="43"/>
        <v/>
      </c>
      <c r="AK73" s="32"/>
      <c r="AL73" s="29" t="str">
        <f t="shared" ca="1" si="44"/>
        <v/>
      </c>
      <c r="AM73" s="7" t="str">
        <f t="shared" si="45"/>
        <v/>
      </c>
      <c r="AN73" s="7" t="str">
        <f t="shared" si="46"/>
        <v/>
      </c>
      <c r="AO73" s="7" t="str">
        <f>IF(AM73=7,VLOOKUP(AN73,設定!$A$2:$B$6,2,1),"---")</f>
        <v>---</v>
      </c>
      <c r="AP73" s="78"/>
      <c r="AQ73" s="79"/>
      <c r="AR73" s="79"/>
      <c r="AS73" s="80" t="s">
        <v>115</v>
      </c>
      <c r="AT73" s="81"/>
      <c r="AU73" s="80"/>
      <c r="AV73" s="82"/>
      <c r="AW73" s="83" t="str">
        <f t="shared" si="18"/>
        <v/>
      </c>
      <c r="AX73" s="80" t="s">
        <v>115</v>
      </c>
      <c r="AY73" s="80" t="s">
        <v>115</v>
      </c>
      <c r="AZ73" s="80" t="s">
        <v>115</v>
      </c>
      <c r="BA73" s="80"/>
      <c r="BB73" s="80"/>
      <c r="BC73" s="80"/>
      <c r="BD73" s="80"/>
      <c r="BE73" s="84"/>
      <c r="BF73" s="95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257"/>
      <c r="BY73" s="50"/>
      <c r="CA73">
        <v>62</v>
      </c>
      <c r="CB73" s="18" t="str">
        <f t="shared" si="47"/>
        <v/>
      </c>
      <c r="CC73" s="18" t="str">
        <f t="shared" si="20"/>
        <v>立得点表!3:12</v>
      </c>
      <c r="CD73" s="116" t="str">
        <f t="shared" si="21"/>
        <v>立得点表!16:25</v>
      </c>
      <c r="CE73" s="18" t="str">
        <f t="shared" si="22"/>
        <v>立3段得点表!3:13</v>
      </c>
      <c r="CF73" s="116" t="str">
        <f t="shared" si="23"/>
        <v>立3段得点表!16:25</v>
      </c>
      <c r="CG73" s="18" t="str">
        <f t="shared" si="24"/>
        <v>ボール得点表!3:13</v>
      </c>
      <c r="CH73" s="116" t="str">
        <f t="shared" si="25"/>
        <v>ボール得点表!16:25</v>
      </c>
      <c r="CI73" s="18" t="str">
        <f t="shared" si="26"/>
        <v>50m得点表!3:13</v>
      </c>
      <c r="CJ73" s="116" t="str">
        <f t="shared" si="27"/>
        <v>50m得点表!16:25</v>
      </c>
      <c r="CK73" s="18" t="str">
        <f t="shared" si="28"/>
        <v>往得点表!3:13</v>
      </c>
      <c r="CL73" s="116" t="str">
        <f t="shared" si="29"/>
        <v>往得点表!16:25</v>
      </c>
      <c r="CM73" s="18" t="str">
        <f t="shared" si="30"/>
        <v>腕得点表!3:13</v>
      </c>
      <c r="CN73" s="116" t="str">
        <f t="shared" si="31"/>
        <v>腕得点表!16:25</v>
      </c>
      <c r="CO73" s="18" t="str">
        <f t="shared" si="32"/>
        <v>腕膝得点表!3:4</v>
      </c>
      <c r="CP73" s="116" t="str">
        <f t="shared" si="33"/>
        <v>腕膝得点表!8:9</v>
      </c>
      <c r="CQ73" s="18" t="str">
        <f t="shared" si="34"/>
        <v>20mシャトルラン得点表!3:13</v>
      </c>
      <c r="CR73" s="116" t="str">
        <f t="shared" si="35"/>
        <v>20mシャトルラン得点表!16:25</v>
      </c>
      <c r="CS73" t="b">
        <f t="shared" si="48"/>
        <v>0</v>
      </c>
    </row>
    <row r="74" spans="1:97" ht="18" customHeight="1">
      <c r="A74" s="8">
        <v>63</v>
      </c>
      <c r="B74" s="146"/>
      <c r="C74" s="16"/>
      <c r="D74" s="137"/>
      <c r="E74" s="16"/>
      <c r="F74" s="138" t="str">
        <f>IF(D74="","",DATEDIF(D74,Z4,"y"))</f>
        <v/>
      </c>
      <c r="G74" s="16"/>
      <c r="H74" s="16"/>
      <c r="I74" s="32"/>
      <c r="J74" s="29" t="str">
        <f t="shared" ca="1" si="37"/>
        <v/>
      </c>
      <c r="K74" s="32"/>
      <c r="L74" s="29" t="str">
        <f t="shared" ca="1" si="38"/>
        <v/>
      </c>
      <c r="M74" s="6"/>
      <c r="N74" s="62"/>
      <c r="O74" s="62"/>
      <c r="P74" s="62"/>
      <c r="Q74" s="150"/>
      <c r="R74" s="121"/>
      <c r="S74" s="36" t="str">
        <f t="shared" ca="1" si="39"/>
        <v/>
      </c>
      <c r="T74" s="6"/>
      <c r="U74" s="62"/>
      <c r="V74" s="62"/>
      <c r="W74" s="62"/>
      <c r="X74" s="52"/>
      <c r="Y74" s="36"/>
      <c r="Z74" s="143" t="str">
        <f t="shared" ca="1" si="40"/>
        <v/>
      </c>
      <c r="AA74" s="6"/>
      <c r="AB74" s="62"/>
      <c r="AC74" s="62"/>
      <c r="AD74" s="150"/>
      <c r="AE74" s="32"/>
      <c r="AF74" s="29" t="str">
        <f t="shared" ca="1" si="41"/>
        <v/>
      </c>
      <c r="AG74" s="32"/>
      <c r="AH74" s="29" t="str">
        <f t="shared" ca="1" si="42"/>
        <v/>
      </c>
      <c r="AI74" s="121"/>
      <c r="AJ74" s="36" t="str">
        <f t="shared" ca="1" si="43"/>
        <v/>
      </c>
      <c r="AK74" s="32"/>
      <c r="AL74" s="29" t="str">
        <f t="shared" ca="1" si="44"/>
        <v/>
      </c>
      <c r="AM74" s="7" t="str">
        <f t="shared" si="45"/>
        <v/>
      </c>
      <c r="AN74" s="7" t="str">
        <f t="shared" si="46"/>
        <v/>
      </c>
      <c r="AO74" s="7" t="str">
        <f>IF(AM74=7,VLOOKUP(AN74,設定!$A$2:$B$6,2,1),"---")</f>
        <v>---</v>
      </c>
      <c r="AP74" s="78"/>
      <c r="AQ74" s="79"/>
      <c r="AR74" s="79"/>
      <c r="AS74" s="80" t="s">
        <v>115</v>
      </c>
      <c r="AT74" s="81"/>
      <c r="AU74" s="80"/>
      <c r="AV74" s="82"/>
      <c r="AW74" s="83" t="str">
        <f t="shared" si="18"/>
        <v/>
      </c>
      <c r="AX74" s="80" t="s">
        <v>115</v>
      </c>
      <c r="AY74" s="80" t="s">
        <v>115</v>
      </c>
      <c r="AZ74" s="80" t="s">
        <v>115</v>
      </c>
      <c r="BA74" s="80"/>
      <c r="BB74" s="80"/>
      <c r="BC74" s="80"/>
      <c r="BD74" s="80"/>
      <c r="BE74" s="84"/>
      <c r="BF74" s="95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257"/>
      <c r="BY74" s="50"/>
      <c r="CA74">
        <v>63</v>
      </c>
      <c r="CB74" s="18" t="str">
        <f t="shared" si="47"/>
        <v/>
      </c>
      <c r="CC74" s="18" t="str">
        <f t="shared" si="20"/>
        <v>立得点表!3:12</v>
      </c>
      <c r="CD74" s="116" t="str">
        <f t="shared" si="21"/>
        <v>立得点表!16:25</v>
      </c>
      <c r="CE74" s="18" t="str">
        <f t="shared" si="22"/>
        <v>立3段得点表!3:13</v>
      </c>
      <c r="CF74" s="116" t="str">
        <f t="shared" si="23"/>
        <v>立3段得点表!16:25</v>
      </c>
      <c r="CG74" s="18" t="str">
        <f t="shared" si="24"/>
        <v>ボール得点表!3:13</v>
      </c>
      <c r="CH74" s="116" t="str">
        <f t="shared" si="25"/>
        <v>ボール得点表!16:25</v>
      </c>
      <c r="CI74" s="18" t="str">
        <f t="shared" si="26"/>
        <v>50m得点表!3:13</v>
      </c>
      <c r="CJ74" s="116" t="str">
        <f t="shared" si="27"/>
        <v>50m得点表!16:25</v>
      </c>
      <c r="CK74" s="18" t="str">
        <f t="shared" si="28"/>
        <v>往得点表!3:13</v>
      </c>
      <c r="CL74" s="116" t="str">
        <f t="shared" si="29"/>
        <v>往得点表!16:25</v>
      </c>
      <c r="CM74" s="18" t="str">
        <f t="shared" si="30"/>
        <v>腕得点表!3:13</v>
      </c>
      <c r="CN74" s="116" t="str">
        <f t="shared" si="31"/>
        <v>腕得点表!16:25</v>
      </c>
      <c r="CO74" s="18" t="str">
        <f t="shared" si="32"/>
        <v>腕膝得点表!3:4</v>
      </c>
      <c r="CP74" s="116" t="str">
        <f t="shared" si="33"/>
        <v>腕膝得点表!8:9</v>
      </c>
      <c r="CQ74" s="18" t="str">
        <f t="shared" si="34"/>
        <v>20mシャトルラン得点表!3:13</v>
      </c>
      <c r="CR74" s="116" t="str">
        <f t="shared" si="35"/>
        <v>20mシャトルラン得点表!16:25</v>
      </c>
      <c r="CS74" t="b">
        <f t="shared" si="48"/>
        <v>0</v>
      </c>
    </row>
    <row r="75" spans="1:97" ht="18" customHeight="1">
      <c r="A75" s="8">
        <v>64</v>
      </c>
      <c r="B75" s="146"/>
      <c r="C75" s="16"/>
      <c r="D75" s="137"/>
      <c r="E75" s="16"/>
      <c r="F75" s="138" t="str">
        <f>IF(D75="","",DATEDIF(D75,Z4,"y"))</f>
        <v/>
      </c>
      <c r="G75" s="16"/>
      <c r="H75" s="16"/>
      <c r="I75" s="32"/>
      <c r="J75" s="29" t="str">
        <f t="shared" ca="1" si="37"/>
        <v/>
      </c>
      <c r="K75" s="32"/>
      <c r="L75" s="29" t="str">
        <f t="shared" ca="1" si="38"/>
        <v/>
      </c>
      <c r="M75" s="6"/>
      <c r="N75" s="62"/>
      <c r="O75" s="62"/>
      <c r="P75" s="62"/>
      <c r="Q75" s="150"/>
      <c r="R75" s="121"/>
      <c r="S75" s="36" t="str">
        <f t="shared" ca="1" si="39"/>
        <v/>
      </c>
      <c r="T75" s="6"/>
      <c r="U75" s="62"/>
      <c r="V75" s="62"/>
      <c r="W75" s="62"/>
      <c r="X75" s="52"/>
      <c r="Y75" s="36"/>
      <c r="Z75" s="143" t="str">
        <f t="shared" ca="1" si="40"/>
        <v/>
      </c>
      <c r="AA75" s="6"/>
      <c r="AB75" s="62"/>
      <c r="AC75" s="62"/>
      <c r="AD75" s="150"/>
      <c r="AE75" s="32"/>
      <c r="AF75" s="29" t="str">
        <f t="shared" ca="1" si="41"/>
        <v/>
      </c>
      <c r="AG75" s="32"/>
      <c r="AH75" s="29" t="str">
        <f t="shared" ca="1" si="42"/>
        <v/>
      </c>
      <c r="AI75" s="121"/>
      <c r="AJ75" s="36" t="str">
        <f t="shared" ca="1" si="43"/>
        <v/>
      </c>
      <c r="AK75" s="32"/>
      <c r="AL75" s="29" t="str">
        <f t="shared" ca="1" si="44"/>
        <v/>
      </c>
      <c r="AM75" s="7" t="str">
        <f t="shared" si="45"/>
        <v/>
      </c>
      <c r="AN75" s="7" t="str">
        <f t="shared" si="46"/>
        <v/>
      </c>
      <c r="AO75" s="7" t="str">
        <f>IF(AM75=7,VLOOKUP(AN75,設定!$A$2:$B$6,2,1),"---")</f>
        <v>---</v>
      </c>
      <c r="AP75" s="78"/>
      <c r="AQ75" s="79"/>
      <c r="AR75" s="79"/>
      <c r="AS75" s="80" t="s">
        <v>115</v>
      </c>
      <c r="AT75" s="81"/>
      <c r="AU75" s="80"/>
      <c r="AV75" s="82"/>
      <c r="AW75" s="83" t="str">
        <f t="shared" si="18"/>
        <v/>
      </c>
      <c r="AX75" s="80" t="s">
        <v>115</v>
      </c>
      <c r="AY75" s="80" t="s">
        <v>115</v>
      </c>
      <c r="AZ75" s="80" t="s">
        <v>115</v>
      </c>
      <c r="BA75" s="80"/>
      <c r="BB75" s="80"/>
      <c r="BC75" s="80"/>
      <c r="BD75" s="80"/>
      <c r="BE75" s="84"/>
      <c r="BF75" s="95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257"/>
      <c r="BY75" s="50"/>
      <c r="CA75">
        <v>64</v>
      </c>
      <c r="CB75" s="18" t="str">
        <f t="shared" si="47"/>
        <v/>
      </c>
      <c r="CC75" s="18" t="str">
        <f t="shared" si="20"/>
        <v>立得点表!3:12</v>
      </c>
      <c r="CD75" s="116" t="str">
        <f t="shared" si="21"/>
        <v>立得点表!16:25</v>
      </c>
      <c r="CE75" s="18" t="str">
        <f t="shared" si="22"/>
        <v>立3段得点表!3:13</v>
      </c>
      <c r="CF75" s="116" t="str">
        <f t="shared" si="23"/>
        <v>立3段得点表!16:25</v>
      </c>
      <c r="CG75" s="18" t="str">
        <f t="shared" si="24"/>
        <v>ボール得点表!3:13</v>
      </c>
      <c r="CH75" s="116" t="str">
        <f t="shared" si="25"/>
        <v>ボール得点表!16:25</v>
      </c>
      <c r="CI75" s="18" t="str">
        <f t="shared" si="26"/>
        <v>50m得点表!3:13</v>
      </c>
      <c r="CJ75" s="116" t="str">
        <f t="shared" si="27"/>
        <v>50m得点表!16:25</v>
      </c>
      <c r="CK75" s="18" t="str">
        <f t="shared" si="28"/>
        <v>往得点表!3:13</v>
      </c>
      <c r="CL75" s="116" t="str">
        <f t="shared" si="29"/>
        <v>往得点表!16:25</v>
      </c>
      <c r="CM75" s="18" t="str">
        <f t="shared" si="30"/>
        <v>腕得点表!3:13</v>
      </c>
      <c r="CN75" s="116" t="str">
        <f t="shared" si="31"/>
        <v>腕得点表!16:25</v>
      </c>
      <c r="CO75" s="18" t="str">
        <f t="shared" si="32"/>
        <v>腕膝得点表!3:4</v>
      </c>
      <c r="CP75" s="116" t="str">
        <f t="shared" si="33"/>
        <v>腕膝得点表!8:9</v>
      </c>
      <c r="CQ75" s="18" t="str">
        <f t="shared" si="34"/>
        <v>20mシャトルラン得点表!3:13</v>
      </c>
      <c r="CR75" s="116" t="str">
        <f t="shared" si="35"/>
        <v>20mシャトルラン得点表!16:25</v>
      </c>
      <c r="CS75" t="b">
        <f t="shared" si="48"/>
        <v>0</v>
      </c>
    </row>
    <row r="76" spans="1:97" s="47" customFormat="1" ht="18" customHeight="1">
      <c r="A76" s="10">
        <v>65</v>
      </c>
      <c r="B76" s="147"/>
      <c r="C76" s="15"/>
      <c r="D76" s="233"/>
      <c r="E76" s="15"/>
      <c r="F76" s="139" t="str">
        <f>IF(D76="","",DATEDIF(D76,Z4,"y"))</f>
        <v/>
      </c>
      <c r="G76" s="15"/>
      <c r="H76" s="15"/>
      <c r="I76" s="30"/>
      <c r="J76" s="31" t="str">
        <f t="shared" ref="J76:J107" ca="1" si="49">IF(B76="","",IF(I76="","",CHOOSE(MATCH($I76,IF($C76="男",INDIRECT(CC76),INDIRECT(CD76)),1),1,2,3,4,5,6,7,8,9,10)))</f>
        <v/>
      </c>
      <c r="K76" s="30"/>
      <c r="L76" s="31" t="str">
        <f t="shared" ref="L76:L107" ca="1" si="50">IF(B76="","",IF(K76="","",CHOOSE(MATCH($K76,IF($C76="男",INDIRECT(CE76),INDIRECT(CF76)),1),1,2,3,4,5,6,7,8,9,10)))</f>
        <v/>
      </c>
      <c r="M76" s="59"/>
      <c r="N76" s="60"/>
      <c r="O76" s="60"/>
      <c r="P76" s="60"/>
      <c r="Q76" s="151"/>
      <c r="R76" s="122"/>
      <c r="S76" s="38" t="str">
        <f t="shared" ref="S76:S107" ca="1" si="51">IF(B76="","",IF(R76="","",CHOOSE(MATCH($R76,IF($C76="男",INDIRECT(CG76),INDIRECT(CH76)),1),1,2,3,4,5,6,7,8,9,10)))</f>
        <v/>
      </c>
      <c r="T76" s="59"/>
      <c r="U76" s="60"/>
      <c r="V76" s="60"/>
      <c r="W76" s="60"/>
      <c r="X76" s="61"/>
      <c r="Y76" s="38"/>
      <c r="Z76" s="144" t="str">
        <f t="shared" ref="Z76:Z107" ca="1" si="52">IF(B76="","",IF(Y76="","",CHOOSE(MATCH($Y76,IF($C76="男",INDIRECT(CI76),INDIRECT(CJ76)),1),10,9,8,7,6,5,4,3,2,1)))</f>
        <v/>
      </c>
      <c r="AA76" s="59"/>
      <c r="AB76" s="60"/>
      <c r="AC76" s="60"/>
      <c r="AD76" s="151"/>
      <c r="AE76" s="30"/>
      <c r="AF76" s="31" t="str">
        <f t="shared" ref="AF76:AF107" ca="1" si="53">IF(B76="","",IF(AE76="","",CHOOSE(MATCH(AE76,IF($C76="男",INDIRECT(CK76),INDIRECT(CL76)),1),1,2,3,4,5,6,7,8,9,10)))</f>
        <v/>
      </c>
      <c r="AG76" s="30"/>
      <c r="AH76" s="31" t="str">
        <f t="shared" ref="AH76:AH107" ca="1" si="54">IF(B76="","",IF(AG76="","",CHOOSE(MATCH(AG76,IF($C76="男",INDIRECT(CM76),INDIRECT(CN76)),1),1,2,3,4,5,6,7,8,9,10)))</f>
        <v/>
      </c>
      <c r="AI76" s="122"/>
      <c r="AJ76" s="38" t="str">
        <f t="shared" ref="AJ76:AJ107" ca="1" si="55">IF(B76="","",IF(AI76="","",CHOOSE(MATCH(AI76,IF($C76="男",INDIRECT(CO76),INDIRECT(CP76)),1),1,2,3,4,5,6,7,8,9,10)))</f>
        <v/>
      </c>
      <c r="AK76" s="30"/>
      <c r="AL76" s="31" t="str">
        <f t="shared" ref="AL76:AL107" ca="1" si="56">IF(B76="","",IF(AK76="","",CHOOSE(MATCH(AK76,IF($C76="男",INDIRECT(CQ76),INDIRECT(CR76)),1),1,2,3,4,5,6,7,8,9,10)))</f>
        <v/>
      </c>
      <c r="AM76" s="11" t="str">
        <f t="shared" ref="AM76:AM111" si="57">IF(B76="","",COUNT(I76,K76,R76,Y76,AG76,AE76,AK76,AI76))</f>
        <v/>
      </c>
      <c r="AN76" s="11" t="str">
        <f t="shared" ref="AN76:AN111" si="58">IF(B76="","",SUM(J76,L76,S76,AH76,Z76,AF76,AL76,AJ76))</f>
        <v/>
      </c>
      <c r="AO76" s="11" t="str">
        <f>IF(AM76=7,VLOOKUP(AN76,設定!$A$2:$B$6,2,1),"---")</f>
        <v>---</v>
      </c>
      <c r="AP76" s="85"/>
      <c r="AQ76" s="86"/>
      <c r="AR76" s="86"/>
      <c r="AS76" s="87" t="s">
        <v>115</v>
      </c>
      <c r="AT76" s="88"/>
      <c r="AU76" s="87"/>
      <c r="AV76" s="89"/>
      <c r="AW76" s="90" t="str">
        <f t="shared" si="18"/>
        <v/>
      </c>
      <c r="AX76" s="87" t="s">
        <v>115</v>
      </c>
      <c r="AY76" s="87" t="s">
        <v>115</v>
      </c>
      <c r="AZ76" s="87" t="s">
        <v>115</v>
      </c>
      <c r="BA76" s="87"/>
      <c r="BB76" s="87"/>
      <c r="BC76" s="87"/>
      <c r="BD76" s="87"/>
      <c r="BE76" s="91"/>
      <c r="BF76" s="96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256"/>
      <c r="BY76" s="106"/>
      <c r="CA76" s="47">
        <v>65</v>
      </c>
      <c r="CB76" s="47" t="str">
        <f t="shared" ref="CB76:CB111" si="59">IF(F76="","",VLOOKUP(F76,年齢変換表,2))</f>
        <v/>
      </c>
      <c r="CC76" s="47" t="str">
        <f t="shared" si="20"/>
        <v>立得点表!3:12</v>
      </c>
      <c r="CD76" s="156" t="str">
        <f t="shared" si="21"/>
        <v>立得点表!16:25</v>
      </c>
      <c r="CE76" s="47" t="str">
        <f t="shared" si="22"/>
        <v>立3段得点表!3:13</v>
      </c>
      <c r="CF76" s="156" t="str">
        <f t="shared" si="23"/>
        <v>立3段得点表!16:25</v>
      </c>
      <c r="CG76" s="47" t="str">
        <f t="shared" si="24"/>
        <v>ボール得点表!3:13</v>
      </c>
      <c r="CH76" s="156" t="str">
        <f t="shared" si="25"/>
        <v>ボール得点表!16:25</v>
      </c>
      <c r="CI76" s="47" t="str">
        <f t="shared" si="26"/>
        <v>50m得点表!3:13</v>
      </c>
      <c r="CJ76" s="156" t="str">
        <f t="shared" si="27"/>
        <v>50m得点表!16:25</v>
      </c>
      <c r="CK76" s="47" t="str">
        <f t="shared" si="28"/>
        <v>往得点表!3:13</v>
      </c>
      <c r="CL76" s="156" t="str">
        <f t="shared" si="29"/>
        <v>往得点表!16:25</v>
      </c>
      <c r="CM76" s="47" t="str">
        <f t="shared" si="30"/>
        <v>腕得点表!3:13</v>
      </c>
      <c r="CN76" s="156" t="str">
        <f t="shared" si="31"/>
        <v>腕得点表!16:25</v>
      </c>
      <c r="CO76" s="140" t="str">
        <f t="shared" si="32"/>
        <v>腕膝得点表!3:4</v>
      </c>
      <c r="CP76" s="141" t="str">
        <f t="shared" si="33"/>
        <v>腕膝得点表!8:9</v>
      </c>
      <c r="CQ76" s="47" t="str">
        <f t="shared" si="34"/>
        <v>20mシャトルラン得点表!3:13</v>
      </c>
      <c r="CR76" s="156" t="str">
        <f t="shared" si="35"/>
        <v>20mシャトルラン得点表!16:25</v>
      </c>
      <c r="CS76" s="47" t="b">
        <f t="shared" ref="CS76:CS111" si="60">OR(AND(E76&lt;=7,E76&lt;&gt;""),AND(E76&gt;=50,E76=""))</f>
        <v>0</v>
      </c>
    </row>
    <row r="77" spans="1:97" ht="18" customHeight="1">
      <c r="A77" s="5">
        <v>66</v>
      </c>
      <c r="B77" s="145"/>
      <c r="C77" s="13"/>
      <c r="D77" s="63"/>
      <c r="E77" s="13"/>
      <c r="F77" s="138" t="str">
        <f>IF(D77="","",DATEDIF(D77,Z4,"y"))</f>
        <v/>
      </c>
      <c r="G77" s="13"/>
      <c r="H77" s="13"/>
      <c r="I77" s="28"/>
      <c r="J77" s="29" t="str">
        <f t="shared" ca="1" si="49"/>
        <v/>
      </c>
      <c r="K77" s="28"/>
      <c r="L77" s="29" t="str">
        <f t="shared" ca="1" si="50"/>
        <v/>
      </c>
      <c r="M77" s="6"/>
      <c r="N77" s="62"/>
      <c r="O77" s="62"/>
      <c r="P77" s="62"/>
      <c r="Q77" s="150"/>
      <c r="R77" s="121"/>
      <c r="S77" s="36" t="str">
        <f t="shared" ca="1" si="51"/>
        <v/>
      </c>
      <c r="T77" s="6"/>
      <c r="U77" s="62"/>
      <c r="V77" s="62"/>
      <c r="W77" s="62"/>
      <c r="X77" s="52"/>
      <c r="Y77" s="36"/>
      <c r="Z77" s="143" t="str">
        <f t="shared" ca="1" si="52"/>
        <v/>
      </c>
      <c r="AA77" s="6"/>
      <c r="AB77" s="62"/>
      <c r="AC77" s="62"/>
      <c r="AD77" s="150"/>
      <c r="AE77" s="28"/>
      <c r="AF77" s="29" t="str">
        <f t="shared" ca="1" si="53"/>
        <v/>
      </c>
      <c r="AG77" s="28"/>
      <c r="AH77" s="29" t="str">
        <f t="shared" ca="1" si="54"/>
        <v/>
      </c>
      <c r="AI77" s="121"/>
      <c r="AJ77" s="36" t="str">
        <f t="shared" ca="1" si="55"/>
        <v/>
      </c>
      <c r="AK77" s="28"/>
      <c r="AL77" s="29" t="str">
        <f t="shared" ca="1" si="56"/>
        <v/>
      </c>
      <c r="AM77" s="20" t="str">
        <f t="shared" si="57"/>
        <v/>
      </c>
      <c r="AN77" s="7" t="str">
        <f t="shared" si="58"/>
        <v/>
      </c>
      <c r="AO77" s="9" t="str">
        <f>IF(AM77=7,VLOOKUP(AN77,設定!$A$2:$B$6,2,1),"---")</f>
        <v>---</v>
      </c>
      <c r="AP77" s="98"/>
      <c r="AQ77" s="99"/>
      <c r="AR77" s="99"/>
      <c r="AS77" s="100" t="s">
        <v>115</v>
      </c>
      <c r="AT77" s="101"/>
      <c r="AU77" s="100"/>
      <c r="AV77" s="102"/>
      <c r="AW77" s="103" t="str">
        <f t="shared" ref="AW77:AW111" si="61">IF(AV77="","",AV77/AU77)</f>
        <v/>
      </c>
      <c r="AX77" s="100" t="s">
        <v>115</v>
      </c>
      <c r="AY77" s="100" t="s">
        <v>115</v>
      </c>
      <c r="AZ77" s="100" t="s">
        <v>115</v>
      </c>
      <c r="BA77" s="100"/>
      <c r="BB77" s="100"/>
      <c r="BC77" s="100"/>
      <c r="BD77" s="100"/>
      <c r="BE77" s="104"/>
      <c r="BF77" s="105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255"/>
      <c r="BY77" s="50"/>
      <c r="CA77">
        <v>66</v>
      </c>
      <c r="CB77" s="18" t="str">
        <f t="shared" si="59"/>
        <v/>
      </c>
      <c r="CC77" s="18" t="str">
        <f t="shared" ref="CC77:CC140" si="62">"立得点表!"&amp;$CB77&amp;"3:"&amp;$CB77&amp;"12"</f>
        <v>立得点表!3:12</v>
      </c>
      <c r="CD77" s="116" t="str">
        <f t="shared" ref="CD77:CD140" si="63">"立得点表!"&amp;$CB77&amp;"16:"&amp;$CB77&amp;"25"</f>
        <v>立得点表!16:25</v>
      </c>
      <c r="CE77" s="18" t="str">
        <f t="shared" ref="CE77:CE140" si="64">"立3段得点表!"&amp;$CB77&amp;"3:"&amp;$CB77&amp;"13"</f>
        <v>立3段得点表!3:13</v>
      </c>
      <c r="CF77" s="116" t="str">
        <f t="shared" ref="CF77:CF140" si="65">"立3段得点表!"&amp;$CB77&amp;"16:"&amp;$CB77&amp;"25"</f>
        <v>立3段得点表!16:25</v>
      </c>
      <c r="CG77" s="18" t="str">
        <f t="shared" ref="CG77:CG140" si="66">"ボール得点表!"&amp;$CB77&amp;"3:"&amp;$CB77&amp;"13"</f>
        <v>ボール得点表!3:13</v>
      </c>
      <c r="CH77" s="116" t="str">
        <f t="shared" ref="CH77:CH140" si="67">"ボール得点表!"&amp;$CB77&amp;"16:"&amp;$CB77&amp;"25"</f>
        <v>ボール得点表!16:25</v>
      </c>
      <c r="CI77" s="18" t="str">
        <f t="shared" ref="CI77:CI140" si="68">"50m得点表!"&amp;$CB77&amp;"3:"&amp;$CB77&amp;"13"</f>
        <v>50m得点表!3:13</v>
      </c>
      <c r="CJ77" s="116" t="str">
        <f t="shared" ref="CJ77:CJ140" si="69">"50m得点表!"&amp;$CB77&amp;"16:"&amp;$CB77&amp;"25"</f>
        <v>50m得点表!16:25</v>
      </c>
      <c r="CK77" s="18" t="str">
        <f t="shared" ref="CK77:CK140" si="70">"往得点表!"&amp;$CB77&amp;"3:"&amp;$CB77&amp;"13"</f>
        <v>往得点表!3:13</v>
      </c>
      <c r="CL77" s="116" t="str">
        <f t="shared" ref="CL77:CL140" si="71">"往得点表!"&amp;$CB77&amp;"16:"&amp;$CB77&amp;"25"</f>
        <v>往得点表!16:25</v>
      </c>
      <c r="CM77" s="18" t="str">
        <f t="shared" ref="CM77:CM140" si="72">"腕得点表!"&amp;$CB77&amp;"3:"&amp;$CB77&amp;"13"</f>
        <v>腕得点表!3:13</v>
      </c>
      <c r="CN77" s="116" t="str">
        <f t="shared" ref="CN77:CN140" si="73">"腕得点表!"&amp;$CB77&amp;"16:"&amp;$CB77&amp;"25"</f>
        <v>腕得点表!16:25</v>
      </c>
      <c r="CO77" s="18" t="str">
        <f t="shared" ref="CO77:CO140" si="74">"腕膝得点表!"&amp;$CB77&amp;"3:"&amp;$CB77&amp;"4"</f>
        <v>腕膝得点表!3:4</v>
      </c>
      <c r="CP77" s="116" t="str">
        <f t="shared" ref="CP77:CP140" si="75">"腕膝得点表!"&amp;$CB77&amp;"8:"&amp;$CB77&amp;"9"</f>
        <v>腕膝得点表!8:9</v>
      </c>
      <c r="CQ77" s="18" t="str">
        <f t="shared" ref="CQ77:CQ140" si="76">"20mシャトルラン得点表!"&amp;$CB77&amp;"3:"&amp;$CB77&amp;"13"</f>
        <v>20mシャトルラン得点表!3:13</v>
      </c>
      <c r="CR77" s="116" t="str">
        <f t="shared" ref="CR77:CR140" si="77">"20mシャトルラン得点表!"&amp;$CB77&amp;"16:"&amp;$CB77&amp;"25"</f>
        <v>20mシャトルラン得点表!16:25</v>
      </c>
      <c r="CS77" t="b">
        <f t="shared" si="60"/>
        <v>0</v>
      </c>
    </row>
    <row r="78" spans="1:97" ht="18" customHeight="1">
      <c r="A78" s="8">
        <v>67</v>
      </c>
      <c r="B78" s="146"/>
      <c r="C78" s="16"/>
      <c r="D78" s="137"/>
      <c r="E78" s="16"/>
      <c r="F78" s="138" t="str">
        <f>IF(D78="","",DATEDIF(D78,Z4,"y"))</f>
        <v/>
      </c>
      <c r="G78" s="16"/>
      <c r="H78" s="16"/>
      <c r="I78" s="32"/>
      <c r="J78" s="29" t="str">
        <f t="shared" ca="1" si="49"/>
        <v/>
      </c>
      <c r="K78" s="32"/>
      <c r="L78" s="29" t="str">
        <f t="shared" ca="1" si="50"/>
        <v/>
      </c>
      <c r="M78" s="6"/>
      <c r="N78" s="62"/>
      <c r="O78" s="62"/>
      <c r="P78" s="62"/>
      <c r="Q78" s="150"/>
      <c r="R78" s="121"/>
      <c r="S78" s="36" t="str">
        <f t="shared" ca="1" si="51"/>
        <v/>
      </c>
      <c r="T78" s="6"/>
      <c r="U78" s="62"/>
      <c r="V78" s="62"/>
      <c r="W78" s="62"/>
      <c r="X78" s="52"/>
      <c r="Y78" s="36"/>
      <c r="Z78" s="143" t="str">
        <f t="shared" ca="1" si="52"/>
        <v/>
      </c>
      <c r="AA78" s="6"/>
      <c r="AB78" s="62"/>
      <c r="AC78" s="62"/>
      <c r="AD78" s="150"/>
      <c r="AE78" s="32"/>
      <c r="AF78" s="29" t="str">
        <f t="shared" ca="1" si="53"/>
        <v/>
      </c>
      <c r="AG78" s="32"/>
      <c r="AH78" s="29" t="str">
        <f t="shared" ca="1" si="54"/>
        <v/>
      </c>
      <c r="AI78" s="121"/>
      <c r="AJ78" s="36" t="str">
        <f t="shared" ca="1" si="55"/>
        <v/>
      </c>
      <c r="AK78" s="32"/>
      <c r="AL78" s="29" t="str">
        <f t="shared" ca="1" si="56"/>
        <v/>
      </c>
      <c r="AM78" s="7" t="str">
        <f t="shared" si="57"/>
        <v/>
      </c>
      <c r="AN78" s="7" t="str">
        <f t="shared" si="58"/>
        <v/>
      </c>
      <c r="AO78" s="7" t="str">
        <f>IF(AM78=7,VLOOKUP(AN78,設定!$A$2:$B$6,2,1),"---")</f>
        <v>---</v>
      </c>
      <c r="AP78" s="78"/>
      <c r="AQ78" s="79"/>
      <c r="AR78" s="79"/>
      <c r="AS78" s="80" t="s">
        <v>115</v>
      </c>
      <c r="AT78" s="81"/>
      <c r="AU78" s="80"/>
      <c r="AV78" s="82"/>
      <c r="AW78" s="83" t="str">
        <f t="shared" si="61"/>
        <v/>
      </c>
      <c r="AX78" s="80" t="s">
        <v>115</v>
      </c>
      <c r="AY78" s="80" t="s">
        <v>115</v>
      </c>
      <c r="AZ78" s="80" t="s">
        <v>115</v>
      </c>
      <c r="BA78" s="80"/>
      <c r="BB78" s="80"/>
      <c r="BC78" s="80"/>
      <c r="BD78" s="80"/>
      <c r="BE78" s="84"/>
      <c r="BF78" s="95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257"/>
      <c r="BY78" s="50"/>
      <c r="CA78">
        <v>67</v>
      </c>
      <c r="CB78" s="18" t="str">
        <f t="shared" si="59"/>
        <v/>
      </c>
      <c r="CC78" s="18" t="str">
        <f t="shared" si="62"/>
        <v>立得点表!3:12</v>
      </c>
      <c r="CD78" s="116" t="str">
        <f t="shared" si="63"/>
        <v>立得点表!16:25</v>
      </c>
      <c r="CE78" s="18" t="str">
        <f t="shared" si="64"/>
        <v>立3段得点表!3:13</v>
      </c>
      <c r="CF78" s="116" t="str">
        <f t="shared" si="65"/>
        <v>立3段得点表!16:25</v>
      </c>
      <c r="CG78" s="18" t="str">
        <f t="shared" si="66"/>
        <v>ボール得点表!3:13</v>
      </c>
      <c r="CH78" s="116" t="str">
        <f t="shared" si="67"/>
        <v>ボール得点表!16:25</v>
      </c>
      <c r="CI78" s="18" t="str">
        <f t="shared" si="68"/>
        <v>50m得点表!3:13</v>
      </c>
      <c r="CJ78" s="116" t="str">
        <f t="shared" si="69"/>
        <v>50m得点表!16:25</v>
      </c>
      <c r="CK78" s="18" t="str">
        <f t="shared" si="70"/>
        <v>往得点表!3:13</v>
      </c>
      <c r="CL78" s="116" t="str">
        <f t="shared" si="71"/>
        <v>往得点表!16:25</v>
      </c>
      <c r="CM78" s="18" t="str">
        <f t="shared" si="72"/>
        <v>腕得点表!3:13</v>
      </c>
      <c r="CN78" s="116" t="str">
        <f t="shared" si="73"/>
        <v>腕得点表!16:25</v>
      </c>
      <c r="CO78" s="18" t="str">
        <f t="shared" si="74"/>
        <v>腕膝得点表!3:4</v>
      </c>
      <c r="CP78" s="116" t="str">
        <f t="shared" si="75"/>
        <v>腕膝得点表!8:9</v>
      </c>
      <c r="CQ78" s="18" t="str">
        <f t="shared" si="76"/>
        <v>20mシャトルラン得点表!3:13</v>
      </c>
      <c r="CR78" s="116" t="str">
        <f t="shared" si="77"/>
        <v>20mシャトルラン得点表!16:25</v>
      </c>
      <c r="CS78" t="b">
        <f t="shared" si="60"/>
        <v>0</v>
      </c>
    </row>
    <row r="79" spans="1:97" ht="18" customHeight="1">
      <c r="A79" s="8">
        <v>68</v>
      </c>
      <c r="B79" s="146"/>
      <c r="C79" s="16"/>
      <c r="D79" s="137"/>
      <c r="E79" s="16"/>
      <c r="F79" s="138" t="str">
        <f>IF(D79="","",DATEDIF(D79,Z4,"y"))</f>
        <v/>
      </c>
      <c r="G79" s="16"/>
      <c r="H79" s="16"/>
      <c r="I79" s="32"/>
      <c r="J79" s="29" t="str">
        <f t="shared" ca="1" si="49"/>
        <v/>
      </c>
      <c r="K79" s="32"/>
      <c r="L79" s="29" t="str">
        <f t="shared" ca="1" si="50"/>
        <v/>
      </c>
      <c r="M79" s="6"/>
      <c r="N79" s="62"/>
      <c r="O79" s="62"/>
      <c r="P79" s="62"/>
      <c r="Q79" s="150"/>
      <c r="R79" s="121"/>
      <c r="S79" s="36" t="str">
        <f t="shared" ca="1" si="51"/>
        <v/>
      </c>
      <c r="T79" s="6"/>
      <c r="U79" s="62"/>
      <c r="V79" s="62"/>
      <c r="W79" s="62"/>
      <c r="X79" s="52"/>
      <c r="Y79" s="36"/>
      <c r="Z79" s="143" t="str">
        <f t="shared" ca="1" si="52"/>
        <v/>
      </c>
      <c r="AA79" s="6"/>
      <c r="AB79" s="62"/>
      <c r="AC79" s="62"/>
      <c r="AD79" s="150"/>
      <c r="AE79" s="32"/>
      <c r="AF79" s="29" t="str">
        <f t="shared" ca="1" si="53"/>
        <v/>
      </c>
      <c r="AG79" s="32"/>
      <c r="AH79" s="29" t="str">
        <f t="shared" ca="1" si="54"/>
        <v/>
      </c>
      <c r="AI79" s="121"/>
      <c r="AJ79" s="36" t="str">
        <f t="shared" ca="1" si="55"/>
        <v/>
      </c>
      <c r="AK79" s="32"/>
      <c r="AL79" s="29" t="str">
        <f t="shared" ca="1" si="56"/>
        <v/>
      </c>
      <c r="AM79" s="7" t="str">
        <f t="shared" si="57"/>
        <v/>
      </c>
      <c r="AN79" s="7" t="str">
        <f t="shared" si="58"/>
        <v/>
      </c>
      <c r="AO79" s="7" t="str">
        <f>IF(AM79=7,VLOOKUP(AN79,設定!$A$2:$B$6,2,1),"---")</f>
        <v>---</v>
      </c>
      <c r="AP79" s="78"/>
      <c r="AQ79" s="79"/>
      <c r="AR79" s="79"/>
      <c r="AS79" s="80" t="s">
        <v>115</v>
      </c>
      <c r="AT79" s="81"/>
      <c r="AU79" s="80"/>
      <c r="AV79" s="82"/>
      <c r="AW79" s="83" t="str">
        <f t="shared" si="61"/>
        <v/>
      </c>
      <c r="AX79" s="80" t="s">
        <v>115</v>
      </c>
      <c r="AY79" s="80" t="s">
        <v>115</v>
      </c>
      <c r="AZ79" s="80" t="s">
        <v>115</v>
      </c>
      <c r="BA79" s="80"/>
      <c r="BB79" s="80"/>
      <c r="BC79" s="80"/>
      <c r="BD79" s="80"/>
      <c r="BE79" s="84"/>
      <c r="BF79" s="95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257"/>
      <c r="BY79" s="50"/>
      <c r="CA79">
        <v>68</v>
      </c>
      <c r="CB79" s="18" t="str">
        <f t="shared" si="59"/>
        <v/>
      </c>
      <c r="CC79" s="18" t="str">
        <f t="shared" si="62"/>
        <v>立得点表!3:12</v>
      </c>
      <c r="CD79" s="116" t="str">
        <f t="shared" si="63"/>
        <v>立得点表!16:25</v>
      </c>
      <c r="CE79" s="18" t="str">
        <f t="shared" si="64"/>
        <v>立3段得点表!3:13</v>
      </c>
      <c r="CF79" s="116" t="str">
        <f t="shared" si="65"/>
        <v>立3段得点表!16:25</v>
      </c>
      <c r="CG79" s="18" t="str">
        <f t="shared" si="66"/>
        <v>ボール得点表!3:13</v>
      </c>
      <c r="CH79" s="116" t="str">
        <f t="shared" si="67"/>
        <v>ボール得点表!16:25</v>
      </c>
      <c r="CI79" s="18" t="str">
        <f t="shared" si="68"/>
        <v>50m得点表!3:13</v>
      </c>
      <c r="CJ79" s="116" t="str">
        <f t="shared" si="69"/>
        <v>50m得点表!16:25</v>
      </c>
      <c r="CK79" s="18" t="str">
        <f t="shared" si="70"/>
        <v>往得点表!3:13</v>
      </c>
      <c r="CL79" s="116" t="str">
        <f t="shared" si="71"/>
        <v>往得点表!16:25</v>
      </c>
      <c r="CM79" s="18" t="str">
        <f t="shared" si="72"/>
        <v>腕得点表!3:13</v>
      </c>
      <c r="CN79" s="116" t="str">
        <f t="shared" si="73"/>
        <v>腕得点表!16:25</v>
      </c>
      <c r="CO79" s="18" t="str">
        <f t="shared" si="74"/>
        <v>腕膝得点表!3:4</v>
      </c>
      <c r="CP79" s="116" t="str">
        <f t="shared" si="75"/>
        <v>腕膝得点表!8:9</v>
      </c>
      <c r="CQ79" s="18" t="str">
        <f t="shared" si="76"/>
        <v>20mシャトルラン得点表!3:13</v>
      </c>
      <c r="CR79" s="116" t="str">
        <f t="shared" si="77"/>
        <v>20mシャトルラン得点表!16:25</v>
      </c>
      <c r="CS79" t="b">
        <f t="shared" si="60"/>
        <v>0</v>
      </c>
    </row>
    <row r="80" spans="1:97" ht="18" customHeight="1">
      <c r="A80" s="8">
        <v>69</v>
      </c>
      <c r="B80" s="146"/>
      <c r="C80" s="16"/>
      <c r="D80" s="137"/>
      <c r="E80" s="16"/>
      <c r="F80" s="138" t="str">
        <f>IF(D80="","",DATEDIF(D80,Z4,"y"))</f>
        <v/>
      </c>
      <c r="G80" s="16"/>
      <c r="H80" s="16"/>
      <c r="I80" s="32"/>
      <c r="J80" s="29" t="str">
        <f t="shared" ca="1" si="49"/>
        <v/>
      </c>
      <c r="K80" s="32"/>
      <c r="L80" s="29" t="str">
        <f t="shared" ca="1" si="50"/>
        <v/>
      </c>
      <c r="M80" s="6"/>
      <c r="N80" s="62"/>
      <c r="O80" s="62"/>
      <c r="P80" s="62"/>
      <c r="Q80" s="150"/>
      <c r="R80" s="121"/>
      <c r="S80" s="36" t="str">
        <f t="shared" ca="1" si="51"/>
        <v/>
      </c>
      <c r="T80" s="6"/>
      <c r="U80" s="62"/>
      <c r="V80" s="62"/>
      <c r="W80" s="62"/>
      <c r="X80" s="52"/>
      <c r="Y80" s="36"/>
      <c r="Z80" s="143" t="str">
        <f t="shared" ca="1" si="52"/>
        <v/>
      </c>
      <c r="AA80" s="6"/>
      <c r="AB80" s="62"/>
      <c r="AC80" s="62"/>
      <c r="AD80" s="150"/>
      <c r="AE80" s="32"/>
      <c r="AF80" s="29" t="str">
        <f t="shared" ca="1" si="53"/>
        <v/>
      </c>
      <c r="AG80" s="32"/>
      <c r="AH80" s="29" t="str">
        <f t="shared" ca="1" si="54"/>
        <v/>
      </c>
      <c r="AI80" s="121"/>
      <c r="AJ80" s="36" t="str">
        <f t="shared" ca="1" si="55"/>
        <v/>
      </c>
      <c r="AK80" s="32"/>
      <c r="AL80" s="29" t="str">
        <f t="shared" ca="1" si="56"/>
        <v/>
      </c>
      <c r="AM80" s="7" t="str">
        <f t="shared" si="57"/>
        <v/>
      </c>
      <c r="AN80" s="7" t="str">
        <f t="shared" si="58"/>
        <v/>
      </c>
      <c r="AO80" s="7" t="str">
        <f>IF(AM80=7,VLOOKUP(AN80,設定!$A$2:$B$6,2,1),"---")</f>
        <v>---</v>
      </c>
      <c r="AP80" s="78"/>
      <c r="AQ80" s="79"/>
      <c r="AR80" s="79"/>
      <c r="AS80" s="80" t="s">
        <v>115</v>
      </c>
      <c r="AT80" s="81"/>
      <c r="AU80" s="80"/>
      <c r="AV80" s="82"/>
      <c r="AW80" s="83" t="str">
        <f t="shared" si="61"/>
        <v/>
      </c>
      <c r="AX80" s="80" t="s">
        <v>115</v>
      </c>
      <c r="AY80" s="80" t="s">
        <v>115</v>
      </c>
      <c r="AZ80" s="80" t="s">
        <v>115</v>
      </c>
      <c r="BA80" s="80"/>
      <c r="BB80" s="80"/>
      <c r="BC80" s="80"/>
      <c r="BD80" s="80"/>
      <c r="BE80" s="84"/>
      <c r="BF80" s="95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257"/>
      <c r="BY80" s="50"/>
      <c r="CA80">
        <v>69</v>
      </c>
      <c r="CB80" s="18" t="str">
        <f t="shared" si="59"/>
        <v/>
      </c>
      <c r="CC80" s="18" t="str">
        <f t="shared" si="62"/>
        <v>立得点表!3:12</v>
      </c>
      <c r="CD80" s="116" t="str">
        <f t="shared" si="63"/>
        <v>立得点表!16:25</v>
      </c>
      <c r="CE80" s="18" t="str">
        <f t="shared" si="64"/>
        <v>立3段得点表!3:13</v>
      </c>
      <c r="CF80" s="116" t="str">
        <f t="shared" si="65"/>
        <v>立3段得点表!16:25</v>
      </c>
      <c r="CG80" s="18" t="str">
        <f t="shared" si="66"/>
        <v>ボール得点表!3:13</v>
      </c>
      <c r="CH80" s="116" t="str">
        <f t="shared" si="67"/>
        <v>ボール得点表!16:25</v>
      </c>
      <c r="CI80" s="18" t="str">
        <f t="shared" si="68"/>
        <v>50m得点表!3:13</v>
      </c>
      <c r="CJ80" s="116" t="str">
        <f t="shared" si="69"/>
        <v>50m得点表!16:25</v>
      </c>
      <c r="CK80" s="18" t="str">
        <f t="shared" si="70"/>
        <v>往得点表!3:13</v>
      </c>
      <c r="CL80" s="116" t="str">
        <f t="shared" si="71"/>
        <v>往得点表!16:25</v>
      </c>
      <c r="CM80" s="18" t="str">
        <f t="shared" si="72"/>
        <v>腕得点表!3:13</v>
      </c>
      <c r="CN80" s="116" t="str">
        <f t="shared" si="73"/>
        <v>腕得点表!16:25</v>
      </c>
      <c r="CO80" s="18" t="str">
        <f t="shared" si="74"/>
        <v>腕膝得点表!3:4</v>
      </c>
      <c r="CP80" s="116" t="str">
        <f t="shared" si="75"/>
        <v>腕膝得点表!8:9</v>
      </c>
      <c r="CQ80" s="18" t="str">
        <f t="shared" si="76"/>
        <v>20mシャトルラン得点表!3:13</v>
      </c>
      <c r="CR80" s="116" t="str">
        <f t="shared" si="77"/>
        <v>20mシャトルラン得点表!16:25</v>
      </c>
      <c r="CS80" t="b">
        <f t="shared" si="60"/>
        <v>0</v>
      </c>
    </row>
    <row r="81" spans="1:97" s="47" customFormat="1" ht="18" customHeight="1">
      <c r="A81" s="10">
        <v>70</v>
      </c>
      <c r="B81" s="147"/>
      <c r="C81" s="15"/>
      <c r="D81" s="233"/>
      <c r="E81" s="15"/>
      <c r="F81" s="139" t="str">
        <f>IF(D81="","",DATEDIF(D81,Z4,"y"))</f>
        <v/>
      </c>
      <c r="G81" s="15"/>
      <c r="H81" s="15"/>
      <c r="I81" s="30"/>
      <c r="J81" s="31" t="str">
        <f t="shared" ca="1" si="49"/>
        <v/>
      </c>
      <c r="K81" s="30"/>
      <c r="L81" s="31" t="str">
        <f t="shared" ca="1" si="50"/>
        <v/>
      </c>
      <c r="M81" s="59"/>
      <c r="N81" s="60"/>
      <c r="O81" s="60"/>
      <c r="P81" s="60"/>
      <c r="Q81" s="151"/>
      <c r="R81" s="122"/>
      <c r="S81" s="38" t="str">
        <f t="shared" ca="1" si="51"/>
        <v/>
      </c>
      <c r="T81" s="59"/>
      <c r="U81" s="60"/>
      <c r="V81" s="60"/>
      <c r="W81" s="60"/>
      <c r="X81" s="61"/>
      <c r="Y81" s="38"/>
      <c r="Z81" s="144" t="str">
        <f t="shared" ca="1" si="52"/>
        <v/>
      </c>
      <c r="AA81" s="59"/>
      <c r="AB81" s="60"/>
      <c r="AC81" s="60"/>
      <c r="AD81" s="151"/>
      <c r="AE81" s="30"/>
      <c r="AF81" s="31" t="str">
        <f t="shared" ca="1" si="53"/>
        <v/>
      </c>
      <c r="AG81" s="30"/>
      <c r="AH81" s="31" t="str">
        <f t="shared" ca="1" si="54"/>
        <v/>
      </c>
      <c r="AI81" s="122"/>
      <c r="AJ81" s="38" t="str">
        <f t="shared" ca="1" si="55"/>
        <v/>
      </c>
      <c r="AK81" s="30"/>
      <c r="AL81" s="31" t="str">
        <f t="shared" ca="1" si="56"/>
        <v/>
      </c>
      <c r="AM81" s="11" t="str">
        <f t="shared" si="57"/>
        <v/>
      </c>
      <c r="AN81" s="11" t="str">
        <f t="shared" si="58"/>
        <v/>
      </c>
      <c r="AO81" s="11" t="str">
        <f>IF(AM81=7,VLOOKUP(AN81,設定!$A$2:$B$6,2,1),"---")</f>
        <v>---</v>
      </c>
      <c r="AP81" s="85"/>
      <c r="AQ81" s="86"/>
      <c r="AR81" s="86"/>
      <c r="AS81" s="87" t="s">
        <v>115</v>
      </c>
      <c r="AT81" s="88"/>
      <c r="AU81" s="87"/>
      <c r="AV81" s="89"/>
      <c r="AW81" s="90" t="str">
        <f t="shared" si="61"/>
        <v/>
      </c>
      <c r="AX81" s="87" t="s">
        <v>115</v>
      </c>
      <c r="AY81" s="87" t="s">
        <v>115</v>
      </c>
      <c r="AZ81" s="87" t="s">
        <v>115</v>
      </c>
      <c r="BA81" s="87"/>
      <c r="BB81" s="87"/>
      <c r="BC81" s="87"/>
      <c r="BD81" s="87"/>
      <c r="BE81" s="91"/>
      <c r="BF81" s="96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256"/>
      <c r="BY81" s="106"/>
      <c r="CA81" s="47">
        <v>70</v>
      </c>
      <c r="CB81" s="47" t="str">
        <f t="shared" si="59"/>
        <v/>
      </c>
      <c r="CC81" s="47" t="str">
        <f t="shared" si="62"/>
        <v>立得点表!3:12</v>
      </c>
      <c r="CD81" s="156" t="str">
        <f t="shared" si="63"/>
        <v>立得点表!16:25</v>
      </c>
      <c r="CE81" s="47" t="str">
        <f t="shared" si="64"/>
        <v>立3段得点表!3:13</v>
      </c>
      <c r="CF81" s="156" t="str">
        <f t="shared" si="65"/>
        <v>立3段得点表!16:25</v>
      </c>
      <c r="CG81" s="47" t="str">
        <f t="shared" si="66"/>
        <v>ボール得点表!3:13</v>
      </c>
      <c r="CH81" s="156" t="str">
        <f t="shared" si="67"/>
        <v>ボール得点表!16:25</v>
      </c>
      <c r="CI81" s="47" t="str">
        <f t="shared" si="68"/>
        <v>50m得点表!3:13</v>
      </c>
      <c r="CJ81" s="156" t="str">
        <f t="shared" si="69"/>
        <v>50m得点表!16:25</v>
      </c>
      <c r="CK81" s="47" t="str">
        <f t="shared" si="70"/>
        <v>往得点表!3:13</v>
      </c>
      <c r="CL81" s="156" t="str">
        <f t="shared" si="71"/>
        <v>往得点表!16:25</v>
      </c>
      <c r="CM81" s="47" t="str">
        <f t="shared" si="72"/>
        <v>腕得点表!3:13</v>
      </c>
      <c r="CN81" s="156" t="str">
        <f t="shared" si="73"/>
        <v>腕得点表!16:25</v>
      </c>
      <c r="CO81" s="140" t="str">
        <f t="shared" si="74"/>
        <v>腕膝得点表!3:4</v>
      </c>
      <c r="CP81" s="141" t="str">
        <f t="shared" si="75"/>
        <v>腕膝得点表!8:9</v>
      </c>
      <c r="CQ81" s="47" t="str">
        <f t="shared" si="76"/>
        <v>20mシャトルラン得点表!3:13</v>
      </c>
      <c r="CR81" s="156" t="str">
        <f t="shared" si="77"/>
        <v>20mシャトルラン得点表!16:25</v>
      </c>
      <c r="CS81" s="47" t="b">
        <f t="shared" si="60"/>
        <v>0</v>
      </c>
    </row>
    <row r="82" spans="1:97" ht="18" customHeight="1">
      <c r="A82" s="5">
        <v>71</v>
      </c>
      <c r="B82" s="145"/>
      <c r="C82" s="13"/>
      <c r="D82" s="63"/>
      <c r="E82" s="13"/>
      <c r="F82" s="138" t="str">
        <f>IF(D82="","",DATEDIF(D82,Z4,"y"))</f>
        <v/>
      </c>
      <c r="G82" s="13"/>
      <c r="H82" s="13"/>
      <c r="I82" s="28"/>
      <c r="J82" s="29" t="str">
        <f t="shared" ca="1" si="49"/>
        <v/>
      </c>
      <c r="K82" s="28"/>
      <c r="L82" s="29" t="str">
        <f t="shared" ca="1" si="50"/>
        <v/>
      </c>
      <c r="M82" s="6"/>
      <c r="N82" s="62"/>
      <c r="O82" s="62"/>
      <c r="P82" s="62"/>
      <c r="Q82" s="150"/>
      <c r="R82" s="121"/>
      <c r="S82" s="36" t="str">
        <f t="shared" ca="1" si="51"/>
        <v/>
      </c>
      <c r="T82" s="6"/>
      <c r="U82" s="62"/>
      <c r="V82" s="62"/>
      <c r="W82" s="62"/>
      <c r="X82" s="52"/>
      <c r="Y82" s="36"/>
      <c r="Z82" s="143" t="str">
        <f t="shared" ca="1" si="52"/>
        <v/>
      </c>
      <c r="AA82" s="6"/>
      <c r="AB82" s="62"/>
      <c r="AC82" s="62"/>
      <c r="AD82" s="150"/>
      <c r="AE82" s="28"/>
      <c r="AF82" s="29" t="str">
        <f t="shared" ca="1" si="53"/>
        <v/>
      </c>
      <c r="AG82" s="28"/>
      <c r="AH82" s="29" t="str">
        <f t="shared" ca="1" si="54"/>
        <v/>
      </c>
      <c r="AI82" s="121"/>
      <c r="AJ82" s="36" t="str">
        <f t="shared" ca="1" si="55"/>
        <v/>
      </c>
      <c r="AK82" s="28"/>
      <c r="AL82" s="29" t="str">
        <f t="shared" ca="1" si="56"/>
        <v/>
      </c>
      <c r="AM82" s="20" t="str">
        <f t="shared" si="57"/>
        <v/>
      </c>
      <c r="AN82" s="7" t="str">
        <f t="shared" si="58"/>
        <v/>
      </c>
      <c r="AO82" s="9" t="str">
        <f>IF(AM82=7,VLOOKUP(AN82,設定!$A$2:$B$6,2,1),"---")</f>
        <v>---</v>
      </c>
      <c r="AP82" s="98"/>
      <c r="AQ82" s="99"/>
      <c r="AR82" s="99"/>
      <c r="AS82" s="100" t="s">
        <v>115</v>
      </c>
      <c r="AT82" s="101"/>
      <c r="AU82" s="100"/>
      <c r="AV82" s="102"/>
      <c r="AW82" s="103" t="str">
        <f t="shared" si="61"/>
        <v/>
      </c>
      <c r="AX82" s="100" t="s">
        <v>115</v>
      </c>
      <c r="AY82" s="100" t="s">
        <v>115</v>
      </c>
      <c r="AZ82" s="100" t="s">
        <v>115</v>
      </c>
      <c r="BA82" s="100"/>
      <c r="BB82" s="100"/>
      <c r="BC82" s="100"/>
      <c r="BD82" s="100"/>
      <c r="BE82" s="104"/>
      <c r="BF82" s="105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255"/>
      <c r="BY82" s="50"/>
      <c r="CA82">
        <v>71</v>
      </c>
      <c r="CB82" s="18" t="str">
        <f t="shared" si="59"/>
        <v/>
      </c>
      <c r="CC82" s="18" t="str">
        <f t="shared" si="62"/>
        <v>立得点表!3:12</v>
      </c>
      <c r="CD82" s="116" t="str">
        <f t="shared" si="63"/>
        <v>立得点表!16:25</v>
      </c>
      <c r="CE82" s="18" t="str">
        <f t="shared" si="64"/>
        <v>立3段得点表!3:13</v>
      </c>
      <c r="CF82" s="116" t="str">
        <f t="shared" si="65"/>
        <v>立3段得点表!16:25</v>
      </c>
      <c r="CG82" s="18" t="str">
        <f t="shared" si="66"/>
        <v>ボール得点表!3:13</v>
      </c>
      <c r="CH82" s="116" t="str">
        <f t="shared" si="67"/>
        <v>ボール得点表!16:25</v>
      </c>
      <c r="CI82" s="18" t="str">
        <f t="shared" si="68"/>
        <v>50m得点表!3:13</v>
      </c>
      <c r="CJ82" s="116" t="str">
        <f t="shared" si="69"/>
        <v>50m得点表!16:25</v>
      </c>
      <c r="CK82" s="18" t="str">
        <f t="shared" si="70"/>
        <v>往得点表!3:13</v>
      </c>
      <c r="CL82" s="116" t="str">
        <f t="shared" si="71"/>
        <v>往得点表!16:25</v>
      </c>
      <c r="CM82" s="18" t="str">
        <f t="shared" si="72"/>
        <v>腕得点表!3:13</v>
      </c>
      <c r="CN82" s="116" t="str">
        <f t="shared" si="73"/>
        <v>腕得点表!16:25</v>
      </c>
      <c r="CO82" s="18" t="str">
        <f t="shared" si="74"/>
        <v>腕膝得点表!3:4</v>
      </c>
      <c r="CP82" s="116" t="str">
        <f t="shared" si="75"/>
        <v>腕膝得点表!8:9</v>
      </c>
      <c r="CQ82" s="18" t="str">
        <f t="shared" si="76"/>
        <v>20mシャトルラン得点表!3:13</v>
      </c>
      <c r="CR82" s="116" t="str">
        <f t="shared" si="77"/>
        <v>20mシャトルラン得点表!16:25</v>
      </c>
      <c r="CS82" t="b">
        <f t="shared" si="60"/>
        <v>0</v>
      </c>
    </row>
    <row r="83" spans="1:97" ht="18" customHeight="1">
      <c r="A83" s="8">
        <v>72</v>
      </c>
      <c r="B83" s="146"/>
      <c r="C83" s="16"/>
      <c r="D83" s="137"/>
      <c r="E83" s="16"/>
      <c r="F83" s="138" t="str">
        <f>IF(D83="","",DATEDIF(D83,Z4,"y"))</f>
        <v/>
      </c>
      <c r="G83" s="16"/>
      <c r="H83" s="16"/>
      <c r="I83" s="32"/>
      <c r="J83" s="29" t="str">
        <f t="shared" ca="1" si="49"/>
        <v/>
      </c>
      <c r="K83" s="32"/>
      <c r="L83" s="29" t="str">
        <f t="shared" ca="1" si="50"/>
        <v/>
      </c>
      <c r="M83" s="6"/>
      <c r="N83" s="62"/>
      <c r="O83" s="62"/>
      <c r="P83" s="62"/>
      <c r="Q83" s="150"/>
      <c r="R83" s="121"/>
      <c r="S83" s="36" t="str">
        <f t="shared" ca="1" si="51"/>
        <v/>
      </c>
      <c r="T83" s="6"/>
      <c r="U83" s="62"/>
      <c r="V83" s="62"/>
      <c r="W83" s="62"/>
      <c r="X83" s="52"/>
      <c r="Y83" s="36"/>
      <c r="Z83" s="143" t="str">
        <f t="shared" ca="1" si="52"/>
        <v/>
      </c>
      <c r="AA83" s="6"/>
      <c r="AB83" s="62"/>
      <c r="AC83" s="62"/>
      <c r="AD83" s="150"/>
      <c r="AE83" s="32"/>
      <c r="AF83" s="29" t="str">
        <f t="shared" ca="1" si="53"/>
        <v/>
      </c>
      <c r="AG83" s="32"/>
      <c r="AH83" s="29" t="str">
        <f t="shared" ca="1" si="54"/>
        <v/>
      </c>
      <c r="AI83" s="121"/>
      <c r="AJ83" s="36" t="str">
        <f t="shared" ca="1" si="55"/>
        <v/>
      </c>
      <c r="AK83" s="32"/>
      <c r="AL83" s="29" t="str">
        <f t="shared" ca="1" si="56"/>
        <v/>
      </c>
      <c r="AM83" s="7" t="str">
        <f t="shared" si="57"/>
        <v/>
      </c>
      <c r="AN83" s="7" t="str">
        <f t="shared" si="58"/>
        <v/>
      </c>
      <c r="AO83" s="7" t="str">
        <f>IF(AM83=7,VLOOKUP(AN83,設定!$A$2:$B$6,2,1),"---")</f>
        <v>---</v>
      </c>
      <c r="AP83" s="78"/>
      <c r="AQ83" s="79"/>
      <c r="AR83" s="79"/>
      <c r="AS83" s="80" t="s">
        <v>115</v>
      </c>
      <c r="AT83" s="81"/>
      <c r="AU83" s="80"/>
      <c r="AV83" s="82"/>
      <c r="AW83" s="83" t="str">
        <f t="shared" si="61"/>
        <v/>
      </c>
      <c r="AX83" s="80" t="s">
        <v>115</v>
      </c>
      <c r="AY83" s="80" t="s">
        <v>115</v>
      </c>
      <c r="AZ83" s="80" t="s">
        <v>115</v>
      </c>
      <c r="BA83" s="80"/>
      <c r="BB83" s="80"/>
      <c r="BC83" s="80"/>
      <c r="BD83" s="80"/>
      <c r="BE83" s="84"/>
      <c r="BF83" s="95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257"/>
      <c r="BY83" s="50"/>
      <c r="CA83">
        <v>72</v>
      </c>
      <c r="CB83" s="18" t="str">
        <f t="shared" si="59"/>
        <v/>
      </c>
      <c r="CC83" s="18" t="str">
        <f t="shared" si="62"/>
        <v>立得点表!3:12</v>
      </c>
      <c r="CD83" s="116" t="str">
        <f t="shared" si="63"/>
        <v>立得点表!16:25</v>
      </c>
      <c r="CE83" s="18" t="str">
        <f t="shared" si="64"/>
        <v>立3段得点表!3:13</v>
      </c>
      <c r="CF83" s="116" t="str">
        <f t="shared" si="65"/>
        <v>立3段得点表!16:25</v>
      </c>
      <c r="CG83" s="18" t="str">
        <f t="shared" si="66"/>
        <v>ボール得点表!3:13</v>
      </c>
      <c r="CH83" s="116" t="str">
        <f t="shared" si="67"/>
        <v>ボール得点表!16:25</v>
      </c>
      <c r="CI83" s="18" t="str">
        <f t="shared" si="68"/>
        <v>50m得点表!3:13</v>
      </c>
      <c r="CJ83" s="116" t="str">
        <f t="shared" si="69"/>
        <v>50m得点表!16:25</v>
      </c>
      <c r="CK83" s="18" t="str">
        <f t="shared" si="70"/>
        <v>往得点表!3:13</v>
      </c>
      <c r="CL83" s="116" t="str">
        <f t="shared" si="71"/>
        <v>往得点表!16:25</v>
      </c>
      <c r="CM83" s="18" t="str">
        <f t="shared" si="72"/>
        <v>腕得点表!3:13</v>
      </c>
      <c r="CN83" s="116" t="str">
        <f t="shared" si="73"/>
        <v>腕得点表!16:25</v>
      </c>
      <c r="CO83" s="18" t="str">
        <f t="shared" si="74"/>
        <v>腕膝得点表!3:4</v>
      </c>
      <c r="CP83" s="116" t="str">
        <f t="shared" si="75"/>
        <v>腕膝得点表!8:9</v>
      </c>
      <c r="CQ83" s="18" t="str">
        <f t="shared" si="76"/>
        <v>20mシャトルラン得点表!3:13</v>
      </c>
      <c r="CR83" s="116" t="str">
        <f t="shared" si="77"/>
        <v>20mシャトルラン得点表!16:25</v>
      </c>
      <c r="CS83" t="b">
        <f t="shared" si="60"/>
        <v>0</v>
      </c>
    </row>
    <row r="84" spans="1:97" ht="18" customHeight="1">
      <c r="A84" s="8">
        <v>73</v>
      </c>
      <c r="B84" s="146"/>
      <c r="C84" s="16"/>
      <c r="D84" s="137"/>
      <c r="E84" s="16"/>
      <c r="F84" s="138" t="str">
        <f>IF(D84="","",DATEDIF(D84,Z4,"y"))</f>
        <v/>
      </c>
      <c r="G84" s="16"/>
      <c r="H84" s="16"/>
      <c r="I84" s="32"/>
      <c r="J84" s="29" t="str">
        <f t="shared" ca="1" si="49"/>
        <v/>
      </c>
      <c r="K84" s="32"/>
      <c r="L84" s="29" t="str">
        <f t="shared" ca="1" si="50"/>
        <v/>
      </c>
      <c r="M84" s="6"/>
      <c r="N84" s="62"/>
      <c r="O84" s="62"/>
      <c r="P84" s="62"/>
      <c r="Q84" s="150"/>
      <c r="R84" s="121"/>
      <c r="S84" s="36" t="str">
        <f t="shared" ca="1" si="51"/>
        <v/>
      </c>
      <c r="T84" s="6"/>
      <c r="U84" s="62"/>
      <c r="V84" s="62"/>
      <c r="W84" s="62"/>
      <c r="X84" s="52"/>
      <c r="Y84" s="36"/>
      <c r="Z84" s="143" t="str">
        <f t="shared" ca="1" si="52"/>
        <v/>
      </c>
      <c r="AA84" s="6"/>
      <c r="AB84" s="62"/>
      <c r="AC84" s="62"/>
      <c r="AD84" s="150"/>
      <c r="AE84" s="32"/>
      <c r="AF84" s="29" t="str">
        <f t="shared" ca="1" si="53"/>
        <v/>
      </c>
      <c r="AG84" s="32"/>
      <c r="AH84" s="29" t="str">
        <f t="shared" ca="1" si="54"/>
        <v/>
      </c>
      <c r="AI84" s="121"/>
      <c r="AJ84" s="36" t="str">
        <f t="shared" ca="1" si="55"/>
        <v/>
      </c>
      <c r="AK84" s="32"/>
      <c r="AL84" s="29" t="str">
        <f t="shared" ca="1" si="56"/>
        <v/>
      </c>
      <c r="AM84" s="7" t="str">
        <f t="shared" si="57"/>
        <v/>
      </c>
      <c r="AN84" s="7" t="str">
        <f t="shared" si="58"/>
        <v/>
      </c>
      <c r="AO84" s="7" t="str">
        <f>IF(AM84=7,VLOOKUP(AN84,設定!$A$2:$B$6,2,1),"---")</f>
        <v>---</v>
      </c>
      <c r="AP84" s="78"/>
      <c r="AQ84" s="79"/>
      <c r="AR84" s="79"/>
      <c r="AS84" s="80" t="s">
        <v>115</v>
      </c>
      <c r="AT84" s="81"/>
      <c r="AU84" s="80"/>
      <c r="AV84" s="82"/>
      <c r="AW84" s="83" t="str">
        <f t="shared" si="61"/>
        <v/>
      </c>
      <c r="AX84" s="80" t="s">
        <v>115</v>
      </c>
      <c r="AY84" s="80" t="s">
        <v>115</v>
      </c>
      <c r="AZ84" s="80" t="s">
        <v>115</v>
      </c>
      <c r="BA84" s="80"/>
      <c r="BB84" s="80"/>
      <c r="BC84" s="80"/>
      <c r="BD84" s="80"/>
      <c r="BE84" s="84"/>
      <c r="BF84" s="95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257"/>
      <c r="BY84" s="50"/>
      <c r="CA84">
        <v>73</v>
      </c>
      <c r="CB84" s="18" t="str">
        <f t="shared" si="59"/>
        <v/>
      </c>
      <c r="CC84" s="18" t="str">
        <f t="shared" si="62"/>
        <v>立得点表!3:12</v>
      </c>
      <c r="CD84" s="116" t="str">
        <f t="shared" si="63"/>
        <v>立得点表!16:25</v>
      </c>
      <c r="CE84" s="18" t="str">
        <f t="shared" si="64"/>
        <v>立3段得点表!3:13</v>
      </c>
      <c r="CF84" s="116" t="str">
        <f t="shared" si="65"/>
        <v>立3段得点表!16:25</v>
      </c>
      <c r="CG84" s="18" t="str">
        <f t="shared" si="66"/>
        <v>ボール得点表!3:13</v>
      </c>
      <c r="CH84" s="116" t="str">
        <f t="shared" si="67"/>
        <v>ボール得点表!16:25</v>
      </c>
      <c r="CI84" s="18" t="str">
        <f t="shared" si="68"/>
        <v>50m得点表!3:13</v>
      </c>
      <c r="CJ84" s="116" t="str">
        <f t="shared" si="69"/>
        <v>50m得点表!16:25</v>
      </c>
      <c r="CK84" s="18" t="str">
        <f t="shared" si="70"/>
        <v>往得点表!3:13</v>
      </c>
      <c r="CL84" s="116" t="str">
        <f t="shared" si="71"/>
        <v>往得点表!16:25</v>
      </c>
      <c r="CM84" s="18" t="str">
        <f t="shared" si="72"/>
        <v>腕得点表!3:13</v>
      </c>
      <c r="CN84" s="116" t="str">
        <f t="shared" si="73"/>
        <v>腕得点表!16:25</v>
      </c>
      <c r="CO84" s="18" t="str">
        <f t="shared" si="74"/>
        <v>腕膝得点表!3:4</v>
      </c>
      <c r="CP84" s="116" t="str">
        <f t="shared" si="75"/>
        <v>腕膝得点表!8:9</v>
      </c>
      <c r="CQ84" s="18" t="str">
        <f t="shared" si="76"/>
        <v>20mシャトルラン得点表!3:13</v>
      </c>
      <c r="CR84" s="116" t="str">
        <f t="shared" si="77"/>
        <v>20mシャトルラン得点表!16:25</v>
      </c>
      <c r="CS84" t="b">
        <f t="shared" si="60"/>
        <v>0</v>
      </c>
    </row>
    <row r="85" spans="1:97" ht="18" customHeight="1">
      <c r="A85" s="8">
        <v>74</v>
      </c>
      <c r="B85" s="146"/>
      <c r="C85" s="16"/>
      <c r="D85" s="137"/>
      <c r="E85" s="16"/>
      <c r="F85" s="138" t="str">
        <f>IF(D85="","",DATEDIF(D85,Z4,"y"))</f>
        <v/>
      </c>
      <c r="G85" s="16"/>
      <c r="H85" s="16"/>
      <c r="I85" s="32"/>
      <c r="J85" s="29" t="str">
        <f t="shared" ca="1" si="49"/>
        <v/>
      </c>
      <c r="K85" s="32"/>
      <c r="L85" s="29" t="str">
        <f t="shared" ca="1" si="50"/>
        <v/>
      </c>
      <c r="M85" s="6"/>
      <c r="N85" s="62"/>
      <c r="O85" s="62"/>
      <c r="P85" s="62"/>
      <c r="Q85" s="150"/>
      <c r="R85" s="121"/>
      <c r="S85" s="36" t="str">
        <f t="shared" ca="1" si="51"/>
        <v/>
      </c>
      <c r="T85" s="6"/>
      <c r="U85" s="62"/>
      <c r="V85" s="62"/>
      <c r="W85" s="62"/>
      <c r="X85" s="52"/>
      <c r="Y85" s="36"/>
      <c r="Z85" s="143" t="str">
        <f t="shared" ca="1" si="52"/>
        <v/>
      </c>
      <c r="AA85" s="6"/>
      <c r="AB85" s="62"/>
      <c r="AC85" s="62"/>
      <c r="AD85" s="150"/>
      <c r="AE85" s="32"/>
      <c r="AF85" s="29" t="str">
        <f t="shared" ca="1" si="53"/>
        <v/>
      </c>
      <c r="AG85" s="32"/>
      <c r="AH85" s="29" t="str">
        <f t="shared" ca="1" si="54"/>
        <v/>
      </c>
      <c r="AI85" s="121"/>
      <c r="AJ85" s="36" t="str">
        <f t="shared" ca="1" si="55"/>
        <v/>
      </c>
      <c r="AK85" s="32"/>
      <c r="AL85" s="29" t="str">
        <f t="shared" ca="1" si="56"/>
        <v/>
      </c>
      <c r="AM85" s="7" t="str">
        <f t="shared" si="57"/>
        <v/>
      </c>
      <c r="AN85" s="7" t="str">
        <f t="shared" si="58"/>
        <v/>
      </c>
      <c r="AO85" s="7" t="str">
        <f>IF(AM85=7,VLOOKUP(AN85,設定!$A$2:$B$6,2,1),"---")</f>
        <v>---</v>
      </c>
      <c r="AP85" s="78"/>
      <c r="AQ85" s="79"/>
      <c r="AR85" s="79"/>
      <c r="AS85" s="80" t="s">
        <v>115</v>
      </c>
      <c r="AT85" s="81"/>
      <c r="AU85" s="80"/>
      <c r="AV85" s="82"/>
      <c r="AW85" s="83" t="str">
        <f t="shared" si="61"/>
        <v/>
      </c>
      <c r="AX85" s="80" t="s">
        <v>115</v>
      </c>
      <c r="AY85" s="80" t="s">
        <v>115</v>
      </c>
      <c r="AZ85" s="80" t="s">
        <v>115</v>
      </c>
      <c r="BA85" s="80"/>
      <c r="BB85" s="80"/>
      <c r="BC85" s="80"/>
      <c r="BD85" s="80"/>
      <c r="BE85" s="84"/>
      <c r="BF85" s="95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257"/>
      <c r="BY85" s="50"/>
      <c r="CA85">
        <v>74</v>
      </c>
      <c r="CB85" s="18" t="str">
        <f t="shared" si="59"/>
        <v/>
      </c>
      <c r="CC85" s="18" t="str">
        <f t="shared" si="62"/>
        <v>立得点表!3:12</v>
      </c>
      <c r="CD85" s="116" t="str">
        <f t="shared" si="63"/>
        <v>立得点表!16:25</v>
      </c>
      <c r="CE85" s="18" t="str">
        <f t="shared" si="64"/>
        <v>立3段得点表!3:13</v>
      </c>
      <c r="CF85" s="116" t="str">
        <f t="shared" si="65"/>
        <v>立3段得点表!16:25</v>
      </c>
      <c r="CG85" s="18" t="str">
        <f t="shared" si="66"/>
        <v>ボール得点表!3:13</v>
      </c>
      <c r="CH85" s="116" t="str">
        <f t="shared" si="67"/>
        <v>ボール得点表!16:25</v>
      </c>
      <c r="CI85" s="18" t="str">
        <f t="shared" si="68"/>
        <v>50m得点表!3:13</v>
      </c>
      <c r="CJ85" s="116" t="str">
        <f t="shared" si="69"/>
        <v>50m得点表!16:25</v>
      </c>
      <c r="CK85" s="18" t="str">
        <f t="shared" si="70"/>
        <v>往得点表!3:13</v>
      </c>
      <c r="CL85" s="116" t="str">
        <f t="shared" si="71"/>
        <v>往得点表!16:25</v>
      </c>
      <c r="CM85" s="18" t="str">
        <f t="shared" si="72"/>
        <v>腕得点表!3:13</v>
      </c>
      <c r="CN85" s="116" t="str">
        <f t="shared" si="73"/>
        <v>腕得点表!16:25</v>
      </c>
      <c r="CO85" s="18" t="str">
        <f t="shared" si="74"/>
        <v>腕膝得点表!3:4</v>
      </c>
      <c r="CP85" s="116" t="str">
        <f t="shared" si="75"/>
        <v>腕膝得点表!8:9</v>
      </c>
      <c r="CQ85" s="18" t="str">
        <f t="shared" si="76"/>
        <v>20mシャトルラン得点表!3:13</v>
      </c>
      <c r="CR85" s="116" t="str">
        <f t="shared" si="77"/>
        <v>20mシャトルラン得点表!16:25</v>
      </c>
      <c r="CS85" t="b">
        <f t="shared" si="60"/>
        <v>0</v>
      </c>
    </row>
    <row r="86" spans="1:97" s="47" customFormat="1" ht="18" customHeight="1">
      <c r="A86" s="10">
        <v>75</v>
      </c>
      <c r="B86" s="147"/>
      <c r="C86" s="15"/>
      <c r="D86" s="233"/>
      <c r="E86" s="15"/>
      <c r="F86" s="139" t="str">
        <f>IF(D86="","",DATEDIF(D86,Z4,"y"))</f>
        <v/>
      </c>
      <c r="G86" s="15"/>
      <c r="H86" s="15"/>
      <c r="I86" s="30"/>
      <c r="J86" s="31" t="str">
        <f t="shared" ca="1" si="49"/>
        <v/>
      </c>
      <c r="K86" s="30"/>
      <c r="L86" s="31" t="str">
        <f t="shared" ca="1" si="50"/>
        <v/>
      </c>
      <c r="M86" s="59"/>
      <c r="N86" s="60"/>
      <c r="O86" s="60"/>
      <c r="P86" s="60"/>
      <c r="Q86" s="151"/>
      <c r="R86" s="122"/>
      <c r="S86" s="38" t="str">
        <f t="shared" ca="1" si="51"/>
        <v/>
      </c>
      <c r="T86" s="59"/>
      <c r="U86" s="60"/>
      <c r="V86" s="60"/>
      <c r="W86" s="60"/>
      <c r="X86" s="61"/>
      <c r="Y86" s="38"/>
      <c r="Z86" s="144" t="str">
        <f t="shared" ca="1" si="52"/>
        <v/>
      </c>
      <c r="AA86" s="59"/>
      <c r="AB86" s="60"/>
      <c r="AC86" s="60"/>
      <c r="AD86" s="151"/>
      <c r="AE86" s="30"/>
      <c r="AF86" s="31" t="str">
        <f t="shared" ca="1" si="53"/>
        <v/>
      </c>
      <c r="AG86" s="30"/>
      <c r="AH86" s="31" t="str">
        <f t="shared" ca="1" si="54"/>
        <v/>
      </c>
      <c r="AI86" s="122"/>
      <c r="AJ86" s="38" t="str">
        <f t="shared" ca="1" si="55"/>
        <v/>
      </c>
      <c r="AK86" s="30"/>
      <c r="AL86" s="31" t="str">
        <f t="shared" ca="1" si="56"/>
        <v/>
      </c>
      <c r="AM86" s="11" t="str">
        <f t="shared" si="57"/>
        <v/>
      </c>
      <c r="AN86" s="11" t="str">
        <f t="shared" si="58"/>
        <v/>
      </c>
      <c r="AO86" s="11" t="str">
        <f>IF(AM86=7,VLOOKUP(AN86,設定!$A$2:$B$6,2,1),"---")</f>
        <v>---</v>
      </c>
      <c r="AP86" s="85"/>
      <c r="AQ86" s="86"/>
      <c r="AR86" s="86"/>
      <c r="AS86" s="87" t="s">
        <v>115</v>
      </c>
      <c r="AT86" s="88"/>
      <c r="AU86" s="87"/>
      <c r="AV86" s="89"/>
      <c r="AW86" s="90" t="str">
        <f t="shared" si="61"/>
        <v/>
      </c>
      <c r="AX86" s="87" t="s">
        <v>115</v>
      </c>
      <c r="AY86" s="87" t="s">
        <v>115</v>
      </c>
      <c r="AZ86" s="87" t="s">
        <v>115</v>
      </c>
      <c r="BA86" s="87"/>
      <c r="BB86" s="87"/>
      <c r="BC86" s="87"/>
      <c r="BD86" s="87"/>
      <c r="BE86" s="91"/>
      <c r="BF86" s="96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256"/>
      <c r="BY86" s="106"/>
      <c r="CA86" s="47">
        <v>75</v>
      </c>
      <c r="CB86" s="47" t="str">
        <f t="shared" si="59"/>
        <v/>
      </c>
      <c r="CC86" s="47" t="str">
        <f t="shared" si="62"/>
        <v>立得点表!3:12</v>
      </c>
      <c r="CD86" s="156" t="str">
        <f t="shared" si="63"/>
        <v>立得点表!16:25</v>
      </c>
      <c r="CE86" s="47" t="str">
        <f t="shared" si="64"/>
        <v>立3段得点表!3:13</v>
      </c>
      <c r="CF86" s="156" t="str">
        <f t="shared" si="65"/>
        <v>立3段得点表!16:25</v>
      </c>
      <c r="CG86" s="47" t="str">
        <f t="shared" si="66"/>
        <v>ボール得点表!3:13</v>
      </c>
      <c r="CH86" s="156" t="str">
        <f t="shared" si="67"/>
        <v>ボール得点表!16:25</v>
      </c>
      <c r="CI86" s="47" t="str">
        <f t="shared" si="68"/>
        <v>50m得点表!3:13</v>
      </c>
      <c r="CJ86" s="156" t="str">
        <f t="shared" si="69"/>
        <v>50m得点表!16:25</v>
      </c>
      <c r="CK86" s="47" t="str">
        <f t="shared" si="70"/>
        <v>往得点表!3:13</v>
      </c>
      <c r="CL86" s="156" t="str">
        <f t="shared" si="71"/>
        <v>往得点表!16:25</v>
      </c>
      <c r="CM86" s="47" t="str">
        <f t="shared" si="72"/>
        <v>腕得点表!3:13</v>
      </c>
      <c r="CN86" s="156" t="str">
        <f t="shared" si="73"/>
        <v>腕得点表!16:25</v>
      </c>
      <c r="CO86" s="140" t="str">
        <f t="shared" si="74"/>
        <v>腕膝得点表!3:4</v>
      </c>
      <c r="CP86" s="141" t="str">
        <f t="shared" si="75"/>
        <v>腕膝得点表!8:9</v>
      </c>
      <c r="CQ86" s="47" t="str">
        <f t="shared" si="76"/>
        <v>20mシャトルラン得点表!3:13</v>
      </c>
      <c r="CR86" s="156" t="str">
        <f t="shared" si="77"/>
        <v>20mシャトルラン得点表!16:25</v>
      </c>
      <c r="CS86" s="47" t="b">
        <f t="shared" si="60"/>
        <v>0</v>
      </c>
    </row>
    <row r="87" spans="1:97" ht="18" customHeight="1">
      <c r="A87" s="5">
        <v>76</v>
      </c>
      <c r="B87" s="145"/>
      <c r="C87" s="13"/>
      <c r="D87" s="63"/>
      <c r="E87" s="13"/>
      <c r="F87" s="138" t="str">
        <f>IF(D87="","",DATEDIF(D87,Z4,"y"))</f>
        <v/>
      </c>
      <c r="G87" s="13"/>
      <c r="H87" s="13"/>
      <c r="I87" s="28"/>
      <c r="J87" s="29" t="str">
        <f t="shared" ca="1" si="49"/>
        <v/>
      </c>
      <c r="K87" s="28"/>
      <c r="L87" s="29" t="str">
        <f t="shared" ca="1" si="50"/>
        <v/>
      </c>
      <c r="M87" s="6"/>
      <c r="N87" s="62"/>
      <c r="O87" s="62"/>
      <c r="P87" s="62"/>
      <c r="Q87" s="150"/>
      <c r="R87" s="121"/>
      <c r="S87" s="36" t="str">
        <f t="shared" ca="1" si="51"/>
        <v/>
      </c>
      <c r="T87" s="6"/>
      <c r="U87" s="62"/>
      <c r="V87" s="62"/>
      <c r="W87" s="62"/>
      <c r="X87" s="52"/>
      <c r="Y87" s="36"/>
      <c r="Z87" s="143" t="str">
        <f t="shared" ca="1" si="52"/>
        <v/>
      </c>
      <c r="AA87" s="6"/>
      <c r="AB87" s="62"/>
      <c r="AC87" s="62"/>
      <c r="AD87" s="150"/>
      <c r="AE87" s="28"/>
      <c r="AF87" s="29" t="str">
        <f t="shared" ca="1" si="53"/>
        <v/>
      </c>
      <c r="AG87" s="28"/>
      <c r="AH87" s="29" t="str">
        <f t="shared" ca="1" si="54"/>
        <v/>
      </c>
      <c r="AI87" s="121"/>
      <c r="AJ87" s="36" t="str">
        <f t="shared" ca="1" si="55"/>
        <v/>
      </c>
      <c r="AK87" s="28"/>
      <c r="AL87" s="29" t="str">
        <f t="shared" ca="1" si="56"/>
        <v/>
      </c>
      <c r="AM87" s="20" t="str">
        <f t="shared" si="57"/>
        <v/>
      </c>
      <c r="AN87" s="7" t="str">
        <f t="shared" si="58"/>
        <v/>
      </c>
      <c r="AO87" s="9" t="str">
        <f>IF(AM87=7,VLOOKUP(AN87,設定!$A$2:$B$6,2,1),"---")</f>
        <v>---</v>
      </c>
      <c r="AP87" s="98"/>
      <c r="AQ87" s="99"/>
      <c r="AR87" s="99"/>
      <c r="AS87" s="100" t="s">
        <v>115</v>
      </c>
      <c r="AT87" s="101"/>
      <c r="AU87" s="100"/>
      <c r="AV87" s="102"/>
      <c r="AW87" s="103" t="str">
        <f t="shared" si="61"/>
        <v/>
      </c>
      <c r="AX87" s="100" t="s">
        <v>115</v>
      </c>
      <c r="AY87" s="100" t="s">
        <v>115</v>
      </c>
      <c r="AZ87" s="100" t="s">
        <v>115</v>
      </c>
      <c r="BA87" s="100"/>
      <c r="BB87" s="100"/>
      <c r="BC87" s="100"/>
      <c r="BD87" s="100"/>
      <c r="BE87" s="104"/>
      <c r="BF87" s="105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255"/>
      <c r="BY87" s="50"/>
      <c r="CA87">
        <v>76</v>
      </c>
      <c r="CB87" s="18" t="str">
        <f t="shared" si="59"/>
        <v/>
      </c>
      <c r="CC87" s="18" t="str">
        <f t="shared" si="62"/>
        <v>立得点表!3:12</v>
      </c>
      <c r="CD87" s="116" t="str">
        <f t="shared" si="63"/>
        <v>立得点表!16:25</v>
      </c>
      <c r="CE87" s="18" t="str">
        <f t="shared" si="64"/>
        <v>立3段得点表!3:13</v>
      </c>
      <c r="CF87" s="116" t="str">
        <f t="shared" si="65"/>
        <v>立3段得点表!16:25</v>
      </c>
      <c r="CG87" s="18" t="str">
        <f t="shared" si="66"/>
        <v>ボール得点表!3:13</v>
      </c>
      <c r="CH87" s="116" t="str">
        <f t="shared" si="67"/>
        <v>ボール得点表!16:25</v>
      </c>
      <c r="CI87" s="18" t="str">
        <f t="shared" si="68"/>
        <v>50m得点表!3:13</v>
      </c>
      <c r="CJ87" s="116" t="str">
        <f t="shared" si="69"/>
        <v>50m得点表!16:25</v>
      </c>
      <c r="CK87" s="18" t="str">
        <f t="shared" si="70"/>
        <v>往得点表!3:13</v>
      </c>
      <c r="CL87" s="116" t="str">
        <f t="shared" si="71"/>
        <v>往得点表!16:25</v>
      </c>
      <c r="CM87" s="18" t="str">
        <f t="shared" si="72"/>
        <v>腕得点表!3:13</v>
      </c>
      <c r="CN87" s="116" t="str">
        <f t="shared" si="73"/>
        <v>腕得点表!16:25</v>
      </c>
      <c r="CO87" s="18" t="str">
        <f t="shared" si="74"/>
        <v>腕膝得点表!3:4</v>
      </c>
      <c r="CP87" s="116" t="str">
        <f t="shared" si="75"/>
        <v>腕膝得点表!8:9</v>
      </c>
      <c r="CQ87" s="18" t="str">
        <f t="shared" si="76"/>
        <v>20mシャトルラン得点表!3:13</v>
      </c>
      <c r="CR87" s="116" t="str">
        <f t="shared" si="77"/>
        <v>20mシャトルラン得点表!16:25</v>
      </c>
      <c r="CS87" t="b">
        <f t="shared" si="60"/>
        <v>0</v>
      </c>
    </row>
    <row r="88" spans="1:97" ht="18" customHeight="1">
      <c r="A88" s="8">
        <v>77</v>
      </c>
      <c r="B88" s="146"/>
      <c r="C88" s="16"/>
      <c r="D88" s="137"/>
      <c r="E88" s="16"/>
      <c r="F88" s="138" t="str">
        <f>IF(D88="","",DATEDIF(D88,Z4,"y"))</f>
        <v/>
      </c>
      <c r="G88" s="16"/>
      <c r="H88" s="16"/>
      <c r="I88" s="32"/>
      <c r="J88" s="29" t="str">
        <f t="shared" ca="1" si="49"/>
        <v/>
      </c>
      <c r="K88" s="32"/>
      <c r="L88" s="29" t="str">
        <f t="shared" ca="1" si="50"/>
        <v/>
      </c>
      <c r="M88" s="6"/>
      <c r="N88" s="62"/>
      <c r="O88" s="62"/>
      <c r="P88" s="62"/>
      <c r="Q88" s="150"/>
      <c r="R88" s="121"/>
      <c r="S88" s="36" t="str">
        <f t="shared" ca="1" si="51"/>
        <v/>
      </c>
      <c r="T88" s="6"/>
      <c r="U88" s="62"/>
      <c r="V88" s="62"/>
      <c r="W88" s="62"/>
      <c r="X88" s="52"/>
      <c r="Y88" s="36"/>
      <c r="Z88" s="143" t="str">
        <f t="shared" ca="1" si="52"/>
        <v/>
      </c>
      <c r="AA88" s="6"/>
      <c r="AB88" s="62"/>
      <c r="AC88" s="62"/>
      <c r="AD88" s="150"/>
      <c r="AE88" s="32"/>
      <c r="AF88" s="29" t="str">
        <f t="shared" ca="1" si="53"/>
        <v/>
      </c>
      <c r="AG88" s="32"/>
      <c r="AH88" s="29" t="str">
        <f t="shared" ca="1" si="54"/>
        <v/>
      </c>
      <c r="AI88" s="121"/>
      <c r="AJ88" s="36" t="str">
        <f t="shared" ca="1" si="55"/>
        <v/>
      </c>
      <c r="AK88" s="32"/>
      <c r="AL88" s="29" t="str">
        <f t="shared" ca="1" si="56"/>
        <v/>
      </c>
      <c r="AM88" s="7" t="str">
        <f t="shared" si="57"/>
        <v/>
      </c>
      <c r="AN88" s="7" t="str">
        <f t="shared" si="58"/>
        <v/>
      </c>
      <c r="AO88" s="7" t="str">
        <f>IF(AM88=7,VLOOKUP(AN88,設定!$A$2:$B$6,2,1),"---")</f>
        <v>---</v>
      </c>
      <c r="AP88" s="78"/>
      <c r="AQ88" s="79"/>
      <c r="AR88" s="79"/>
      <c r="AS88" s="80" t="s">
        <v>115</v>
      </c>
      <c r="AT88" s="81"/>
      <c r="AU88" s="80"/>
      <c r="AV88" s="82"/>
      <c r="AW88" s="83" t="str">
        <f t="shared" si="61"/>
        <v/>
      </c>
      <c r="AX88" s="80" t="s">
        <v>115</v>
      </c>
      <c r="AY88" s="80" t="s">
        <v>115</v>
      </c>
      <c r="AZ88" s="80" t="s">
        <v>115</v>
      </c>
      <c r="BA88" s="80"/>
      <c r="BB88" s="80"/>
      <c r="BC88" s="80"/>
      <c r="BD88" s="80"/>
      <c r="BE88" s="84"/>
      <c r="BF88" s="95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257"/>
      <c r="BY88" s="50"/>
      <c r="CA88">
        <v>77</v>
      </c>
      <c r="CB88" s="18" t="str">
        <f t="shared" si="59"/>
        <v/>
      </c>
      <c r="CC88" s="18" t="str">
        <f t="shared" si="62"/>
        <v>立得点表!3:12</v>
      </c>
      <c r="CD88" s="116" t="str">
        <f t="shared" si="63"/>
        <v>立得点表!16:25</v>
      </c>
      <c r="CE88" s="18" t="str">
        <f t="shared" si="64"/>
        <v>立3段得点表!3:13</v>
      </c>
      <c r="CF88" s="116" t="str">
        <f t="shared" si="65"/>
        <v>立3段得点表!16:25</v>
      </c>
      <c r="CG88" s="18" t="str">
        <f t="shared" si="66"/>
        <v>ボール得点表!3:13</v>
      </c>
      <c r="CH88" s="116" t="str">
        <f t="shared" si="67"/>
        <v>ボール得点表!16:25</v>
      </c>
      <c r="CI88" s="18" t="str">
        <f t="shared" si="68"/>
        <v>50m得点表!3:13</v>
      </c>
      <c r="CJ88" s="116" t="str">
        <f t="shared" si="69"/>
        <v>50m得点表!16:25</v>
      </c>
      <c r="CK88" s="18" t="str">
        <f t="shared" si="70"/>
        <v>往得点表!3:13</v>
      </c>
      <c r="CL88" s="116" t="str">
        <f t="shared" si="71"/>
        <v>往得点表!16:25</v>
      </c>
      <c r="CM88" s="18" t="str">
        <f t="shared" si="72"/>
        <v>腕得点表!3:13</v>
      </c>
      <c r="CN88" s="116" t="str">
        <f t="shared" si="73"/>
        <v>腕得点表!16:25</v>
      </c>
      <c r="CO88" s="18" t="str">
        <f t="shared" si="74"/>
        <v>腕膝得点表!3:4</v>
      </c>
      <c r="CP88" s="116" t="str">
        <f t="shared" si="75"/>
        <v>腕膝得点表!8:9</v>
      </c>
      <c r="CQ88" s="18" t="str">
        <f t="shared" si="76"/>
        <v>20mシャトルラン得点表!3:13</v>
      </c>
      <c r="CR88" s="116" t="str">
        <f t="shared" si="77"/>
        <v>20mシャトルラン得点表!16:25</v>
      </c>
      <c r="CS88" t="b">
        <f t="shared" si="60"/>
        <v>0</v>
      </c>
    </row>
    <row r="89" spans="1:97" ht="18" customHeight="1">
      <c r="A89" s="8">
        <v>78</v>
      </c>
      <c r="B89" s="146"/>
      <c r="C89" s="16"/>
      <c r="D89" s="137"/>
      <c r="E89" s="16"/>
      <c r="F89" s="138" t="str">
        <f>IF(D89="","",DATEDIF(D89,Z4,"y"))</f>
        <v/>
      </c>
      <c r="G89" s="16"/>
      <c r="H89" s="16"/>
      <c r="I89" s="32"/>
      <c r="J89" s="29" t="str">
        <f t="shared" ca="1" si="49"/>
        <v/>
      </c>
      <c r="K89" s="32"/>
      <c r="L89" s="29" t="str">
        <f t="shared" ca="1" si="50"/>
        <v/>
      </c>
      <c r="M89" s="6"/>
      <c r="N89" s="62"/>
      <c r="O89" s="62"/>
      <c r="P89" s="62"/>
      <c r="Q89" s="150"/>
      <c r="R89" s="121"/>
      <c r="S89" s="36" t="str">
        <f t="shared" ca="1" si="51"/>
        <v/>
      </c>
      <c r="T89" s="6"/>
      <c r="U89" s="62"/>
      <c r="V89" s="62"/>
      <c r="W89" s="62"/>
      <c r="X89" s="52"/>
      <c r="Y89" s="36"/>
      <c r="Z89" s="143" t="str">
        <f t="shared" ca="1" si="52"/>
        <v/>
      </c>
      <c r="AA89" s="6"/>
      <c r="AB89" s="62"/>
      <c r="AC89" s="62"/>
      <c r="AD89" s="150"/>
      <c r="AE89" s="32"/>
      <c r="AF89" s="29" t="str">
        <f t="shared" ca="1" si="53"/>
        <v/>
      </c>
      <c r="AG89" s="32"/>
      <c r="AH89" s="29" t="str">
        <f t="shared" ca="1" si="54"/>
        <v/>
      </c>
      <c r="AI89" s="121"/>
      <c r="AJ89" s="36" t="str">
        <f t="shared" ca="1" si="55"/>
        <v/>
      </c>
      <c r="AK89" s="32"/>
      <c r="AL89" s="29" t="str">
        <f t="shared" ca="1" si="56"/>
        <v/>
      </c>
      <c r="AM89" s="7" t="str">
        <f t="shared" si="57"/>
        <v/>
      </c>
      <c r="AN89" s="7" t="str">
        <f t="shared" si="58"/>
        <v/>
      </c>
      <c r="AO89" s="7" t="str">
        <f>IF(AM89=7,VLOOKUP(AN89,設定!$A$2:$B$6,2,1),"---")</f>
        <v>---</v>
      </c>
      <c r="AP89" s="78"/>
      <c r="AQ89" s="79"/>
      <c r="AR89" s="79"/>
      <c r="AS89" s="80" t="s">
        <v>115</v>
      </c>
      <c r="AT89" s="81"/>
      <c r="AU89" s="80"/>
      <c r="AV89" s="82"/>
      <c r="AW89" s="83" t="str">
        <f t="shared" si="61"/>
        <v/>
      </c>
      <c r="AX89" s="80" t="s">
        <v>115</v>
      </c>
      <c r="AY89" s="80" t="s">
        <v>115</v>
      </c>
      <c r="AZ89" s="80" t="s">
        <v>115</v>
      </c>
      <c r="BA89" s="80"/>
      <c r="BB89" s="80"/>
      <c r="BC89" s="80"/>
      <c r="BD89" s="80"/>
      <c r="BE89" s="84"/>
      <c r="BF89" s="95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257"/>
      <c r="BY89" s="50"/>
      <c r="CA89">
        <v>78</v>
      </c>
      <c r="CB89" s="18" t="str">
        <f t="shared" si="59"/>
        <v/>
      </c>
      <c r="CC89" s="18" t="str">
        <f t="shared" si="62"/>
        <v>立得点表!3:12</v>
      </c>
      <c r="CD89" s="116" t="str">
        <f t="shared" si="63"/>
        <v>立得点表!16:25</v>
      </c>
      <c r="CE89" s="18" t="str">
        <f t="shared" si="64"/>
        <v>立3段得点表!3:13</v>
      </c>
      <c r="CF89" s="116" t="str">
        <f t="shared" si="65"/>
        <v>立3段得点表!16:25</v>
      </c>
      <c r="CG89" s="18" t="str">
        <f t="shared" si="66"/>
        <v>ボール得点表!3:13</v>
      </c>
      <c r="CH89" s="116" t="str">
        <f t="shared" si="67"/>
        <v>ボール得点表!16:25</v>
      </c>
      <c r="CI89" s="18" t="str">
        <f t="shared" si="68"/>
        <v>50m得点表!3:13</v>
      </c>
      <c r="CJ89" s="116" t="str">
        <f t="shared" si="69"/>
        <v>50m得点表!16:25</v>
      </c>
      <c r="CK89" s="18" t="str">
        <f t="shared" si="70"/>
        <v>往得点表!3:13</v>
      </c>
      <c r="CL89" s="116" t="str">
        <f t="shared" si="71"/>
        <v>往得点表!16:25</v>
      </c>
      <c r="CM89" s="18" t="str">
        <f t="shared" si="72"/>
        <v>腕得点表!3:13</v>
      </c>
      <c r="CN89" s="116" t="str">
        <f t="shared" si="73"/>
        <v>腕得点表!16:25</v>
      </c>
      <c r="CO89" s="18" t="str">
        <f t="shared" si="74"/>
        <v>腕膝得点表!3:4</v>
      </c>
      <c r="CP89" s="116" t="str">
        <f t="shared" si="75"/>
        <v>腕膝得点表!8:9</v>
      </c>
      <c r="CQ89" s="18" t="str">
        <f t="shared" si="76"/>
        <v>20mシャトルラン得点表!3:13</v>
      </c>
      <c r="CR89" s="116" t="str">
        <f t="shared" si="77"/>
        <v>20mシャトルラン得点表!16:25</v>
      </c>
      <c r="CS89" t="b">
        <f t="shared" si="60"/>
        <v>0</v>
      </c>
    </row>
    <row r="90" spans="1:97" ht="18" customHeight="1">
      <c r="A90" s="8">
        <v>79</v>
      </c>
      <c r="B90" s="146"/>
      <c r="C90" s="16"/>
      <c r="D90" s="137"/>
      <c r="E90" s="16"/>
      <c r="F90" s="138" t="str">
        <f>IF(D90="","",DATEDIF(D90,Z4,"y"))</f>
        <v/>
      </c>
      <c r="G90" s="16"/>
      <c r="H90" s="16"/>
      <c r="I90" s="32"/>
      <c r="J90" s="29" t="str">
        <f t="shared" ca="1" si="49"/>
        <v/>
      </c>
      <c r="K90" s="32"/>
      <c r="L90" s="29" t="str">
        <f t="shared" ca="1" si="50"/>
        <v/>
      </c>
      <c r="M90" s="6"/>
      <c r="N90" s="62"/>
      <c r="O90" s="62"/>
      <c r="P90" s="62"/>
      <c r="Q90" s="150"/>
      <c r="R90" s="121"/>
      <c r="S90" s="36" t="str">
        <f t="shared" ca="1" si="51"/>
        <v/>
      </c>
      <c r="T90" s="6"/>
      <c r="U90" s="62"/>
      <c r="V90" s="62"/>
      <c r="W90" s="62"/>
      <c r="X90" s="52"/>
      <c r="Y90" s="36"/>
      <c r="Z90" s="143" t="str">
        <f t="shared" ca="1" si="52"/>
        <v/>
      </c>
      <c r="AA90" s="6"/>
      <c r="AB90" s="62"/>
      <c r="AC90" s="62"/>
      <c r="AD90" s="150"/>
      <c r="AE90" s="32"/>
      <c r="AF90" s="29" t="str">
        <f t="shared" ca="1" si="53"/>
        <v/>
      </c>
      <c r="AG90" s="32"/>
      <c r="AH90" s="29" t="str">
        <f t="shared" ca="1" si="54"/>
        <v/>
      </c>
      <c r="AI90" s="121"/>
      <c r="AJ90" s="36" t="str">
        <f t="shared" ca="1" si="55"/>
        <v/>
      </c>
      <c r="AK90" s="32"/>
      <c r="AL90" s="29" t="str">
        <f t="shared" ca="1" si="56"/>
        <v/>
      </c>
      <c r="AM90" s="7" t="str">
        <f t="shared" si="57"/>
        <v/>
      </c>
      <c r="AN90" s="7" t="str">
        <f t="shared" si="58"/>
        <v/>
      </c>
      <c r="AO90" s="7" t="str">
        <f>IF(AM90=7,VLOOKUP(AN90,設定!$A$2:$B$6,2,1),"---")</f>
        <v>---</v>
      </c>
      <c r="AP90" s="78"/>
      <c r="AQ90" s="79"/>
      <c r="AR90" s="79"/>
      <c r="AS90" s="80" t="s">
        <v>115</v>
      </c>
      <c r="AT90" s="81"/>
      <c r="AU90" s="80"/>
      <c r="AV90" s="82"/>
      <c r="AW90" s="83" t="str">
        <f t="shared" si="61"/>
        <v/>
      </c>
      <c r="AX90" s="80" t="s">
        <v>115</v>
      </c>
      <c r="AY90" s="80" t="s">
        <v>115</v>
      </c>
      <c r="AZ90" s="80" t="s">
        <v>115</v>
      </c>
      <c r="BA90" s="80"/>
      <c r="BB90" s="80"/>
      <c r="BC90" s="80"/>
      <c r="BD90" s="80"/>
      <c r="BE90" s="84"/>
      <c r="BF90" s="95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257"/>
      <c r="BY90" s="50"/>
      <c r="CA90">
        <v>79</v>
      </c>
      <c r="CB90" s="18" t="str">
        <f t="shared" si="59"/>
        <v/>
      </c>
      <c r="CC90" s="18" t="str">
        <f t="shared" si="62"/>
        <v>立得点表!3:12</v>
      </c>
      <c r="CD90" s="116" t="str">
        <f t="shared" si="63"/>
        <v>立得点表!16:25</v>
      </c>
      <c r="CE90" s="18" t="str">
        <f t="shared" si="64"/>
        <v>立3段得点表!3:13</v>
      </c>
      <c r="CF90" s="116" t="str">
        <f t="shared" si="65"/>
        <v>立3段得点表!16:25</v>
      </c>
      <c r="CG90" s="18" t="str">
        <f t="shared" si="66"/>
        <v>ボール得点表!3:13</v>
      </c>
      <c r="CH90" s="116" t="str">
        <f t="shared" si="67"/>
        <v>ボール得点表!16:25</v>
      </c>
      <c r="CI90" s="18" t="str">
        <f t="shared" si="68"/>
        <v>50m得点表!3:13</v>
      </c>
      <c r="CJ90" s="116" t="str">
        <f t="shared" si="69"/>
        <v>50m得点表!16:25</v>
      </c>
      <c r="CK90" s="18" t="str">
        <f t="shared" si="70"/>
        <v>往得点表!3:13</v>
      </c>
      <c r="CL90" s="116" t="str">
        <f t="shared" si="71"/>
        <v>往得点表!16:25</v>
      </c>
      <c r="CM90" s="18" t="str">
        <f t="shared" si="72"/>
        <v>腕得点表!3:13</v>
      </c>
      <c r="CN90" s="116" t="str">
        <f t="shared" si="73"/>
        <v>腕得点表!16:25</v>
      </c>
      <c r="CO90" s="18" t="str">
        <f t="shared" si="74"/>
        <v>腕膝得点表!3:4</v>
      </c>
      <c r="CP90" s="116" t="str">
        <f t="shared" si="75"/>
        <v>腕膝得点表!8:9</v>
      </c>
      <c r="CQ90" s="18" t="str">
        <f t="shared" si="76"/>
        <v>20mシャトルラン得点表!3:13</v>
      </c>
      <c r="CR90" s="116" t="str">
        <f t="shared" si="77"/>
        <v>20mシャトルラン得点表!16:25</v>
      </c>
      <c r="CS90" t="b">
        <f t="shared" si="60"/>
        <v>0</v>
      </c>
    </row>
    <row r="91" spans="1:97" s="47" customFormat="1" ht="18" customHeight="1">
      <c r="A91" s="10">
        <v>80</v>
      </c>
      <c r="B91" s="147"/>
      <c r="C91" s="15"/>
      <c r="D91" s="233"/>
      <c r="E91" s="15"/>
      <c r="F91" s="139" t="str">
        <f>IF(D91="","",DATEDIF(D91,Z4,"y"))</f>
        <v/>
      </c>
      <c r="G91" s="15"/>
      <c r="H91" s="15"/>
      <c r="I91" s="30"/>
      <c r="J91" s="31" t="str">
        <f t="shared" ca="1" si="49"/>
        <v/>
      </c>
      <c r="K91" s="30"/>
      <c r="L91" s="31" t="str">
        <f t="shared" ca="1" si="50"/>
        <v/>
      </c>
      <c r="M91" s="59"/>
      <c r="N91" s="60"/>
      <c r="O91" s="60"/>
      <c r="P91" s="60"/>
      <c r="Q91" s="151"/>
      <c r="R91" s="122"/>
      <c r="S91" s="38" t="str">
        <f t="shared" ca="1" si="51"/>
        <v/>
      </c>
      <c r="T91" s="59"/>
      <c r="U91" s="60"/>
      <c r="V91" s="60"/>
      <c r="W91" s="60"/>
      <c r="X91" s="61"/>
      <c r="Y91" s="38"/>
      <c r="Z91" s="144" t="str">
        <f t="shared" ca="1" si="52"/>
        <v/>
      </c>
      <c r="AA91" s="59"/>
      <c r="AB91" s="60"/>
      <c r="AC91" s="60"/>
      <c r="AD91" s="151"/>
      <c r="AE91" s="30"/>
      <c r="AF91" s="31" t="str">
        <f t="shared" ca="1" si="53"/>
        <v/>
      </c>
      <c r="AG91" s="30"/>
      <c r="AH91" s="31" t="str">
        <f t="shared" ca="1" si="54"/>
        <v/>
      </c>
      <c r="AI91" s="122"/>
      <c r="AJ91" s="38" t="str">
        <f t="shared" ca="1" si="55"/>
        <v/>
      </c>
      <c r="AK91" s="30"/>
      <c r="AL91" s="31" t="str">
        <f t="shared" ca="1" si="56"/>
        <v/>
      </c>
      <c r="AM91" s="11" t="str">
        <f t="shared" si="57"/>
        <v/>
      </c>
      <c r="AN91" s="11" t="str">
        <f t="shared" si="58"/>
        <v/>
      </c>
      <c r="AO91" s="11" t="str">
        <f>IF(AM91=7,VLOOKUP(AN91,設定!$A$2:$B$6,2,1),"---")</f>
        <v>---</v>
      </c>
      <c r="AP91" s="85"/>
      <c r="AQ91" s="86"/>
      <c r="AR91" s="86"/>
      <c r="AS91" s="87" t="s">
        <v>115</v>
      </c>
      <c r="AT91" s="88"/>
      <c r="AU91" s="87"/>
      <c r="AV91" s="89"/>
      <c r="AW91" s="90" t="str">
        <f t="shared" si="61"/>
        <v/>
      </c>
      <c r="AX91" s="87" t="s">
        <v>115</v>
      </c>
      <c r="AY91" s="87" t="s">
        <v>115</v>
      </c>
      <c r="AZ91" s="87" t="s">
        <v>115</v>
      </c>
      <c r="BA91" s="87"/>
      <c r="BB91" s="87"/>
      <c r="BC91" s="87"/>
      <c r="BD91" s="87"/>
      <c r="BE91" s="91"/>
      <c r="BF91" s="96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256"/>
      <c r="BY91" s="106"/>
      <c r="CA91" s="47">
        <v>80</v>
      </c>
      <c r="CB91" s="47" t="str">
        <f t="shared" si="59"/>
        <v/>
      </c>
      <c r="CC91" s="47" t="str">
        <f t="shared" si="62"/>
        <v>立得点表!3:12</v>
      </c>
      <c r="CD91" s="156" t="str">
        <f t="shared" si="63"/>
        <v>立得点表!16:25</v>
      </c>
      <c r="CE91" s="47" t="str">
        <f t="shared" si="64"/>
        <v>立3段得点表!3:13</v>
      </c>
      <c r="CF91" s="156" t="str">
        <f t="shared" si="65"/>
        <v>立3段得点表!16:25</v>
      </c>
      <c r="CG91" s="47" t="str">
        <f t="shared" si="66"/>
        <v>ボール得点表!3:13</v>
      </c>
      <c r="CH91" s="156" t="str">
        <f t="shared" si="67"/>
        <v>ボール得点表!16:25</v>
      </c>
      <c r="CI91" s="47" t="str">
        <f t="shared" si="68"/>
        <v>50m得点表!3:13</v>
      </c>
      <c r="CJ91" s="156" t="str">
        <f t="shared" si="69"/>
        <v>50m得点表!16:25</v>
      </c>
      <c r="CK91" s="47" t="str">
        <f t="shared" si="70"/>
        <v>往得点表!3:13</v>
      </c>
      <c r="CL91" s="156" t="str">
        <f t="shared" si="71"/>
        <v>往得点表!16:25</v>
      </c>
      <c r="CM91" s="47" t="str">
        <f t="shared" si="72"/>
        <v>腕得点表!3:13</v>
      </c>
      <c r="CN91" s="156" t="str">
        <f t="shared" si="73"/>
        <v>腕得点表!16:25</v>
      </c>
      <c r="CO91" s="140" t="str">
        <f t="shared" si="74"/>
        <v>腕膝得点表!3:4</v>
      </c>
      <c r="CP91" s="141" t="str">
        <f t="shared" si="75"/>
        <v>腕膝得点表!8:9</v>
      </c>
      <c r="CQ91" s="47" t="str">
        <f t="shared" si="76"/>
        <v>20mシャトルラン得点表!3:13</v>
      </c>
      <c r="CR91" s="156" t="str">
        <f t="shared" si="77"/>
        <v>20mシャトルラン得点表!16:25</v>
      </c>
      <c r="CS91" s="47" t="b">
        <f t="shared" si="60"/>
        <v>0</v>
      </c>
    </row>
    <row r="92" spans="1:97" ht="18" customHeight="1">
      <c r="A92" s="5">
        <v>81</v>
      </c>
      <c r="B92" s="145"/>
      <c r="C92" s="13"/>
      <c r="D92" s="63"/>
      <c r="E92" s="13"/>
      <c r="F92" s="138" t="str">
        <f>IF(D92="","",DATEDIF(D92,Z4,"y"))</f>
        <v/>
      </c>
      <c r="G92" s="13"/>
      <c r="H92" s="13"/>
      <c r="I92" s="28"/>
      <c r="J92" s="29" t="str">
        <f t="shared" ca="1" si="49"/>
        <v/>
      </c>
      <c r="K92" s="28"/>
      <c r="L92" s="29" t="str">
        <f t="shared" ca="1" si="50"/>
        <v/>
      </c>
      <c r="M92" s="6"/>
      <c r="N92" s="62"/>
      <c r="O92" s="62"/>
      <c r="P92" s="62"/>
      <c r="Q92" s="150"/>
      <c r="R92" s="121"/>
      <c r="S92" s="36" t="str">
        <f t="shared" ca="1" si="51"/>
        <v/>
      </c>
      <c r="T92" s="6"/>
      <c r="U92" s="62"/>
      <c r="V92" s="62"/>
      <c r="W92" s="62"/>
      <c r="X92" s="52"/>
      <c r="Y92" s="36"/>
      <c r="Z92" s="143" t="str">
        <f t="shared" ca="1" si="52"/>
        <v/>
      </c>
      <c r="AA92" s="6"/>
      <c r="AB92" s="62"/>
      <c r="AC92" s="62"/>
      <c r="AD92" s="150"/>
      <c r="AE92" s="28"/>
      <c r="AF92" s="29" t="str">
        <f t="shared" ca="1" si="53"/>
        <v/>
      </c>
      <c r="AG92" s="28"/>
      <c r="AH92" s="29" t="str">
        <f t="shared" ca="1" si="54"/>
        <v/>
      </c>
      <c r="AI92" s="121"/>
      <c r="AJ92" s="36" t="str">
        <f t="shared" ca="1" si="55"/>
        <v/>
      </c>
      <c r="AK92" s="28"/>
      <c r="AL92" s="29" t="str">
        <f t="shared" ca="1" si="56"/>
        <v/>
      </c>
      <c r="AM92" s="20" t="str">
        <f t="shared" si="57"/>
        <v/>
      </c>
      <c r="AN92" s="7" t="str">
        <f t="shared" si="58"/>
        <v/>
      </c>
      <c r="AO92" s="9" t="str">
        <f>IF(AM92=7,VLOOKUP(AN92,設定!$A$2:$B$6,2,1),"---")</f>
        <v>---</v>
      </c>
      <c r="AP92" s="98"/>
      <c r="AQ92" s="99"/>
      <c r="AR92" s="99"/>
      <c r="AS92" s="100" t="s">
        <v>115</v>
      </c>
      <c r="AT92" s="101"/>
      <c r="AU92" s="100"/>
      <c r="AV92" s="102"/>
      <c r="AW92" s="103" t="str">
        <f t="shared" si="61"/>
        <v/>
      </c>
      <c r="AX92" s="100" t="s">
        <v>115</v>
      </c>
      <c r="AY92" s="100" t="s">
        <v>115</v>
      </c>
      <c r="AZ92" s="100" t="s">
        <v>115</v>
      </c>
      <c r="BA92" s="100"/>
      <c r="BB92" s="100"/>
      <c r="BC92" s="100"/>
      <c r="BD92" s="100"/>
      <c r="BE92" s="104"/>
      <c r="BF92" s="105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255"/>
      <c r="BY92" s="50"/>
      <c r="CA92">
        <v>81</v>
      </c>
      <c r="CB92" s="18" t="str">
        <f t="shared" si="59"/>
        <v/>
      </c>
      <c r="CC92" s="18" t="str">
        <f t="shared" si="62"/>
        <v>立得点表!3:12</v>
      </c>
      <c r="CD92" s="116" t="str">
        <f t="shared" si="63"/>
        <v>立得点表!16:25</v>
      </c>
      <c r="CE92" s="18" t="str">
        <f t="shared" si="64"/>
        <v>立3段得点表!3:13</v>
      </c>
      <c r="CF92" s="116" t="str">
        <f t="shared" si="65"/>
        <v>立3段得点表!16:25</v>
      </c>
      <c r="CG92" s="18" t="str">
        <f t="shared" si="66"/>
        <v>ボール得点表!3:13</v>
      </c>
      <c r="CH92" s="116" t="str">
        <f t="shared" si="67"/>
        <v>ボール得点表!16:25</v>
      </c>
      <c r="CI92" s="18" t="str">
        <f t="shared" si="68"/>
        <v>50m得点表!3:13</v>
      </c>
      <c r="CJ92" s="116" t="str">
        <f t="shared" si="69"/>
        <v>50m得点表!16:25</v>
      </c>
      <c r="CK92" s="18" t="str">
        <f t="shared" si="70"/>
        <v>往得点表!3:13</v>
      </c>
      <c r="CL92" s="116" t="str">
        <f t="shared" si="71"/>
        <v>往得点表!16:25</v>
      </c>
      <c r="CM92" s="18" t="str">
        <f t="shared" si="72"/>
        <v>腕得点表!3:13</v>
      </c>
      <c r="CN92" s="116" t="str">
        <f t="shared" si="73"/>
        <v>腕得点表!16:25</v>
      </c>
      <c r="CO92" s="18" t="str">
        <f t="shared" si="74"/>
        <v>腕膝得点表!3:4</v>
      </c>
      <c r="CP92" s="116" t="str">
        <f t="shared" si="75"/>
        <v>腕膝得点表!8:9</v>
      </c>
      <c r="CQ92" s="18" t="str">
        <f t="shared" si="76"/>
        <v>20mシャトルラン得点表!3:13</v>
      </c>
      <c r="CR92" s="116" t="str">
        <f t="shared" si="77"/>
        <v>20mシャトルラン得点表!16:25</v>
      </c>
      <c r="CS92" t="b">
        <f t="shared" si="60"/>
        <v>0</v>
      </c>
    </row>
    <row r="93" spans="1:97" ht="18" customHeight="1">
      <c r="A93" s="8">
        <v>82</v>
      </c>
      <c r="B93" s="146"/>
      <c r="C93" s="16"/>
      <c r="D93" s="137"/>
      <c r="E93" s="16"/>
      <c r="F93" s="138" t="str">
        <f>IF(D93="","",DATEDIF(D93,Z4,"y"))</f>
        <v/>
      </c>
      <c r="G93" s="16"/>
      <c r="H93" s="16"/>
      <c r="I93" s="32"/>
      <c r="J93" s="29" t="str">
        <f t="shared" ca="1" si="49"/>
        <v/>
      </c>
      <c r="K93" s="32"/>
      <c r="L93" s="29" t="str">
        <f t="shared" ca="1" si="50"/>
        <v/>
      </c>
      <c r="M93" s="6"/>
      <c r="N93" s="62"/>
      <c r="O93" s="62"/>
      <c r="P93" s="62"/>
      <c r="Q93" s="150"/>
      <c r="R93" s="121"/>
      <c r="S93" s="36" t="str">
        <f t="shared" ca="1" si="51"/>
        <v/>
      </c>
      <c r="T93" s="6"/>
      <c r="U93" s="62"/>
      <c r="V93" s="62"/>
      <c r="W93" s="62"/>
      <c r="X93" s="52"/>
      <c r="Y93" s="36"/>
      <c r="Z93" s="143" t="str">
        <f t="shared" ca="1" si="52"/>
        <v/>
      </c>
      <c r="AA93" s="6"/>
      <c r="AB93" s="62"/>
      <c r="AC93" s="62"/>
      <c r="AD93" s="150"/>
      <c r="AE93" s="32"/>
      <c r="AF93" s="29" t="str">
        <f t="shared" ca="1" si="53"/>
        <v/>
      </c>
      <c r="AG93" s="32"/>
      <c r="AH93" s="29" t="str">
        <f t="shared" ca="1" si="54"/>
        <v/>
      </c>
      <c r="AI93" s="121"/>
      <c r="AJ93" s="36" t="str">
        <f t="shared" ca="1" si="55"/>
        <v/>
      </c>
      <c r="AK93" s="32"/>
      <c r="AL93" s="29" t="str">
        <f t="shared" ca="1" si="56"/>
        <v/>
      </c>
      <c r="AM93" s="7" t="str">
        <f t="shared" si="57"/>
        <v/>
      </c>
      <c r="AN93" s="7" t="str">
        <f t="shared" si="58"/>
        <v/>
      </c>
      <c r="AO93" s="7" t="str">
        <f>IF(AM93=7,VLOOKUP(AN93,設定!$A$2:$B$6,2,1),"---")</f>
        <v>---</v>
      </c>
      <c r="AP93" s="78"/>
      <c r="AQ93" s="79"/>
      <c r="AR93" s="79"/>
      <c r="AS93" s="80" t="s">
        <v>115</v>
      </c>
      <c r="AT93" s="81"/>
      <c r="AU93" s="80"/>
      <c r="AV93" s="82"/>
      <c r="AW93" s="83" t="str">
        <f t="shared" si="61"/>
        <v/>
      </c>
      <c r="AX93" s="80" t="s">
        <v>115</v>
      </c>
      <c r="AY93" s="80" t="s">
        <v>115</v>
      </c>
      <c r="AZ93" s="80" t="s">
        <v>115</v>
      </c>
      <c r="BA93" s="80"/>
      <c r="BB93" s="80"/>
      <c r="BC93" s="80"/>
      <c r="BD93" s="80"/>
      <c r="BE93" s="84"/>
      <c r="BF93" s="95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257"/>
      <c r="BY93" s="50"/>
      <c r="CA93">
        <v>82</v>
      </c>
      <c r="CB93" s="18" t="str">
        <f t="shared" si="59"/>
        <v/>
      </c>
      <c r="CC93" s="18" t="str">
        <f t="shared" si="62"/>
        <v>立得点表!3:12</v>
      </c>
      <c r="CD93" s="116" t="str">
        <f t="shared" si="63"/>
        <v>立得点表!16:25</v>
      </c>
      <c r="CE93" s="18" t="str">
        <f t="shared" si="64"/>
        <v>立3段得点表!3:13</v>
      </c>
      <c r="CF93" s="116" t="str">
        <f t="shared" si="65"/>
        <v>立3段得点表!16:25</v>
      </c>
      <c r="CG93" s="18" t="str">
        <f t="shared" si="66"/>
        <v>ボール得点表!3:13</v>
      </c>
      <c r="CH93" s="116" t="str">
        <f t="shared" si="67"/>
        <v>ボール得点表!16:25</v>
      </c>
      <c r="CI93" s="18" t="str">
        <f t="shared" si="68"/>
        <v>50m得点表!3:13</v>
      </c>
      <c r="CJ93" s="116" t="str">
        <f t="shared" si="69"/>
        <v>50m得点表!16:25</v>
      </c>
      <c r="CK93" s="18" t="str">
        <f t="shared" si="70"/>
        <v>往得点表!3:13</v>
      </c>
      <c r="CL93" s="116" t="str">
        <f t="shared" si="71"/>
        <v>往得点表!16:25</v>
      </c>
      <c r="CM93" s="18" t="str">
        <f t="shared" si="72"/>
        <v>腕得点表!3:13</v>
      </c>
      <c r="CN93" s="116" t="str">
        <f t="shared" si="73"/>
        <v>腕得点表!16:25</v>
      </c>
      <c r="CO93" s="18" t="str">
        <f t="shared" si="74"/>
        <v>腕膝得点表!3:4</v>
      </c>
      <c r="CP93" s="116" t="str">
        <f t="shared" si="75"/>
        <v>腕膝得点表!8:9</v>
      </c>
      <c r="CQ93" s="18" t="str">
        <f t="shared" si="76"/>
        <v>20mシャトルラン得点表!3:13</v>
      </c>
      <c r="CR93" s="116" t="str">
        <f t="shared" si="77"/>
        <v>20mシャトルラン得点表!16:25</v>
      </c>
      <c r="CS93" t="b">
        <f t="shared" si="60"/>
        <v>0</v>
      </c>
    </row>
    <row r="94" spans="1:97" ht="18" customHeight="1">
      <c r="A94" s="8">
        <v>83</v>
      </c>
      <c r="B94" s="146"/>
      <c r="C94" s="16"/>
      <c r="D94" s="137"/>
      <c r="E94" s="16"/>
      <c r="F94" s="138" t="str">
        <f>IF(D94="","",DATEDIF(D94,Z4,"y"))</f>
        <v/>
      </c>
      <c r="G94" s="16"/>
      <c r="H94" s="16"/>
      <c r="I94" s="32"/>
      <c r="J94" s="29" t="str">
        <f t="shared" ca="1" si="49"/>
        <v/>
      </c>
      <c r="K94" s="32"/>
      <c r="L94" s="29" t="str">
        <f t="shared" ca="1" si="50"/>
        <v/>
      </c>
      <c r="M94" s="6"/>
      <c r="N94" s="62"/>
      <c r="O94" s="62"/>
      <c r="P94" s="62"/>
      <c r="Q94" s="150"/>
      <c r="R94" s="121"/>
      <c r="S94" s="36" t="str">
        <f t="shared" ca="1" si="51"/>
        <v/>
      </c>
      <c r="T94" s="6"/>
      <c r="U94" s="62"/>
      <c r="V94" s="62"/>
      <c r="W94" s="62"/>
      <c r="X94" s="52"/>
      <c r="Y94" s="36"/>
      <c r="Z94" s="143" t="str">
        <f t="shared" ca="1" si="52"/>
        <v/>
      </c>
      <c r="AA94" s="6"/>
      <c r="AB94" s="62"/>
      <c r="AC94" s="62"/>
      <c r="AD94" s="150"/>
      <c r="AE94" s="32"/>
      <c r="AF94" s="29" t="str">
        <f t="shared" ca="1" si="53"/>
        <v/>
      </c>
      <c r="AG94" s="32"/>
      <c r="AH94" s="29" t="str">
        <f t="shared" ca="1" si="54"/>
        <v/>
      </c>
      <c r="AI94" s="121"/>
      <c r="AJ94" s="36" t="str">
        <f t="shared" ca="1" si="55"/>
        <v/>
      </c>
      <c r="AK94" s="32"/>
      <c r="AL94" s="29" t="str">
        <f t="shared" ca="1" si="56"/>
        <v/>
      </c>
      <c r="AM94" s="7" t="str">
        <f t="shared" si="57"/>
        <v/>
      </c>
      <c r="AN94" s="7" t="str">
        <f t="shared" si="58"/>
        <v/>
      </c>
      <c r="AO94" s="7" t="str">
        <f>IF(AM94=7,VLOOKUP(AN94,設定!$A$2:$B$6,2,1),"---")</f>
        <v>---</v>
      </c>
      <c r="AP94" s="78"/>
      <c r="AQ94" s="79"/>
      <c r="AR94" s="79"/>
      <c r="AS94" s="80" t="s">
        <v>115</v>
      </c>
      <c r="AT94" s="81"/>
      <c r="AU94" s="80"/>
      <c r="AV94" s="82"/>
      <c r="AW94" s="83" t="str">
        <f t="shared" si="61"/>
        <v/>
      </c>
      <c r="AX94" s="80" t="s">
        <v>115</v>
      </c>
      <c r="AY94" s="80" t="s">
        <v>115</v>
      </c>
      <c r="AZ94" s="80" t="s">
        <v>115</v>
      </c>
      <c r="BA94" s="80"/>
      <c r="BB94" s="80"/>
      <c r="BC94" s="80"/>
      <c r="BD94" s="80"/>
      <c r="BE94" s="84"/>
      <c r="BF94" s="95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257"/>
      <c r="BY94" s="50"/>
      <c r="CA94">
        <v>83</v>
      </c>
      <c r="CB94" s="18" t="str">
        <f t="shared" si="59"/>
        <v/>
      </c>
      <c r="CC94" s="18" t="str">
        <f t="shared" si="62"/>
        <v>立得点表!3:12</v>
      </c>
      <c r="CD94" s="116" t="str">
        <f t="shared" si="63"/>
        <v>立得点表!16:25</v>
      </c>
      <c r="CE94" s="18" t="str">
        <f t="shared" si="64"/>
        <v>立3段得点表!3:13</v>
      </c>
      <c r="CF94" s="116" t="str">
        <f t="shared" si="65"/>
        <v>立3段得点表!16:25</v>
      </c>
      <c r="CG94" s="18" t="str">
        <f t="shared" si="66"/>
        <v>ボール得点表!3:13</v>
      </c>
      <c r="CH94" s="116" t="str">
        <f t="shared" si="67"/>
        <v>ボール得点表!16:25</v>
      </c>
      <c r="CI94" s="18" t="str">
        <f t="shared" si="68"/>
        <v>50m得点表!3:13</v>
      </c>
      <c r="CJ94" s="116" t="str">
        <f t="shared" si="69"/>
        <v>50m得点表!16:25</v>
      </c>
      <c r="CK94" s="18" t="str">
        <f t="shared" si="70"/>
        <v>往得点表!3:13</v>
      </c>
      <c r="CL94" s="116" t="str">
        <f t="shared" si="71"/>
        <v>往得点表!16:25</v>
      </c>
      <c r="CM94" s="18" t="str">
        <f t="shared" si="72"/>
        <v>腕得点表!3:13</v>
      </c>
      <c r="CN94" s="116" t="str">
        <f t="shared" si="73"/>
        <v>腕得点表!16:25</v>
      </c>
      <c r="CO94" s="18" t="str">
        <f t="shared" si="74"/>
        <v>腕膝得点表!3:4</v>
      </c>
      <c r="CP94" s="116" t="str">
        <f t="shared" si="75"/>
        <v>腕膝得点表!8:9</v>
      </c>
      <c r="CQ94" s="18" t="str">
        <f t="shared" si="76"/>
        <v>20mシャトルラン得点表!3:13</v>
      </c>
      <c r="CR94" s="116" t="str">
        <f t="shared" si="77"/>
        <v>20mシャトルラン得点表!16:25</v>
      </c>
      <c r="CS94" t="b">
        <f t="shared" si="60"/>
        <v>0</v>
      </c>
    </row>
    <row r="95" spans="1:97" ht="18" customHeight="1">
      <c r="A95" s="8">
        <v>84</v>
      </c>
      <c r="B95" s="146"/>
      <c r="C95" s="16"/>
      <c r="D95" s="137"/>
      <c r="E95" s="16"/>
      <c r="F95" s="138" t="str">
        <f>IF(D95="","",DATEDIF(D95,Z4,"y"))</f>
        <v/>
      </c>
      <c r="G95" s="16"/>
      <c r="H95" s="16"/>
      <c r="I95" s="32"/>
      <c r="J95" s="29" t="str">
        <f t="shared" ca="1" si="49"/>
        <v/>
      </c>
      <c r="K95" s="32"/>
      <c r="L95" s="29" t="str">
        <f t="shared" ca="1" si="50"/>
        <v/>
      </c>
      <c r="M95" s="6"/>
      <c r="N95" s="62"/>
      <c r="O95" s="62"/>
      <c r="P95" s="62"/>
      <c r="Q95" s="150"/>
      <c r="R95" s="121"/>
      <c r="S95" s="36" t="str">
        <f t="shared" ca="1" si="51"/>
        <v/>
      </c>
      <c r="T95" s="6"/>
      <c r="U95" s="62"/>
      <c r="V95" s="62"/>
      <c r="W95" s="62"/>
      <c r="X95" s="52"/>
      <c r="Y95" s="36"/>
      <c r="Z95" s="143" t="str">
        <f t="shared" ca="1" si="52"/>
        <v/>
      </c>
      <c r="AA95" s="6"/>
      <c r="AB95" s="62"/>
      <c r="AC95" s="62"/>
      <c r="AD95" s="150"/>
      <c r="AE95" s="32"/>
      <c r="AF95" s="29" t="str">
        <f t="shared" ca="1" si="53"/>
        <v/>
      </c>
      <c r="AG95" s="32"/>
      <c r="AH95" s="29" t="str">
        <f t="shared" ca="1" si="54"/>
        <v/>
      </c>
      <c r="AI95" s="121"/>
      <c r="AJ95" s="36" t="str">
        <f t="shared" ca="1" si="55"/>
        <v/>
      </c>
      <c r="AK95" s="32"/>
      <c r="AL95" s="29" t="str">
        <f t="shared" ca="1" si="56"/>
        <v/>
      </c>
      <c r="AM95" s="7" t="str">
        <f t="shared" si="57"/>
        <v/>
      </c>
      <c r="AN95" s="7" t="str">
        <f t="shared" si="58"/>
        <v/>
      </c>
      <c r="AO95" s="7" t="str">
        <f>IF(AM95=7,VLOOKUP(AN95,設定!$A$2:$B$6,2,1),"---")</f>
        <v>---</v>
      </c>
      <c r="AP95" s="78"/>
      <c r="AQ95" s="79"/>
      <c r="AR95" s="79"/>
      <c r="AS95" s="80" t="s">
        <v>115</v>
      </c>
      <c r="AT95" s="81"/>
      <c r="AU95" s="80"/>
      <c r="AV95" s="82"/>
      <c r="AW95" s="83" t="str">
        <f t="shared" si="61"/>
        <v/>
      </c>
      <c r="AX95" s="80" t="s">
        <v>115</v>
      </c>
      <c r="AY95" s="80" t="s">
        <v>115</v>
      </c>
      <c r="AZ95" s="80" t="s">
        <v>115</v>
      </c>
      <c r="BA95" s="80"/>
      <c r="BB95" s="80"/>
      <c r="BC95" s="80"/>
      <c r="BD95" s="80"/>
      <c r="BE95" s="84"/>
      <c r="BF95" s="95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257"/>
      <c r="BY95" s="50"/>
      <c r="CA95">
        <v>84</v>
      </c>
      <c r="CB95" s="18" t="str">
        <f t="shared" si="59"/>
        <v/>
      </c>
      <c r="CC95" s="18" t="str">
        <f t="shared" si="62"/>
        <v>立得点表!3:12</v>
      </c>
      <c r="CD95" s="116" t="str">
        <f t="shared" si="63"/>
        <v>立得点表!16:25</v>
      </c>
      <c r="CE95" s="18" t="str">
        <f t="shared" si="64"/>
        <v>立3段得点表!3:13</v>
      </c>
      <c r="CF95" s="116" t="str">
        <f t="shared" si="65"/>
        <v>立3段得点表!16:25</v>
      </c>
      <c r="CG95" s="18" t="str">
        <f t="shared" si="66"/>
        <v>ボール得点表!3:13</v>
      </c>
      <c r="CH95" s="116" t="str">
        <f t="shared" si="67"/>
        <v>ボール得点表!16:25</v>
      </c>
      <c r="CI95" s="18" t="str">
        <f t="shared" si="68"/>
        <v>50m得点表!3:13</v>
      </c>
      <c r="CJ95" s="116" t="str">
        <f t="shared" si="69"/>
        <v>50m得点表!16:25</v>
      </c>
      <c r="CK95" s="18" t="str">
        <f t="shared" si="70"/>
        <v>往得点表!3:13</v>
      </c>
      <c r="CL95" s="116" t="str">
        <f t="shared" si="71"/>
        <v>往得点表!16:25</v>
      </c>
      <c r="CM95" s="18" t="str">
        <f t="shared" si="72"/>
        <v>腕得点表!3:13</v>
      </c>
      <c r="CN95" s="116" t="str">
        <f t="shared" si="73"/>
        <v>腕得点表!16:25</v>
      </c>
      <c r="CO95" s="18" t="str">
        <f t="shared" si="74"/>
        <v>腕膝得点表!3:4</v>
      </c>
      <c r="CP95" s="116" t="str">
        <f t="shared" si="75"/>
        <v>腕膝得点表!8:9</v>
      </c>
      <c r="CQ95" s="18" t="str">
        <f t="shared" si="76"/>
        <v>20mシャトルラン得点表!3:13</v>
      </c>
      <c r="CR95" s="116" t="str">
        <f t="shared" si="77"/>
        <v>20mシャトルラン得点表!16:25</v>
      </c>
      <c r="CS95" t="b">
        <f t="shared" si="60"/>
        <v>0</v>
      </c>
    </row>
    <row r="96" spans="1:97" s="47" customFormat="1" ht="18" customHeight="1">
      <c r="A96" s="10">
        <v>85</v>
      </c>
      <c r="B96" s="147"/>
      <c r="C96" s="15"/>
      <c r="D96" s="233"/>
      <c r="E96" s="15"/>
      <c r="F96" s="139" t="str">
        <f>IF(D96="","",DATEDIF(D96,Z4,"y"))</f>
        <v/>
      </c>
      <c r="G96" s="15"/>
      <c r="H96" s="15"/>
      <c r="I96" s="30"/>
      <c r="J96" s="31" t="str">
        <f t="shared" ca="1" si="49"/>
        <v/>
      </c>
      <c r="K96" s="30"/>
      <c r="L96" s="31" t="str">
        <f t="shared" ca="1" si="50"/>
        <v/>
      </c>
      <c r="M96" s="59"/>
      <c r="N96" s="60"/>
      <c r="O96" s="60"/>
      <c r="P96" s="60"/>
      <c r="Q96" s="151"/>
      <c r="R96" s="122"/>
      <c r="S96" s="38" t="str">
        <f t="shared" ca="1" si="51"/>
        <v/>
      </c>
      <c r="T96" s="59"/>
      <c r="U96" s="60"/>
      <c r="V96" s="60"/>
      <c r="W96" s="60"/>
      <c r="X96" s="61"/>
      <c r="Y96" s="38"/>
      <c r="Z96" s="144" t="str">
        <f t="shared" ca="1" si="52"/>
        <v/>
      </c>
      <c r="AA96" s="59"/>
      <c r="AB96" s="60"/>
      <c r="AC96" s="60"/>
      <c r="AD96" s="151"/>
      <c r="AE96" s="30"/>
      <c r="AF96" s="31" t="str">
        <f t="shared" ca="1" si="53"/>
        <v/>
      </c>
      <c r="AG96" s="30"/>
      <c r="AH96" s="31" t="str">
        <f t="shared" ca="1" si="54"/>
        <v/>
      </c>
      <c r="AI96" s="122"/>
      <c r="AJ96" s="38" t="str">
        <f t="shared" ca="1" si="55"/>
        <v/>
      </c>
      <c r="AK96" s="30"/>
      <c r="AL96" s="31" t="str">
        <f t="shared" ca="1" si="56"/>
        <v/>
      </c>
      <c r="AM96" s="11" t="str">
        <f t="shared" si="57"/>
        <v/>
      </c>
      <c r="AN96" s="11" t="str">
        <f t="shared" si="58"/>
        <v/>
      </c>
      <c r="AO96" s="11" t="str">
        <f>IF(AM96=7,VLOOKUP(AN96,設定!$A$2:$B$6,2,1),"---")</f>
        <v>---</v>
      </c>
      <c r="AP96" s="85"/>
      <c r="AQ96" s="86"/>
      <c r="AR96" s="86"/>
      <c r="AS96" s="87" t="s">
        <v>115</v>
      </c>
      <c r="AT96" s="88"/>
      <c r="AU96" s="87"/>
      <c r="AV96" s="89"/>
      <c r="AW96" s="90" t="str">
        <f t="shared" si="61"/>
        <v/>
      </c>
      <c r="AX96" s="87" t="s">
        <v>115</v>
      </c>
      <c r="AY96" s="87" t="s">
        <v>115</v>
      </c>
      <c r="AZ96" s="87" t="s">
        <v>115</v>
      </c>
      <c r="BA96" s="87"/>
      <c r="BB96" s="87"/>
      <c r="BC96" s="87"/>
      <c r="BD96" s="87"/>
      <c r="BE96" s="91"/>
      <c r="BF96" s="96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256"/>
      <c r="BY96" s="106"/>
      <c r="CA96" s="47">
        <v>85</v>
      </c>
      <c r="CB96" s="47" t="str">
        <f t="shared" si="59"/>
        <v/>
      </c>
      <c r="CC96" s="47" t="str">
        <f t="shared" si="62"/>
        <v>立得点表!3:12</v>
      </c>
      <c r="CD96" s="156" t="str">
        <f t="shared" si="63"/>
        <v>立得点表!16:25</v>
      </c>
      <c r="CE96" s="47" t="str">
        <f t="shared" si="64"/>
        <v>立3段得点表!3:13</v>
      </c>
      <c r="CF96" s="156" t="str">
        <f t="shared" si="65"/>
        <v>立3段得点表!16:25</v>
      </c>
      <c r="CG96" s="47" t="str">
        <f t="shared" si="66"/>
        <v>ボール得点表!3:13</v>
      </c>
      <c r="CH96" s="156" t="str">
        <f t="shared" si="67"/>
        <v>ボール得点表!16:25</v>
      </c>
      <c r="CI96" s="47" t="str">
        <f t="shared" si="68"/>
        <v>50m得点表!3:13</v>
      </c>
      <c r="CJ96" s="156" t="str">
        <f t="shared" si="69"/>
        <v>50m得点表!16:25</v>
      </c>
      <c r="CK96" s="47" t="str">
        <f t="shared" si="70"/>
        <v>往得点表!3:13</v>
      </c>
      <c r="CL96" s="156" t="str">
        <f t="shared" si="71"/>
        <v>往得点表!16:25</v>
      </c>
      <c r="CM96" s="47" t="str">
        <f t="shared" si="72"/>
        <v>腕得点表!3:13</v>
      </c>
      <c r="CN96" s="156" t="str">
        <f t="shared" si="73"/>
        <v>腕得点表!16:25</v>
      </c>
      <c r="CO96" s="140" t="str">
        <f t="shared" si="74"/>
        <v>腕膝得点表!3:4</v>
      </c>
      <c r="CP96" s="141" t="str">
        <f t="shared" si="75"/>
        <v>腕膝得点表!8:9</v>
      </c>
      <c r="CQ96" s="47" t="str">
        <f t="shared" si="76"/>
        <v>20mシャトルラン得点表!3:13</v>
      </c>
      <c r="CR96" s="156" t="str">
        <f t="shared" si="77"/>
        <v>20mシャトルラン得点表!16:25</v>
      </c>
      <c r="CS96" s="47" t="b">
        <f t="shared" si="60"/>
        <v>0</v>
      </c>
    </row>
    <row r="97" spans="1:97" ht="18" customHeight="1">
      <c r="A97" s="5">
        <v>86</v>
      </c>
      <c r="B97" s="145"/>
      <c r="C97" s="13"/>
      <c r="D97" s="63"/>
      <c r="E97" s="13"/>
      <c r="F97" s="138" t="str">
        <f>IF(D97="","",DATEDIF(D97,Z4,"y"))</f>
        <v/>
      </c>
      <c r="G97" s="13"/>
      <c r="H97" s="13"/>
      <c r="I97" s="28"/>
      <c r="J97" s="29" t="str">
        <f t="shared" ca="1" si="49"/>
        <v/>
      </c>
      <c r="K97" s="28"/>
      <c r="L97" s="29" t="str">
        <f t="shared" ca="1" si="50"/>
        <v/>
      </c>
      <c r="M97" s="6"/>
      <c r="N97" s="62"/>
      <c r="O97" s="62"/>
      <c r="P97" s="62"/>
      <c r="Q97" s="150"/>
      <c r="R97" s="121"/>
      <c r="S97" s="36" t="str">
        <f t="shared" ca="1" si="51"/>
        <v/>
      </c>
      <c r="T97" s="6"/>
      <c r="U97" s="62"/>
      <c r="V97" s="62"/>
      <c r="W97" s="62"/>
      <c r="X97" s="52"/>
      <c r="Y97" s="36"/>
      <c r="Z97" s="143" t="str">
        <f t="shared" ca="1" si="52"/>
        <v/>
      </c>
      <c r="AA97" s="6"/>
      <c r="AB97" s="62"/>
      <c r="AC97" s="62"/>
      <c r="AD97" s="150"/>
      <c r="AE97" s="28"/>
      <c r="AF97" s="29" t="str">
        <f t="shared" ca="1" si="53"/>
        <v/>
      </c>
      <c r="AG97" s="28"/>
      <c r="AH97" s="29" t="str">
        <f t="shared" ca="1" si="54"/>
        <v/>
      </c>
      <c r="AI97" s="121"/>
      <c r="AJ97" s="36" t="str">
        <f t="shared" ca="1" si="55"/>
        <v/>
      </c>
      <c r="AK97" s="28"/>
      <c r="AL97" s="29" t="str">
        <f t="shared" ca="1" si="56"/>
        <v/>
      </c>
      <c r="AM97" s="20" t="str">
        <f t="shared" si="57"/>
        <v/>
      </c>
      <c r="AN97" s="7" t="str">
        <f t="shared" si="58"/>
        <v/>
      </c>
      <c r="AO97" s="9" t="str">
        <f>IF(AM97=7,VLOOKUP(AN97,設定!$A$2:$B$6,2,1),"---")</f>
        <v>---</v>
      </c>
      <c r="AP97" s="98"/>
      <c r="AQ97" s="99"/>
      <c r="AR97" s="99"/>
      <c r="AS97" s="100" t="s">
        <v>115</v>
      </c>
      <c r="AT97" s="101"/>
      <c r="AU97" s="100"/>
      <c r="AV97" s="102"/>
      <c r="AW97" s="103" t="str">
        <f t="shared" si="61"/>
        <v/>
      </c>
      <c r="AX97" s="100" t="s">
        <v>115</v>
      </c>
      <c r="AY97" s="100" t="s">
        <v>115</v>
      </c>
      <c r="AZ97" s="100" t="s">
        <v>115</v>
      </c>
      <c r="BA97" s="100"/>
      <c r="BB97" s="100"/>
      <c r="BC97" s="100"/>
      <c r="BD97" s="100"/>
      <c r="BE97" s="104"/>
      <c r="BF97" s="105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255"/>
      <c r="BY97" s="50"/>
      <c r="CA97">
        <v>86</v>
      </c>
      <c r="CB97" s="18" t="str">
        <f t="shared" si="59"/>
        <v/>
      </c>
      <c r="CC97" s="18" t="str">
        <f t="shared" si="62"/>
        <v>立得点表!3:12</v>
      </c>
      <c r="CD97" s="116" t="str">
        <f t="shared" si="63"/>
        <v>立得点表!16:25</v>
      </c>
      <c r="CE97" s="18" t="str">
        <f t="shared" si="64"/>
        <v>立3段得点表!3:13</v>
      </c>
      <c r="CF97" s="116" t="str">
        <f t="shared" si="65"/>
        <v>立3段得点表!16:25</v>
      </c>
      <c r="CG97" s="18" t="str">
        <f t="shared" si="66"/>
        <v>ボール得点表!3:13</v>
      </c>
      <c r="CH97" s="116" t="str">
        <f t="shared" si="67"/>
        <v>ボール得点表!16:25</v>
      </c>
      <c r="CI97" s="18" t="str">
        <f t="shared" si="68"/>
        <v>50m得点表!3:13</v>
      </c>
      <c r="CJ97" s="116" t="str">
        <f t="shared" si="69"/>
        <v>50m得点表!16:25</v>
      </c>
      <c r="CK97" s="18" t="str">
        <f t="shared" si="70"/>
        <v>往得点表!3:13</v>
      </c>
      <c r="CL97" s="116" t="str">
        <f t="shared" si="71"/>
        <v>往得点表!16:25</v>
      </c>
      <c r="CM97" s="18" t="str">
        <f t="shared" si="72"/>
        <v>腕得点表!3:13</v>
      </c>
      <c r="CN97" s="116" t="str">
        <f t="shared" si="73"/>
        <v>腕得点表!16:25</v>
      </c>
      <c r="CO97" s="18" t="str">
        <f t="shared" si="74"/>
        <v>腕膝得点表!3:4</v>
      </c>
      <c r="CP97" s="116" t="str">
        <f t="shared" si="75"/>
        <v>腕膝得点表!8:9</v>
      </c>
      <c r="CQ97" s="18" t="str">
        <f t="shared" si="76"/>
        <v>20mシャトルラン得点表!3:13</v>
      </c>
      <c r="CR97" s="116" t="str">
        <f t="shared" si="77"/>
        <v>20mシャトルラン得点表!16:25</v>
      </c>
      <c r="CS97" t="b">
        <f t="shared" si="60"/>
        <v>0</v>
      </c>
    </row>
    <row r="98" spans="1:97" ht="18" customHeight="1">
      <c r="A98" s="8">
        <v>87</v>
      </c>
      <c r="B98" s="146"/>
      <c r="C98" s="16"/>
      <c r="D98" s="137"/>
      <c r="E98" s="16"/>
      <c r="F98" s="138" t="str">
        <f>IF(D98="","",DATEDIF(D98,Z4,"y"))</f>
        <v/>
      </c>
      <c r="G98" s="16"/>
      <c r="H98" s="16"/>
      <c r="I98" s="32"/>
      <c r="J98" s="29" t="str">
        <f t="shared" ca="1" si="49"/>
        <v/>
      </c>
      <c r="K98" s="32"/>
      <c r="L98" s="29" t="str">
        <f t="shared" ca="1" si="50"/>
        <v/>
      </c>
      <c r="M98" s="6"/>
      <c r="N98" s="62"/>
      <c r="O98" s="62"/>
      <c r="P98" s="62"/>
      <c r="Q98" s="150"/>
      <c r="R98" s="121"/>
      <c r="S98" s="36" t="str">
        <f t="shared" ca="1" si="51"/>
        <v/>
      </c>
      <c r="T98" s="6"/>
      <c r="U98" s="62"/>
      <c r="V98" s="62"/>
      <c r="W98" s="62"/>
      <c r="X98" s="52"/>
      <c r="Y98" s="36"/>
      <c r="Z98" s="143" t="str">
        <f t="shared" ca="1" si="52"/>
        <v/>
      </c>
      <c r="AA98" s="6"/>
      <c r="AB98" s="62"/>
      <c r="AC98" s="62"/>
      <c r="AD98" s="150"/>
      <c r="AE98" s="32"/>
      <c r="AF98" s="29" t="str">
        <f t="shared" ca="1" si="53"/>
        <v/>
      </c>
      <c r="AG98" s="32"/>
      <c r="AH98" s="29" t="str">
        <f t="shared" ca="1" si="54"/>
        <v/>
      </c>
      <c r="AI98" s="121"/>
      <c r="AJ98" s="36" t="str">
        <f t="shared" ca="1" si="55"/>
        <v/>
      </c>
      <c r="AK98" s="32"/>
      <c r="AL98" s="29" t="str">
        <f t="shared" ca="1" si="56"/>
        <v/>
      </c>
      <c r="AM98" s="7" t="str">
        <f t="shared" si="57"/>
        <v/>
      </c>
      <c r="AN98" s="7" t="str">
        <f t="shared" si="58"/>
        <v/>
      </c>
      <c r="AO98" s="7" t="str">
        <f>IF(AM98=7,VLOOKUP(AN98,設定!$A$2:$B$6,2,1),"---")</f>
        <v>---</v>
      </c>
      <c r="AP98" s="78"/>
      <c r="AQ98" s="79"/>
      <c r="AR98" s="79"/>
      <c r="AS98" s="80" t="s">
        <v>115</v>
      </c>
      <c r="AT98" s="81"/>
      <c r="AU98" s="80"/>
      <c r="AV98" s="82"/>
      <c r="AW98" s="83" t="str">
        <f t="shared" si="61"/>
        <v/>
      </c>
      <c r="AX98" s="80" t="s">
        <v>115</v>
      </c>
      <c r="AY98" s="80" t="s">
        <v>115</v>
      </c>
      <c r="AZ98" s="80" t="s">
        <v>115</v>
      </c>
      <c r="BA98" s="80"/>
      <c r="BB98" s="80"/>
      <c r="BC98" s="80"/>
      <c r="BD98" s="80"/>
      <c r="BE98" s="84"/>
      <c r="BF98" s="95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257"/>
      <c r="BY98" s="50"/>
      <c r="CA98">
        <v>87</v>
      </c>
      <c r="CB98" s="18" t="str">
        <f t="shared" si="59"/>
        <v/>
      </c>
      <c r="CC98" s="18" t="str">
        <f t="shared" si="62"/>
        <v>立得点表!3:12</v>
      </c>
      <c r="CD98" s="116" t="str">
        <f t="shared" si="63"/>
        <v>立得点表!16:25</v>
      </c>
      <c r="CE98" s="18" t="str">
        <f t="shared" si="64"/>
        <v>立3段得点表!3:13</v>
      </c>
      <c r="CF98" s="116" t="str">
        <f t="shared" si="65"/>
        <v>立3段得点表!16:25</v>
      </c>
      <c r="CG98" s="18" t="str">
        <f t="shared" si="66"/>
        <v>ボール得点表!3:13</v>
      </c>
      <c r="CH98" s="116" t="str">
        <f t="shared" si="67"/>
        <v>ボール得点表!16:25</v>
      </c>
      <c r="CI98" s="18" t="str">
        <f t="shared" si="68"/>
        <v>50m得点表!3:13</v>
      </c>
      <c r="CJ98" s="116" t="str">
        <f t="shared" si="69"/>
        <v>50m得点表!16:25</v>
      </c>
      <c r="CK98" s="18" t="str">
        <f t="shared" si="70"/>
        <v>往得点表!3:13</v>
      </c>
      <c r="CL98" s="116" t="str">
        <f t="shared" si="71"/>
        <v>往得点表!16:25</v>
      </c>
      <c r="CM98" s="18" t="str">
        <f t="shared" si="72"/>
        <v>腕得点表!3:13</v>
      </c>
      <c r="CN98" s="116" t="str">
        <f t="shared" si="73"/>
        <v>腕得点表!16:25</v>
      </c>
      <c r="CO98" s="18" t="str">
        <f t="shared" si="74"/>
        <v>腕膝得点表!3:4</v>
      </c>
      <c r="CP98" s="116" t="str">
        <f t="shared" si="75"/>
        <v>腕膝得点表!8:9</v>
      </c>
      <c r="CQ98" s="18" t="str">
        <f t="shared" si="76"/>
        <v>20mシャトルラン得点表!3:13</v>
      </c>
      <c r="CR98" s="116" t="str">
        <f t="shared" si="77"/>
        <v>20mシャトルラン得点表!16:25</v>
      </c>
      <c r="CS98" t="b">
        <f t="shared" si="60"/>
        <v>0</v>
      </c>
    </row>
    <row r="99" spans="1:97" ht="18" customHeight="1">
      <c r="A99" s="8">
        <v>88</v>
      </c>
      <c r="B99" s="146"/>
      <c r="C99" s="16"/>
      <c r="D99" s="137"/>
      <c r="E99" s="16"/>
      <c r="F99" s="138" t="str">
        <f>IF(D99="","",DATEDIF(D99,Z4,"y"))</f>
        <v/>
      </c>
      <c r="G99" s="16"/>
      <c r="H99" s="16"/>
      <c r="I99" s="32"/>
      <c r="J99" s="29" t="str">
        <f t="shared" ca="1" si="49"/>
        <v/>
      </c>
      <c r="K99" s="32"/>
      <c r="L99" s="29" t="str">
        <f t="shared" ca="1" si="50"/>
        <v/>
      </c>
      <c r="M99" s="6"/>
      <c r="N99" s="62"/>
      <c r="O99" s="62"/>
      <c r="P99" s="62"/>
      <c r="Q99" s="150"/>
      <c r="R99" s="121"/>
      <c r="S99" s="36" t="str">
        <f t="shared" ca="1" si="51"/>
        <v/>
      </c>
      <c r="T99" s="6"/>
      <c r="U99" s="62"/>
      <c r="V99" s="62"/>
      <c r="W99" s="62"/>
      <c r="X99" s="52"/>
      <c r="Y99" s="36"/>
      <c r="Z99" s="143" t="str">
        <f t="shared" ca="1" si="52"/>
        <v/>
      </c>
      <c r="AA99" s="6"/>
      <c r="AB99" s="62"/>
      <c r="AC99" s="62"/>
      <c r="AD99" s="150"/>
      <c r="AE99" s="32"/>
      <c r="AF99" s="29" t="str">
        <f t="shared" ca="1" si="53"/>
        <v/>
      </c>
      <c r="AG99" s="32"/>
      <c r="AH99" s="29" t="str">
        <f t="shared" ca="1" si="54"/>
        <v/>
      </c>
      <c r="AI99" s="121"/>
      <c r="AJ99" s="36" t="str">
        <f t="shared" ca="1" si="55"/>
        <v/>
      </c>
      <c r="AK99" s="32"/>
      <c r="AL99" s="29" t="str">
        <f t="shared" ca="1" si="56"/>
        <v/>
      </c>
      <c r="AM99" s="7" t="str">
        <f t="shared" si="57"/>
        <v/>
      </c>
      <c r="AN99" s="7" t="str">
        <f t="shared" si="58"/>
        <v/>
      </c>
      <c r="AO99" s="7" t="str">
        <f>IF(AM99=7,VLOOKUP(AN99,設定!$A$2:$B$6,2,1),"---")</f>
        <v>---</v>
      </c>
      <c r="AP99" s="78"/>
      <c r="AQ99" s="79"/>
      <c r="AR99" s="79"/>
      <c r="AS99" s="80" t="s">
        <v>115</v>
      </c>
      <c r="AT99" s="81"/>
      <c r="AU99" s="80"/>
      <c r="AV99" s="82"/>
      <c r="AW99" s="83" t="str">
        <f t="shared" si="61"/>
        <v/>
      </c>
      <c r="AX99" s="80" t="s">
        <v>115</v>
      </c>
      <c r="AY99" s="80" t="s">
        <v>115</v>
      </c>
      <c r="AZ99" s="80" t="s">
        <v>115</v>
      </c>
      <c r="BA99" s="80"/>
      <c r="BB99" s="80"/>
      <c r="BC99" s="80"/>
      <c r="BD99" s="80"/>
      <c r="BE99" s="84"/>
      <c r="BF99" s="95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257"/>
      <c r="BY99" s="50"/>
      <c r="CA99">
        <v>88</v>
      </c>
      <c r="CB99" s="18" t="str">
        <f t="shared" si="59"/>
        <v/>
      </c>
      <c r="CC99" s="18" t="str">
        <f t="shared" si="62"/>
        <v>立得点表!3:12</v>
      </c>
      <c r="CD99" s="116" t="str">
        <f t="shared" si="63"/>
        <v>立得点表!16:25</v>
      </c>
      <c r="CE99" s="18" t="str">
        <f t="shared" si="64"/>
        <v>立3段得点表!3:13</v>
      </c>
      <c r="CF99" s="116" t="str">
        <f t="shared" si="65"/>
        <v>立3段得点表!16:25</v>
      </c>
      <c r="CG99" s="18" t="str">
        <f t="shared" si="66"/>
        <v>ボール得点表!3:13</v>
      </c>
      <c r="CH99" s="116" t="str">
        <f t="shared" si="67"/>
        <v>ボール得点表!16:25</v>
      </c>
      <c r="CI99" s="18" t="str">
        <f t="shared" si="68"/>
        <v>50m得点表!3:13</v>
      </c>
      <c r="CJ99" s="116" t="str">
        <f t="shared" si="69"/>
        <v>50m得点表!16:25</v>
      </c>
      <c r="CK99" s="18" t="str">
        <f t="shared" si="70"/>
        <v>往得点表!3:13</v>
      </c>
      <c r="CL99" s="116" t="str">
        <f t="shared" si="71"/>
        <v>往得点表!16:25</v>
      </c>
      <c r="CM99" s="18" t="str">
        <f t="shared" si="72"/>
        <v>腕得点表!3:13</v>
      </c>
      <c r="CN99" s="116" t="str">
        <f t="shared" si="73"/>
        <v>腕得点表!16:25</v>
      </c>
      <c r="CO99" s="18" t="str">
        <f t="shared" si="74"/>
        <v>腕膝得点表!3:4</v>
      </c>
      <c r="CP99" s="116" t="str">
        <f t="shared" si="75"/>
        <v>腕膝得点表!8:9</v>
      </c>
      <c r="CQ99" s="18" t="str">
        <f t="shared" si="76"/>
        <v>20mシャトルラン得点表!3:13</v>
      </c>
      <c r="CR99" s="116" t="str">
        <f t="shared" si="77"/>
        <v>20mシャトルラン得点表!16:25</v>
      </c>
      <c r="CS99" t="b">
        <f t="shared" si="60"/>
        <v>0</v>
      </c>
    </row>
    <row r="100" spans="1:97" ht="18" customHeight="1">
      <c r="A100" s="8">
        <v>89</v>
      </c>
      <c r="B100" s="146"/>
      <c r="C100" s="16"/>
      <c r="D100" s="137"/>
      <c r="E100" s="16"/>
      <c r="F100" s="138" t="str">
        <f>IF(D100="","",DATEDIF(D100,Z4,"y"))</f>
        <v/>
      </c>
      <c r="G100" s="16"/>
      <c r="H100" s="16"/>
      <c r="I100" s="32"/>
      <c r="J100" s="29" t="str">
        <f t="shared" ca="1" si="49"/>
        <v/>
      </c>
      <c r="K100" s="32"/>
      <c r="L100" s="29" t="str">
        <f t="shared" ca="1" si="50"/>
        <v/>
      </c>
      <c r="M100" s="6"/>
      <c r="N100" s="62"/>
      <c r="O100" s="62"/>
      <c r="P100" s="62"/>
      <c r="Q100" s="150"/>
      <c r="R100" s="121"/>
      <c r="S100" s="36" t="str">
        <f t="shared" ca="1" si="51"/>
        <v/>
      </c>
      <c r="T100" s="6"/>
      <c r="U100" s="62"/>
      <c r="V100" s="62"/>
      <c r="W100" s="62"/>
      <c r="X100" s="52"/>
      <c r="Y100" s="36"/>
      <c r="Z100" s="143" t="str">
        <f t="shared" ca="1" si="52"/>
        <v/>
      </c>
      <c r="AA100" s="6"/>
      <c r="AB100" s="62"/>
      <c r="AC100" s="62"/>
      <c r="AD100" s="150"/>
      <c r="AE100" s="32"/>
      <c r="AF100" s="29" t="str">
        <f t="shared" ca="1" si="53"/>
        <v/>
      </c>
      <c r="AG100" s="32"/>
      <c r="AH100" s="29" t="str">
        <f t="shared" ca="1" si="54"/>
        <v/>
      </c>
      <c r="AI100" s="121"/>
      <c r="AJ100" s="36" t="str">
        <f t="shared" ca="1" si="55"/>
        <v/>
      </c>
      <c r="AK100" s="32"/>
      <c r="AL100" s="29" t="str">
        <f t="shared" ca="1" si="56"/>
        <v/>
      </c>
      <c r="AM100" s="7" t="str">
        <f t="shared" si="57"/>
        <v/>
      </c>
      <c r="AN100" s="7" t="str">
        <f t="shared" si="58"/>
        <v/>
      </c>
      <c r="AO100" s="7" t="str">
        <f>IF(AM100=7,VLOOKUP(AN100,設定!$A$2:$B$6,2,1),"---")</f>
        <v>---</v>
      </c>
      <c r="AP100" s="78"/>
      <c r="AQ100" s="79"/>
      <c r="AR100" s="79"/>
      <c r="AS100" s="80" t="s">
        <v>115</v>
      </c>
      <c r="AT100" s="81"/>
      <c r="AU100" s="80"/>
      <c r="AV100" s="82"/>
      <c r="AW100" s="83" t="str">
        <f t="shared" si="61"/>
        <v/>
      </c>
      <c r="AX100" s="80" t="s">
        <v>115</v>
      </c>
      <c r="AY100" s="80" t="s">
        <v>115</v>
      </c>
      <c r="AZ100" s="80" t="s">
        <v>115</v>
      </c>
      <c r="BA100" s="80"/>
      <c r="BB100" s="80"/>
      <c r="BC100" s="80"/>
      <c r="BD100" s="80"/>
      <c r="BE100" s="84"/>
      <c r="BF100" s="95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257"/>
      <c r="BY100" s="50"/>
      <c r="CA100">
        <v>89</v>
      </c>
      <c r="CB100" s="18" t="str">
        <f t="shared" si="59"/>
        <v/>
      </c>
      <c r="CC100" s="18" t="str">
        <f t="shared" si="62"/>
        <v>立得点表!3:12</v>
      </c>
      <c r="CD100" s="116" t="str">
        <f t="shared" si="63"/>
        <v>立得点表!16:25</v>
      </c>
      <c r="CE100" s="18" t="str">
        <f t="shared" si="64"/>
        <v>立3段得点表!3:13</v>
      </c>
      <c r="CF100" s="116" t="str">
        <f t="shared" si="65"/>
        <v>立3段得点表!16:25</v>
      </c>
      <c r="CG100" s="18" t="str">
        <f t="shared" si="66"/>
        <v>ボール得点表!3:13</v>
      </c>
      <c r="CH100" s="116" t="str">
        <f t="shared" si="67"/>
        <v>ボール得点表!16:25</v>
      </c>
      <c r="CI100" s="18" t="str">
        <f t="shared" si="68"/>
        <v>50m得点表!3:13</v>
      </c>
      <c r="CJ100" s="116" t="str">
        <f t="shared" si="69"/>
        <v>50m得点表!16:25</v>
      </c>
      <c r="CK100" s="18" t="str">
        <f t="shared" si="70"/>
        <v>往得点表!3:13</v>
      </c>
      <c r="CL100" s="116" t="str">
        <f t="shared" si="71"/>
        <v>往得点表!16:25</v>
      </c>
      <c r="CM100" s="18" t="str">
        <f t="shared" si="72"/>
        <v>腕得点表!3:13</v>
      </c>
      <c r="CN100" s="116" t="str">
        <f t="shared" si="73"/>
        <v>腕得点表!16:25</v>
      </c>
      <c r="CO100" s="18" t="str">
        <f t="shared" si="74"/>
        <v>腕膝得点表!3:4</v>
      </c>
      <c r="CP100" s="116" t="str">
        <f t="shared" si="75"/>
        <v>腕膝得点表!8:9</v>
      </c>
      <c r="CQ100" s="18" t="str">
        <f t="shared" si="76"/>
        <v>20mシャトルラン得点表!3:13</v>
      </c>
      <c r="CR100" s="116" t="str">
        <f t="shared" si="77"/>
        <v>20mシャトルラン得点表!16:25</v>
      </c>
      <c r="CS100" t="b">
        <f t="shared" si="60"/>
        <v>0</v>
      </c>
    </row>
    <row r="101" spans="1:97" s="47" customFormat="1" ht="18" customHeight="1">
      <c r="A101" s="10">
        <v>90</v>
      </c>
      <c r="B101" s="147"/>
      <c r="C101" s="15"/>
      <c r="D101" s="233"/>
      <c r="E101" s="15"/>
      <c r="F101" s="139" t="str">
        <f>IF(D101="","",DATEDIF(D101,Z4,"y"))</f>
        <v/>
      </c>
      <c r="G101" s="15"/>
      <c r="H101" s="15"/>
      <c r="I101" s="30"/>
      <c r="J101" s="31" t="str">
        <f t="shared" ca="1" si="49"/>
        <v/>
      </c>
      <c r="K101" s="30"/>
      <c r="L101" s="31" t="str">
        <f t="shared" ca="1" si="50"/>
        <v/>
      </c>
      <c r="M101" s="59"/>
      <c r="N101" s="60"/>
      <c r="O101" s="60"/>
      <c r="P101" s="60"/>
      <c r="Q101" s="151"/>
      <c r="R101" s="122"/>
      <c r="S101" s="38" t="str">
        <f t="shared" ca="1" si="51"/>
        <v/>
      </c>
      <c r="T101" s="59"/>
      <c r="U101" s="60"/>
      <c r="V101" s="60"/>
      <c r="W101" s="60"/>
      <c r="X101" s="61"/>
      <c r="Y101" s="38"/>
      <c r="Z101" s="144" t="str">
        <f t="shared" ca="1" si="52"/>
        <v/>
      </c>
      <c r="AA101" s="59"/>
      <c r="AB101" s="60"/>
      <c r="AC101" s="60"/>
      <c r="AD101" s="151"/>
      <c r="AE101" s="30"/>
      <c r="AF101" s="31" t="str">
        <f t="shared" ca="1" si="53"/>
        <v/>
      </c>
      <c r="AG101" s="30"/>
      <c r="AH101" s="31" t="str">
        <f t="shared" ca="1" si="54"/>
        <v/>
      </c>
      <c r="AI101" s="122"/>
      <c r="AJ101" s="38" t="str">
        <f t="shared" ca="1" si="55"/>
        <v/>
      </c>
      <c r="AK101" s="30"/>
      <c r="AL101" s="31" t="str">
        <f t="shared" ca="1" si="56"/>
        <v/>
      </c>
      <c r="AM101" s="11" t="str">
        <f t="shared" si="57"/>
        <v/>
      </c>
      <c r="AN101" s="11" t="str">
        <f t="shared" si="58"/>
        <v/>
      </c>
      <c r="AO101" s="11" t="str">
        <f>IF(AM101=7,VLOOKUP(AN101,設定!$A$2:$B$6,2,1),"---")</f>
        <v>---</v>
      </c>
      <c r="AP101" s="85"/>
      <c r="AQ101" s="86"/>
      <c r="AR101" s="86"/>
      <c r="AS101" s="87" t="s">
        <v>115</v>
      </c>
      <c r="AT101" s="88"/>
      <c r="AU101" s="87"/>
      <c r="AV101" s="89"/>
      <c r="AW101" s="90" t="str">
        <f t="shared" si="61"/>
        <v/>
      </c>
      <c r="AX101" s="87" t="s">
        <v>115</v>
      </c>
      <c r="AY101" s="87" t="s">
        <v>115</v>
      </c>
      <c r="AZ101" s="87" t="s">
        <v>115</v>
      </c>
      <c r="BA101" s="87"/>
      <c r="BB101" s="87"/>
      <c r="BC101" s="87"/>
      <c r="BD101" s="87"/>
      <c r="BE101" s="91"/>
      <c r="BF101" s="96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256"/>
      <c r="BY101" s="106"/>
      <c r="CA101" s="47">
        <v>90</v>
      </c>
      <c r="CB101" s="47" t="str">
        <f t="shared" si="59"/>
        <v/>
      </c>
      <c r="CC101" s="47" t="str">
        <f t="shared" si="62"/>
        <v>立得点表!3:12</v>
      </c>
      <c r="CD101" s="156" t="str">
        <f t="shared" si="63"/>
        <v>立得点表!16:25</v>
      </c>
      <c r="CE101" s="47" t="str">
        <f t="shared" si="64"/>
        <v>立3段得点表!3:13</v>
      </c>
      <c r="CF101" s="156" t="str">
        <f t="shared" si="65"/>
        <v>立3段得点表!16:25</v>
      </c>
      <c r="CG101" s="47" t="str">
        <f t="shared" si="66"/>
        <v>ボール得点表!3:13</v>
      </c>
      <c r="CH101" s="156" t="str">
        <f t="shared" si="67"/>
        <v>ボール得点表!16:25</v>
      </c>
      <c r="CI101" s="47" t="str">
        <f t="shared" si="68"/>
        <v>50m得点表!3:13</v>
      </c>
      <c r="CJ101" s="156" t="str">
        <f t="shared" si="69"/>
        <v>50m得点表!16:25</v>
      </c>
      <c r="CK101" s="47" t="str">
        <f t="shared" si="70"/>
        <v>往得点表!3:13</v>
      </c>
      <c r="CL101" s="156" t="str">
        <f t="shared" si="71"/>
        <v>往得点表!16:25</v>
      </c>
      <c r="CM101" s="47" t="str">
        <f t="shared" si="72"/>
        <v>腕得点表!3:13</v>
      </c>
      <c r="CN101" s="156" t="str">
        <f t="shared" si="73"/>
        <v>腕得点表!16:25</v>
      </c>
      <c r="CO101" s="140" t="str">
        <f t="shared" si="74"/>
        <v>腕膝得点表!3:4</v>
      </c>
      <c r="CP101" s="141" t="str">
        <f t="shared" si="75"/>
        <v>腕膝得点表!8:9</v>
      </c>
      <c r="CQ101" s="47" t="str">
        <f t="shared" si="76"/>
        <v>20mシャトルラン得点表!3:13</v>
      </c>
      <c r="CR101" s="156" t="str">
        <f t="shared" si="77"/>
        <v>20mシャトルラン得点表!16:25</v>
      </c>
      <c r="CS101" s="47" t="b">
        <f t="shared" si="60"/>
        <v>0</v>
      </c>
    </row>
    <row r="102" spans="1:97" ht="18" customHeight="1">
      <c r="A102" s="5">
        <v>91</v>
      </c>
      <c r="B102" s="145"/>
      <c r="C102" s="13"/>
      <c r="D102" s="63"/>
      <c r="E102" s="13"/>
      <c r="F102" s="138" t="str">
        <f>IF(D102="","",DATEDIF(D102,Z4,"y"))</f>
        <v/>
      </c>
      <c r="G102" s="13"/>
      <c r="H102" s="13"/>
      <c r="I102" s="28"/>
      <c r="J102" s="29" t="str">
        <f t="shared" ca="1" si="49"/>
        <v/>
      </c>
      <c r="K102" s="28"/>
      <c r="L102" s="29" t="str">
        <f t="shared" ca="1" si="50"/>
        <v/>
      </c>
      <c r="M102" s="6"/>
      <c r="N102" s="62"/>
      <c r="O102" s="62"/>
      <c r="P102" s="62"/>
      <c r="Q102" s="150"/>
      <c r="R102" s="121"/>
      <c r="S102" s="36" t="str">
        <f t="shared" ca="1" si="51"/>
        <v/>
      </c>
      <c r="T102" s="6"/>
      <c r="U102" s="62"/>
      <c r="V102" s="62"/>
      <c r="W102" s="62"/>
      <c r="X102" s="52"/>
      <c r="Y102" s="36"/>
      <c r="Z102" s="143" t="str">
        <f t="shared" ca="1" si="52"/>
        <v/>
      </c>
      <c r="AA102" s="6"/>
      <c r="AB102" s="62"/>
      <c r="AC102" s="62"/>
      <c r="AD102" s="150"/>
      <c r="AE102" s="28"/>
      <c r="AF102" s="29" t="str">
        <f t="shared" ca="1" si="53"/>
        <v/>
      </c>
      <c r="AG102" s="28"/>
      <c r="AH102" s="29" t="str">
        <f t="shared" ca="1" si="54"/>
        <v/>
      </c>
      <c r="AI102" s="121"/>
      <c r="AJ102" s="36" t="str">
        <f t="shared" ca="1" si="55"/>
        <v/>
      </c>
      <c r="AK102" s="28"/>
      <c r="AL102" s="29" t="str">
        <f t="shared" ca="1" si="56"/>
        <v/>
      </c>
      <c r="AM102" s="20" t="str">
        <f t="shared" si="57"/>
        <v/>
      </c>
      <c r="AN102" s="7" t="str">
        <f t="shared" si="58"/>
        <v/>
      </c>
      <c r="AO102" s="9" t="str">
        <f>IF(AM102=7,VLOOKUP(AN102,設定!$A$2:$B$6,2,1),"---")</f>
        <v>---</v>
      </c>
      <c r="AP102" s="98"/>
      <c r="AQ102" s="99"/>
      <c r="AR102" s="99"/>
      <c r="AS102" s="100" t="s">
        <v>115</v>
      </c>
      <c r="AT102" s="101"/>
      <c r="AU102" s="100"/>
      <c r="AV102" s="102"/>
      <c r="AW102" s="103" t="str">
        <f t="shared" si="61"/>
        <v/>
      </c>
      <c r="AX102" s="100" t="s">
        <v>115</v>
      </c>
      <c r="AY102" s="100" t="s">
        <v>115</v>
      </c>
      <c r="AZ102" s="100" t="s">
        <v>115</v>
      </c>
      <c r="BA102" s="100"/>
      <c r="BB102" s="100"/>
      <c r="BC102" s="100"/>
      <c r="BD102" s="100"/>
      <c r="BE102" s="104"/>
      <c r="BF102" s="105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255"/>
      <c r="BY102" s="50"/>
      <c r="CA102">
        <v>91</v>
      </c>
      <c r="CB102" s="18" t="str">
        <f t="shared" si="59"/>
        <v/>
      </c>
      <c r="CC102" s="18" t="str">
        <f t="shared" si="62"/>
        <v>立得点表!3:12</v>
      </c>
      <c r="CD102" s="116" t="str">
        <f t="shared" si="63"/>
        <v>立得点表!16:25</v>
      </c>
      <c r="CE102" s="18" t="str">
        <f t="shared" si="64"/>
        <v>立3段得点表!3:13</v>
      </c>
      <c r="CF102" s="116" t="str">
        <f t="shared" si="65"/>
        <v>立3段得点表!16:25</v>
      </c>
      <c r="CG102" s="18" t="str">
        <f t="shared" si="66"/>
        <v>ボール得点表!3:13</v>
      </c>
      <c r="CH102" s="116" t="str">
        <f t="shared" si="67"/>
        <v>ボール得点表!16:25</v>
      </c>
      <c r="CI102" s="18" t="str">
        <f t="shared" si="68"/>
        <v>50m得点表!3:13</v>
      </c>
      <c r="CJ102" s="116" t="str">
        <f t="shared" si="69"/>
        <v>50m得点表!16:25</v>
      </c>
      <c r="CK102" s="18" t="str">
        <f t="shared" si="70"/>
        <v>往得点表!3:13</v>
      </c>
      <c r="CL102" s="116" t="str">
        <f t="shared" si="71"/>
        <v>往得点表!16:25</v>
      </c>
      <c r="CM102" s="18" t="str">
        <f t="shared" si="72"/>
        <v>腕得点表!3:13</v>
      </c>
      <c r="CN102" s="116" t="str">
        <f t="shared" si="73"/>
        <v>腕得点表!16:25</v>
      </c>
      <c r="CO102" s="18" t="str">
        <f t="shared" si="74"/>
        <v>腕膝得点表!3:4</v>
      </c>
      <c r="CP102" s="116" t="str">
        <f t="shared" si="75"/>
        <v>腕膝得点表!8:9</v>
      </c>
      <c r="CQ102" s="18" t="str">
        <f t="shared" si="76"/>
        <v>20mシャトルラン得点表!3:13</v>
      </c>
      <c r="CR102" s="116" t="str">
        <f t="shared" si="77"/>
        <v>20mシャトルラン得点表!16:25</v>
      </c>
      <c r="CS102" t="b">
        <f t="shared" si="60"/>
        <v>0</v>
      </c>
    </row>
    <row r="103" spans="1:97" ht="18" customHeight="1">
      <c r="A103" s="8">
        <v>92</v>
      </c>
      <c r="B103" s="146"/>
      <c r="C103" s="16"/>
      <c r="D103" s="137"/>
      <c r="E103" s="16"/>
      <c r="F103" s="138" t="str">
        <f>IF(D103="","",DATEDIF(D103,Z4,"y"))</f>
        <v/>
      </c>
      <c r="G103" s="16"/>
      <c r="H103" s="16"/>
      <c r="I103" s="32"/>
      <c r="J103" s="29" t="str">
        <f t="shared" ca="1" si="49"/>
        <v/>
      </c>
      <c r="K103" s="32"/>
      <c r="L103" s="29" t="str">
        <f t="shared" ca="1" si="50"/>
        <v/>
      </c>
      <c r="M103" s="6"/>
      <c r="N103" s="62"/>
      <c r="O103" s="62"/>
      <c r="P103" s="62"/>
      <c r="Q103" s="150"/>
      <c r="R103" s="121"/>
      <c r="S103" s="36" t="str">
        <f t="shared" ca="1" si="51"/>
        <v/>
      </c>
      <c r="T103" s="6"/>
      <c r="U103" s="62"/>
      <c r="V103" s="62"/>
      <c r="W103" s="62"/>
      <c r="X103" s="52"/>
      <c r="Y103" s="36"/>
      <c r="Z103" s="143" t="str">
        <f t="shared" ca="1" si="52"/>
        <v/>
      </c>
      <c r="AA103" s="6"/>
      <c r="AB103" s="62"/>
      <c r="AC103" s="62"/>
      <c r="AD103" s="150"/>
      <c r="AE103" s="32"/>
      <c r="AF103" s="29" t="str">
        <f t="shared" ca="1" si="53"/>
        <v/>
      </c>
      <c r="AG103" s="32"/>
      <c r="AH103" s="29" t="str">
        <f t="shared" ca="1" si="54"/>
        <v/>
      </c>
      <c r="AI103" s="121"/>
      <c r="AJ103" s="36" t="str">
        <f t="shared" ca="1" si="55"/>
        <v/>
      </c>
      <c r="AK103" s="32"/>
      <c r="AL103" s="29" t="str">
        <f t="shared" ca="1" si="56"/>
        <v/>
      </c>
      <c r="AM103" s="7" t="str">
        <f t="shared" si="57"/>
        <v/>
      </c>
      <c r="AN103" s="7" t="str">
        <f t="shared" si="58"/>
        <v/>
      </c>
      <c r="AO103" s="7" t="str">
        <f>IF(AM103=7,VLOOKUP(AN103,設定!$A$2:$B$6,2,1),"---")</f>
        <v>---</v>
      </c>
      <c r="AP103" s="78"/>
      <c r="AQ103" s="79"/>
      <c r="AR103" s="79"/>
      <c r="AS103" s="80" t="s">
        <v>115</v>
      </c>
      <c r="AT103" s="81"/>
      <c r="AU103" s="80"/>
      <c r="AV103" s="82"/>
      <c r="AW103" s="83" t="str">
        <f t="shared" si="61"/>
        <v/>
      </c>
      <c r="AX103" s="80" t="s">
        <v>115</v>
      </c>
      <c r="AY103" s="80" t="s">
        <v>115</v>
      </c>
      <c r="AZ103" s="80" t="s">
        <v>115</v>
      </c>
      <c r="BA103" s="80"/>
      <c r="BB103" s="80"/>
      <c r="BC103" s="80"/>
      <c r="BD103" s="80"/>
      <c r="BE103" s="84"/>
      <c r="BF103" s="95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257"/>
      <c r="BY103" s="50"/>
      <c r="CA103">
        <v>92</v>
      </c>
      <c r="CB103" s="18" t="str">
        <f t="shared" si="59"/>
        <v/>
      </c>
      <c r="CC103" s="18" t="str">
        <f t="shared" si="62"/>
        <v>立得点表!3:12</v>
      </c>
      <c r="CD103" s="116" t="str">
        <f t="shared" si="63"/>
        <v>立得点表!16:25</v>
      </c>
      <c r="CE103" s="18" t="str">
        <f t="shared" si="64"/>
        <v>立3段得点表!3:13</v>
      </c>
      <c r="CF103" s="116" t="str">
        <f t="shared" si="65"/>
        <v>立3段得点表!16:25</v>
      </c>
      <c r="CG103" s="18" t="str">
        <f t="shared" si="66"/>
        <v>ボール得点表!3:13</v>
      </c>
      <c r="CH103" s="116" t="str">
        <f t="shared" si="67"/>
        <v>ボール得点表!16:25</v>
      </c>
      <c r="CI103" s="18" t="str">
        <f t="shared" si="68"/>
        <v>50m得点表!3:13</v>
      </c>
      <c r="CJ103" s="116" t="str">
        <f t="shared" si="69"/>
        <v>50m得点表!16:25</v>
      </c>
      <c r="CK103" s="18" t="str">
        <f t="shared" si="70"/>
        <v>往得点表!3:13</v>
      </c>
      <c r="CL103" s="116" t="str">
        <f t="shared" si="71"/>
        <v>往得点表!16:25</v>
      </c>
      <c r="CM103" s="18" t="str">
        <f t="shared" si="72"/>
        <v>腕得点表!3:13</v>
      </c>
      <c r="CN103" s="116" t="str">
        <f t="shared" si="73"/>
        <v>腕得点表!16:25</v>
      </c>
      <c r="CO103" s="18" t="str">
        <f t="shared" si="74"/>
        <v>腕膝得点表!3:4</v>
      </c>
      <c r="CP103" s="116" t="str">
        <f t="shared" si="75"/>
        <v>腕膝得点表!8:9</v>
      </c>
      <c r="CQ103" s="18" t="str">
        <f t="shared" si="76"/>
        <v>20mシャトルラン得点表!3:13</v>
      </c>
      <c r="CR103" s="116" t="str">
        <f t="shared" si="77"/>
        <v>20mシャトルラン得点表!16:25</v>
      </c>
      <c r="CS103" t="b">
        <f t="shared" si="60"/>
        <v>0</v>
      </c>
    </row>
    <row r="104" spans="1:97" ht="18" customHeight="1">
      <c r="A104" s="8">
        <v>93</v>
      </c>
      <c r="B104" s="146"/>
      <c r="C104" s="16"/>
      <c r="D104" s="137"/>
      <c r="E104" s="16"/>
      <c r="F104" s="138" t="str">
        <f>IF(D104="","",DATEDIF(D104,Z4,"y"))</f>
        <v/>
      </c>
      <c r="G104" s="16"/>
      <c r="H104" s="16"/>
      <c r="I104" s="32"/>
      <c r="J104" s="29" t="str">
        <f t="shared" ca="1" si="49"/>
        <v/>
      </c>
      <c r="K104" s="32"/>
      <c r="L104" s="29" t="str">
        <f t="shared" ca="1" si="50"/>
        <v/>
      </c>
      <c r="M104" s="6"/>
      <c r="N104" s="62"/>
      <c r="O104" s="62"/>
      <c r="P104" s="62"/>
      <c r="Q104" s="150"/>
      <c r="R104" s="121"/>
      <c r="S104" s="36" t="str">
        <f t="shared" ca="1" si="51"/>
        <v/>
      </c>
      <c r="T104" s="6"/>
      <c r="U104" s="62"/>
      <c r="V104" s="62"/>
      <c r="W104" s="62"/>
      <c r="X104" s="52"/>
      <c r="Y104" s="36"/>
      <c r="Z104" s="143" t="str">
        <f t="shared" ca="1" si="52"/>
        <v/>
      </c>
      <c r="AA104" s="6"/>
      <c r="AB104" s="62"/>
      <c r="AC104" s="62"/>
      <c r="AD104" s="150"/>
      <c r="AE104" s="32"/>
      <c r="AF104" s="29" t="str">
        <f t="shared" ca="1" si="53"/>
        <v/>
      </c>
      <c r="AG104" s="32"/>
      <c r="AH104" s="29" t="str">
        <f t="shared" ca="1" si="54"/>
        <v/>
      </c>
      <c r="AI104" s="121"/>
      <c r="AJ104" s="36" t="str">
        <f t="shared" ca="1" si="55"/>
        <v/>
      </c>
      <c r="AK104" s="32"/>
      <c r="AL104" s="29" t="str">
        <f t="shared" ca="1" si="56"/>
        <v/>
      </c>
      <c r="AM104" s="7" t="str">
        <f t="shared" si="57"/>
        <v/>
      </c>
      <c r="AN104" s="7" t="str">
        <f t="shared" si="58"/>
        <v/>
      </c>
      <c r="AO104" s="7" t="str">
        <f>IF(AM104=7,VLOOKUP(AN104,設定!$A$2:$B$6,2,1),"---")</f>
        <v>---</v>
      </c>
      <c r="AP104" s="78"/>
      <c r="AQ104" s="79"/>
      <c r="AR104" s="79"/>
      <c r="AS104" s="80" t="s">
        <v>115</v>
      </c>
      <c r="AT104" s="81"/>
      <c r="AU104" s="80"/>
      <c r="AV104" s="82"/>
      <c r="AW104" s="83" t="str">
        <f t="shared" si="61"/>
        <v/>
      </c>
      <c r="AX104" s="80" t="s">
        <v>115</v>
      </c>
      <c r="AY104" s="80" t="s">
        <v>115</v>
      </c>
      <c r="AZ104" s="80" t="s">
        <v>115</v>
      </c>
      <c r="BA104" s="80"/>
      <c r="BB104" s="80"/>
      <c r="BC104" s="80"/>
      <c r="BD104" s="80"/>
      <c r="BE104" s="84"/>
      <c r="BF104" s="95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257"/>
      <c r="BY104" s="50"/>
      <c r="CA104">
        <v>93</v>
      </c>
      <c r="CB104" s="18" t="str">
        <f t="shared" si="59"/>
        <v/>
      </c>
      <c r="CC104" s="18" t="str">
        <f t="shared" si="62"/>
        <v>立得点表!3:12</v>
      </c>
      <c r="CD104" s="116" t="str">
        <f t="shared" si="63"/>
        <v>立得点表!16:25</v>
      </c>
      <c r="CE104" s="18" t="str">
        <f t="shared" si="64"/>
        <v>立3段得点表!3:13</v>
      </c>
      <c r="CF104" s="116" t="str">
        <f t="shared" si="65"/>
        <v>立3段得点表!16:25</v>
      </c>
      <c r="CG104" s="18" t="str">
        <f t="shared" si="66"/>
        <v>ボール得点表!3:13</v>
      </c>
      <c r="CH104" s="116" t="str">
        <f t="shared" si="67"/>
        <v>ボール得点表!16:25</v>
      </c>
      <c r="CI104" s="18" t="str">
        <f t="shared" si="68"/>
        <v>50m得点表!3:13</v>
      </c>
      <c r="CJ104" s="116" t="str">
        <f t="shared" si="69"/>
        <v>50m得点表!16:25</v>
      </c>
      <c r="CK104" s="18" t="str">
        <f t="shared" si="70"/>
        <v>往得点表!3:13</v>
      </c>
      <c r="CL104" s="116" t="str">
        <f t="shared" si="71"/>
        <v>往得点表!16:25</v>
      </c>
      <c r="CM104" s="18" t="str">
        <f t="shared" si="72"/>
        <v>腕得点表!3:13</v>
      </c>
      <c r="CN104" s="116" t="str">
        <f t="shared" si="73"/>
        <v>腕得点表!16:25</v>
      </c>
      <c r="CO104" s="18" t="str">
        <f t="shared" si="74"/>
        <v>腕膝得点表!3:4</v>
      </c>
      <c r="CP104" s="116" t="str">
        <f t="shared" si="75"/>
        <v>腕膝得点表!8:9</v>
      </c>
      <c r="CQ104" s="18" t="str">
        <f t="shared" si="76"/>
        <v>20mシャトルラン得点表!3:13</v>
      </c>
      <c r="CR104" s="116" t="str">
        <f t="shared" si="77"/>
        <v>20mシャトルラン得点表!16:25</v>
      </c>
      <c r="CS104" t="b">
        <f t="shared" si="60"/>
        <v>0</v>
      </c>
    </row>
    <row r="105" spans="1:97" ht="18" customHeight="1">
      <c r="A105" s="8">
        <v>94</v>
      </c>
      <c r="B105" s="146"/>
      <c r="C105" s="16"/>
      <c r="D105" s="137"/>
      <c r="E105" s="16"/>
      <c r="F105" s="138" t="str">
        <f>IF(D105="","",DATEDIF(D105,Z4,"y"))</f>
        <v/>
      </c>
      <c r="G105" s="16"/>
      <c r="H105" s="16"/>
      <c r="I105" s="32"/>
      <c r="J105" s="29" t="str">
        <f t="shared" ca="1" si="49"/>
        <v/>
      </c>
      <c r="K105" s="32"/>
      <c r="L105" s="29" t="str">
        <f t="shared" ca="1" si="50"/>
        <v/>
      </c>
      <c r="M105" s="6"/>
      <c r="N105" s="62"/>
      <c r="O105" s="62"/>
      <c r="P105" s="62"/>
      <c r="Q105" s="150"/>
      <c r="R105" s="121"/>
      <c r="S105" s="36" t="str">
        <f t="shared" ca="1" si="51"/>
        <v/>
      </c>
      <c r="T105" s="6"/>
      <c r="U105" s="62"/>
      <c r="V105" s="62"/>
      <c r="W105" s="62"/>
      <c r="X105" s="52"/>
      <c r="Y105" s="36"/>
      <c r="Z105" s="143" t="str">
        <f t="shared" ca="1" si="52"/>
        <v/>
      </c>
      <c r="AA105" s="6"/>
      <c r="AB105" s="62"/>
      <c r="AC105" s="62"/>
      <c r="AD105" s="150"/>
      <c r="AE105" s="32"/>
      <c r="AF105" s="29" t="str">
        <f t="shared" ca="1" si="53"/>
        <v/>
      </c>
      <c r="AG105" s="32"/>
      <c r="AH105" s="29" t="str">
        <f t="shared" ca="1" si="54"/>
        <v/>
      </c>
      <c r="AI105" s="121"/>
      <c r="AJ105" s="36" t="str">
        <f t="shared" ca="1" si="55"/>
        <v/>
      </c>
      <c r="AK105" s="32"/>
      <c r="AL105" s="29" t="str">
        <f t="shared" ca="1" si="56"/>
        <v/>
      </c>
      <c r="AM105" s="7" t="str">
        <f t="shared" si="57"/>
        <v/>
      </c>
      <c r="AN105" s="7" t="str">
        <f t="shared" si="58"/>
        <v/>
      </c>
      <c r="AO105" s="7" t="str">
        <f>IF(AM105=7,VLOOKUP(AN105,設定!$A$2:$B$6,2,1),"---")</f>
        <v>---</v>
      </c>
      <c r="AP105" s="78"/>
      <c r="AQ105" s="79"/>
      <c r="AR105" s="79"/>
      <c r="AS105" s="80" t="s">
        <v>115</v>
      </c>
      <c r="AT105" s="81"/>
      <c r="AU105" s="80"/>
      <c r="AV105" s="82"/>
      <c r="AW105" s="83" t="str">
        <f t="shared" si="61"/>
        <v/>
      </c>
      <c r="AX105" s="80" t="s">
        <v>115</v>
      </c>
      <c r="AY105" s="80" t="s">
        <v>115</v>
      </c>
      <c r="AZ105" s="80" t="s">
        <v>115</v>
      </c>
      <c r="BA105" s="80"/>
      <c r="BB105" s="80"/>
      <c r="BC105" s="80"/>
      <c r="BD105" s="80"/>
      <c r="BE105" s="84"/>
      <c r="BF105" s="95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257"/>
      <c r="BY105" s="50"/>
      <c r="CA105">
        <v>94</v>
      </c>
      <c r="CB105" s="18" t="str">
        <f t="shared" si="59"/>
        <v/>
      </c>
      <c r="CC105" s="18" t="str">
        <f t="shared" si="62"/>
        <v>立得点表!3:12</v>
      </c>
      <c r="CD105" s="116" t="str">
        <f t="shared" si="63"/>
        <v>立得点表!16:25</v>
      </c>
      <c r="CE105" s="18" t="str">
        <f t="shared" si="64"/>
        <v>立3段得点表!3:13</v>
      </c>
      <c r="CF105" s="116" t="str">
        <f t="shared" si="65"/>
        <v>立3段得点表!16:25</v>
      </c>
      <c r="CG105" s="18" t="str">
        <f t="shared" si="66"/>
        <v>ボール得点表!3:13</v>
      </c>
      <c r="CH105" s="116" t="str">
        <f t="shared" si="67"/>
        <v>ボール得点表!16:25</v>
      </c>
      <c r="CI105" s="18" t="str">
        <f t="shared" si="68"/>
        <v>50m得点表!3:13</v>
      </c>
      <c r="CJ105" s="116" t="str">
        <f t="shared" si="69"/>
        <v>50m得点表!16:25</v>
      </c>
      <c r="CK105" s="18" t="str">
        <f t="shared" si="70"/>
        <v>往得点表!3:13</v>
      </c>
      <c r="CL105" s="116" t="str">
        <f t="shared" si="71"/>
        <v>往得点表!16:25</v>
      </c>
      <c r="CM105" s="18" t="str">
        <f t="shared" si="72"/>
        <v>腕得点表!3:13</v>
      </c>
      <c r="CN105" s="116" t="str">
        <f t="shared" si="73"/>
        <v>腕得点表!16:25</v>
      </c>
      <c r="CO105" s="18" t="str">
        <f t="shared" si="74"/>
        <v>腕膝得点表!3:4</v>
      </c>
      <c r="CP105" s="116" t="str">
        <f t="shared" si="75"/>
        <v>腕膝得点表!8:9</v>
      </c>
      <c r="CQ105" s="18" t="str">
        <f t="shared" si="76"/>
        <v>20mシャトルラン得点表!3:13</v>
      </c>
      <c r="CR105" s="116" t="str">
        <f t="shared" si="77"/>
        <v>20mシャトルラン得点表!16:25</v>
      </c>
      <c r="CS105" t="b">
        <f t="shared" si="60"/>
        <v>0</v>
      </c>
    </row>
    <row r="106" spans="1:97" s="47" customFormat="1" ht="18" customHeight="1">
      <c r="A106" s="10">
        <v>95</v>
      </c>
      <c r="B106" s="147"/>
      <c r="C106" s="15"/>
      <c r="D106" s="233"/>
      <c r="E106" s="15"/>
      <c r="F106" s="139" t="str">
        <f>IF(D106="","",DATEDIF(D106,Z4,"y"))</f>
        <v/>
      </c>
      <c r="G106" s="15"/>
      <c r="H106" s="15"/>
      <c r="I106" s="30"/>
      <c r="J106" s="31" t="str">
        <f t="shared" ca="1" si="49"/>
        <v/>
      </c>
      <c r="K106" s="30"/>
      <c r="L106" s="31" t="str">
        <f t="shared" ca="1" si="50"/>
        <v/>
      </c>
      <c r="M106" s="59"/>
      <c r="N106" s="60"/>
      <c r="O106" s="60"/>
      <c r="P106" s="60"/>
      <c r="Q106" s="151"/>
      <c r="R106" s="122"/>
      <c r="S106" s="38" t="str">
        <f t="shared" ca="1" si="51"/>
        <v/>
      </c>
      <c r="T106" s="59"/>
      <c r="U106" s="60"/>
      <c r="V106" s="60"/>
      <c r="W106" s="60"/>
      <c r="X106" s="61"/>
      <c r="Y106" s="38"/>
      <c r="Z106" s="144" t="str">
        <f t="shared" ca="1" si="52"/>
        <v/>
      </c>
      <c r="AA106" s="59"/>
      <c r="AB106" s="60"/>
      <c r="AC106" s="60"/>
      <c r="AD106" s="151"/>
      <c r="AE106" s="30"/>
      <c r="AF106" s="31" t="str">
        <f t="shared" ca="1" si="53"/>
        <v/>
      </c>
      <c r="AG106" s="30"/>
      <c r="AH106" s="31" t="str">
        <f t="shared" ca="1" si="54"/>
        <v/>
      </c>
      <c r="AI106" s="122"/>
      <c r="AJ106" s="38" t="str">
        <f t="shared" ca="1" si="55"/>
        <v/>
      </c>
      <c r="AK106" s="30"/>
      <c r="AL106" s="31" t="str">
        <f t="shared" ca="1" si="56"/>
        <v/>
      </c>
      <c r="AM106" s="11" t="str">
        <f t="shared" si="57"/>
        <v/>
      </c>
      <c r="AN106" s="11" t="str">
        <f t="shared" si="58"/>
        <v/>
      </c>
      <c r="AO106" s="11" t="str">
        <f>IF(AM106=7,VLOOKUP(AN106,設定!$A$2:$B$6,2,1),"---")</f>
        <v>---</v>
      </c>
      <c r="AP106" s="85"/>
      <c r="AQ106" s="86"/>
      <c r="AR106" s="86"/>
      <c r="AS106" s="87" t="s">
        <v>115</v>
      </c>
      <c r="AT106" s="88"/>
      <c r="AU106" s="87"/>
      <c r="AV106" s="89"/>
      <c r="AW106" s="90" t="str">
        <f t="shared" si="61"/>
        <v/>
      </c>
      <c r="AX106" s="87" t="s">
        <v>115</v>
      </c>
      <c r="AY106" s="87" t="s">
        <v>115</v>
      </c>
      <c r="AZ106" s="87" t="s">
        <v>115</v>
      </c>
      <c r="BA106" s="87"/>
      <c r="BB106" s="87"/>
      <c r="BC106" s="87"/>
      <c r="BD106" s="87"/>
      <c r="BE106" s="91"/>
      <c r="BF106" s="96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256"/>
      <c r="BY106" s="106"/>
      <c r="CA106" s="47">
        <v>95</v>
      </c>
      <c r="CB106" s="47" t="str">
        <f t="shared" si="59"/>
        <v/>
      </c>
      <c r="CC106" s="47" t="str">
        <f t="shared" si="62"/>
        <v>立得点表!3:12</v>
      </c>
      <c r="CD106" s="156" t="str">
        <f t="shared" si="63"/>
        <v>立得点表!16:25</v>
      </c>
      <c r="CE106" s="47" t="str">
        <f t="shared" si="64"/>
        <v>立3段得点表!3:13</v>
      </c>
      <c r="CF106" s="156" t="str">
        <f t="shared" si="65"/>
        <v>立3段得点表!16:25</v>
      </c>
      <c r="CG106" s="47" t="str">
        <f t="shared" si="66"/>
        <v>ボール得点表!3:13</v>
      </c>
      <c r="CH106" s="156" t="str">
        <f t="shared" si="67"/>
        <v>ボール得点表!16:25</v>
      </c>
      <c r="CI106" s="47" t="str">
        <f t="shared" si="68"/>
        <v>50m得点表!3:13</v>
      </c>
      <c r="CJ106" s="156" t="str">
        <f t="shared" si="69"/>
        <v>50m得点表!16:25</v>
      </c>
      <c r="CK106" s="47" t="str">
        <f t="shared" si="70"/>
        <v>往得点表!3:13</v>
      </c>
      <c r="CL106" s="156" t="str">
        <f t="shared" si="71"/>
        <v>往得点表!16:25</v>
      </c>
      <c r="CM106" s="47" t="str">
        <f t="shared" si="72"/>
        <v>腕得点表!3:13</v>
      </c>
      <c r="CN106" s="156" t="str">
        <f t="shared" si="73"/>
        <v>腕得点表!16:25</v>
      </c>
      <c r="CO106" s="140" t="str">
        <f t="shared" si="74"/>
        <v>腕膝得点表!3:4</v>
      </c>
      <c r="CP106" s="141" t="str">
        <f t="shared" si="75"/>
        <v>腕膝得点表!8:9</v>
      </c>
      <c r="CQ106" s="47" t="str">
        <f t="shared" si="76"/>
        <v>20mシャトルラン得点表!3:13</v>
      </c>
      <c r="CR106" s="156" t="str">
        <f t="shared" si="77"/>
        <v>20mシャトルラン得点表!16:25</v>
      </c>
      <c r="CS106" s="47" t="b">
        <f t="shared" si="60"/>
        <v>0</v>
      </c>
    </row>
    <row r="107" spans="1:97" ht="18" customHeight="1">
      <c r="A107" s="5">
        <v>96</v>
      </c>
      <c r="B107" s="145"/>
      <c r="C107" s="13"/>
      <c r="D107" s="63"/>
      <c r="E107" s="13"/>
      <c r="F107" s="138" t="str">
        <f>IF(D107="","",DATEDIF(D107,Z4,"y"))</f>
        <v/>
      </c>
      <c r="G107" s="13"/>
      <c r="H107" s="13"/>
      <c r="I107" s="28"/>
      <c r="J107" s="29" t="str">
        <f t="shared" ca="1" si="49"/>
        <v/>
      </c>
      <c r="K107" s="28"/>
      <c r="L107" s="29" t="str">
        <f t="shared" ca="1" si="50"/>
        <v/>
      </c>
      <c r="M107" s="6"/>
      <c r="N107" s="62"/>
      <c r="O107" s="62"/>
      <c r="P107" s="62"/>
      <c r="Q107" s="150"/>
      <c r="R107" s="121"/>
      <c r="S107" s="36" t="str">
        <f t="shared" ca="1" si="51"/>
        <v/>
      </c>
      <c r="T107" s="6"/>
      <c r="U107" s="62"/>
      <c r="V107" s="62"/>
      <c r="W107" s="62"/>
      <c r="X107" s="52"/>
      <c r="Y107" s="36"/>
      <c r="Z107" s="143" t="str">
        <f t="shared" ca="1" si="52"/>
        <v/>
      </c>
      <c r="AA107" s="6"/>
      <c r="AB107" s="62"/>
      <c r="AC107" s="62"/>
      <c r="AD107" s="150"/>
      <c r="AE107" s="28"/>
      <c r="AF107" s="29" t="str">
        <f t="shared" ca="1" si="53"/>
        <v/>
      </c>
      <c r="AG107" s="28"/>
      <c r="AH107" s="29" t="str">
        <f t="shared" ca="1" si="54"/>
        <v/>
      </c>
      <c r="AI107" s="121"/>
      <c r="AJ107" s="36" t="str">
        <f t="shared" ca="1" si="55"/>
        <v/>
      </c>
      <c r="AK107" s="28"/>
      <c r="AL107" s="29" t="str">
        <f t="shared" ca="1" si="56"/>
        <v/>
      </c>
      <c r="AM107" s="20" t="str">
        <f t="shared" si="57"/>
        <v/>
      </c>
      <c r="AN107" s="7" t="str">
        <f t="shared" si="58"/>
        <v/>
      </c>
      <c r="AO107" s="9" t="str">
        <f>IF(AM107=7,VLOOKUP(AN107,設定!$A$2:$B$6,2,1),"---")</f>
        <v>---</v>
      </c>
      <c r="AP107" s="98"/>
      <c r="AQ107" s="99"/>
      <c r="AR107" s="99"/>
      <c r="AS107" s="100" t="s">
        <v>115</v>
      </c>
      <c r="AT107" s="101"/>
      <c r="AU107" s="100"/>
      <c r="AV107" s="102"/>
      <c r="AW107" s="103" t="str">
        <f t="shared" si="61"/>
        <v/>
      </c>
      <c r="AX107" s="100" t="s">
        <v>115</v>
      </c>
      <c r="AY107" s="100" t="s">
        <v>115</v>
      </c>
      <c r="AZ107" s="100" t="s">
        <v>115</v>
      </c>
      <c r="BA107" s="100"/>
      <c r="BB107" s="100"/>
      <c r="BC107" s="100"/>
      <c r="BD107" s="100"/>
      <c r="BE107" s="104"/>
      <c r="BF107" s="105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255"/>
      <c r="BY107" s="50"/>
      <c r="CA107">
        <v>96</v>
      </c>
      <c r="CB107" s="18" t="str">
        <f t="shared" si="59"/>
        <v/>
      </c>
      <c r="CC107" s="18" t="str">
        <f t="shared" si="62"/>
        <v>立得点表!3:12</v>
      </c>
      <c r="CD107" s="116" t="str">
        <f t="shared" si="63"/>
        <v>立得点表!16:25</v>
      </c>
      <c r="CE107" s="18" t="str">
        <f t="shared" si="64"/>
        <v>立3段得点表!3:13</v>
      </c>
      <c r="CF107" s="116" t="str">
        <f t="shared" si="65"/>
        <v>立3段得点表!16:25</v>
      </c>
      <c r="CG107" s="18" t="str">
        <f t="shared" si="66"/>
        <v>ボール得点表!3:13</v>
      </c>
      <c r="CH107" s="116" t="str">
        <f t="shared" si="67"/>
        <v>ボール得点表!16:25</v>
      </c>
      <c r="CI107" s="18" t="str">
        <f t="shared" si="68"/>
        <v>50m得点表!3:13</v>
      </c>
      <c r="CJ107" s="116" t="str">
        <f t="shared" si="69"/>
        <v>50m得点表!16:25</v>
      </c>
      <c r="CK107" s="18" t="str">
        <f t="shared" si="70"/>
        <v>往得点表!3:13</v>
      </c>
      <c r="CL107" s="116" t="str">
        <f t="shared" si="71"/>
        <v>往得点表!16:25</v>
      </c>
      <c r="CM107" s="18" t="str">
        <f t="shared" si="72"/>
        <v>腕得点表!3:13</v>
      </c>
      <c r="CN107" s="116" t="str">
        <f t="shared" si="73"/>
        <v>腕得点表!16:25</v>
      </c>
      <c r="CO107" s="18" t="str">
        <f t="shared" si="74"/>
        <v>腕膝得点表!3:4</v>
      </c>
      <c r="CP107" s="116" t="str">
        <f t="shared" si="75"/>
        <v>腕膝得点表!8:9</v>
      </c>
      <c r="CQ107" s="18" t="str">
        <f t="shared" si="76"/>
        <v>20mシャトルラン得点表!3:13</v>
      </c>
      <c r="CR107" s="116" t="str">
        <f t="shared" si="77"/>
        <v>20mシャトルラン得点表!16:25</v>
      </c>
      <c r="CS107" t="b">
        <f t="shared" si="60"/>
        <v>0</v>
      </c>
    </row>
    <row r="108" spans="1:97" ht="18" customHeight="1">
      <c r="A108" s="8">
        <v>97</v>
      </c>
      <c r="B108" s="146"/>
      <c r="C108" s="16"/>
      <c r="D108" s="137"/>
      <c r="E108" s="16"/>
      <c r="F108" s="138" t="str">
        <f>IF(D108="","",DATEDIF(D108,Z4,"y"))</f>
        <v/>
      </c>
      <c r="G108" s="16"/>
      <c r="H108" s="16"/>
      <c r="I108" s="32"/>
      <c r="J108" s="29" t="str">
        <f t="shared" ref="J108:J111" ca="1" si="78">IF(B108="","",IF(I108="","",CHOOSE(MATCH($I108,IF($C108="男",INDIRECT(CC108),INDIRECT(CD108)),1),1,2,3,4,5,6,7,8,9,10)))</f>
        <v/>
      </c>
      <c r="K108" s="32"/>
      <c r="L108" s="29" t="str">
        <f t="shared" ref="L108:L111" ca="1" si="79">IF(B108="","",IF(K108="","",CHOOSE(MATCH($K108,IF($C108="男",INDIRECT(CE108),INDIRECT(CF108)),1),1,2,3,4,5,6,7,8,9,10)))</f>
        <v/>
      </c>
      <c r="M108" s="6"/>
      <c r="N108" s="62"/>
      <c r="O108" s="62"/>
      <c r="P108" s="62"/>
      <c r="Q108" s="150"/>
      <c r="R108" s="121"/>
      <c r="S108" s="36" t="str">
        <f t="shared" ref="S108:S111" ca="1" si="80">IF(B108="","",IF(R108="","",CHOOSE(MATCH($R108,IF($C108="男",INDIRECT(CG108),INDIRECT(CH108)),1),1,2,3,4,5,6,7,8,9,10)))</f>
        <v/>
      </c>
      <c r="T108" s="6"/>
      <c r="U108" s="62"/>
      <c r="V108" s="62"/>
      <c r="W108" s="62"/>
      <c r="X108" s="52"/>
      <c r="Y108" s="36"/>
      <c r="Z108" s="143" t="str">
        <f t="shared" ref="Z108:Z111" ca="1" si="81">IF(B108="","",IF(Y108="","",CHOOSE(MATCH($Y108,IF($C108="男",INDIRECT(CI108),INDIRECT(CJ108)),1),10,9,8,7,6,5,4,3,2,1)))</f>
        <v/>
      </c>
      <c r="AA108" s="6"/>
      <c r="AB108" s="62"/>
      <c r="AC108" s="62"/>
      <c r="AD108" s="150"/>
      <c r="AE108" s="32"/>
      <c r="AF108" s="29" t="str">
        <f t="shared" ref="AF108:AF111" ca="1" si="82">IF(B108="","",IF(AE108="","",CHOOSE(MATCH(AE108,IF($C108="男",INDIRECT(CK108),INDIRECT(CL108)),1),1,2,3,4,5,6,7,8,9,10)))</f>
        <v/>
      </c>
      <c r="AG108" s="32"/>
      <c r="AH108" s="29" t="str">
        <f t="shared" ref="AH108:AH111" ca="1" si="83">IF(B108="","",IF(AG108="","",CHOOSE(MATCH(AG108,IF($C108="男",INDIRECT(CM108),INDIRECT(CN108)),1),1,2,3,4,5,6,7,8,9,10)))</f>
        <v/>
      </c>
      <c r="AI108" s="121"/>
      <c r="AJ108" s="36" t="str">
        <f t="shared" ref="AJ108:AJ111" ca="1" si="84">IF(B108="","",IF(AI108="","",CHOOSE(MATCH(AI108,IF($C108="男",INDIRECT(CO108),INDIRECT(CP108)),1),1,2,3,4,5,6,7,8,9,10)))</f>
        <v/>
      </c>
      <c r="AK108" s="32"/>
      <c r="AL108" s="29" t="str">
        <f t="shared" ref="AL108:AL111" ca="1" si="85">IF(B108="","",IF(AK108="","",CHOOSE(MATCH(AK108,IF($C108="男",INDIRECT(CQ108),INDIRECT(CR108)),1),1,2,3,4,5,6,7,8,9,10)))</f>
        <v/>
      </c>
      <c r="AM108" s="7" t="str">
        <f t="shared" si="57"/>
        <v/>
      </c>
      <c r="AN108" s="7" t="str">
        <f t="shared" si="58"/>
        <v/>
      </c>
      <c r="AO108" s="7" t="str">
        <f>IF(AM108=7,VLOOKUP(AN108,設定!$A$2:$B$6,2,1),"---")</f>
        <v>---</v>
      </c>
      <c r="AP108" s="78"/>
      <c r="AQ108" s="79"/>
      <c r="AR108" s="79"/>
      <c r="AS108" s="80" t="s">
        <v>115</v>
      </c>
      <c r="AT108" s="81"/>
      <c r="AU108" s="80"/>
      <c r="AV108" s="82"/>
      <c r="AW108" s="83" t="str">
        <f t="shared" si="61"/>
        <v/>
      </c>
      <c r="AX108" s="80" t="s">
        <v>115</v>
      </c>
      <c r="AY108" s="80" t="s">
        <v>115</v>
      </c>
      <c r="AZ108" s="80" t="s">
        <v>115</v>
      </c>
      <c r="BA108" s="80"/>
      <c r="BB108" s="80"/>
      <c r="BC108" s="80"/>
      <c r="BD108" s="80"/>
      <c r="BE108" s="84"/>
      <c r="BF108" s="95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257"/>
      <c r="BY108" s="50"/>
      <c r="CA108">
        <v>97</v>
      </c>
      <c r="CB108" s="18" t="str">
        <f t="shared" si="59"/>
        <v/>
      </c>
      <c r="CC108" s="18" t="str">
        <f t="shared" si="62"/>
        <v>立得点表!3:12</v>
      </c>
      <c r="CD108" s="116" t="str">
        <f t="shared" si="63"/>
        <v>立得点表!16:25</v>
      </c>
      <c r="CE108" s="18" t="str">
        <f t="shared" si="64"/>
        <v>立3段得点表!3:13</v>
      </c>
      <c r="CF108" s="116" t="str">
        <f t="shared" si="65"/>
        <v>立3段得点表!16:25</v>
      </c>
      <c r="CG108" s="18" t="str">
        <f t="shared" si="66"/>
        <v>ボール得点表!3:13</v>
      </c>
      <c r="CH108" s="116" t="str">
        <f t="shared" si="67"/>
        <v>ボール得点表!16:25</v>
      </c>
      <c r="CI108" s="18" t="str">
        <f t="shared" si="68"/>
        <v>50m得点表!3:13</v>
      </c>
      <c r="CJ108" s="116" t="str">
        <f t="shared" si="69"/>
        <v>50m得点表!16:25</v>
      </c>
      <c r="CK108" s="18" t="str">
        <f t="shared" si="70"/>
        <v>往得点表!3:13</v>
      </c>
      <c r="CL108" s="116" t="str">
        <f t="shared" si="71"/>
        <v>往得点表!16:25</v>
      </c>
      <c r="CM108" s="18" t="str">
        <f t="shared" si="72"/>
        <v>腕得点表!3:13</v>
      </c>
      <c r="CN108" s="116" t="str">
        <f t="shared" si="73"/>
        <v>腕得点表!16:25</v>
      </c>
      <c r="CO108" s="18" t="str">
        <f t="shared" si="74"/>
        <v>腕膝得点表!3:4</v>
      </c>
      <c r="CP108" s="116" t="str">
        <f t="shared" si="75"/>
        <v>腕膝得点表!8:9</v>
      </c>
      <c r="CQ108" s="18" t="str">
        <f t="shared" si="76"/>
        <v>20mシャトルラン得点表!3:13</v>
      </c>
      <c r="CR108" s="116" t="str">
        <f t="shared" si="77"/>
        <v>20mシャトルラン得点表!16:25</v>
      </c>
      <c r="CS108" t="b">
        <f t="shared" si="60"/>
        <v>0</v>
      </c>
    </row>
    <row r="109" spans="1:97" ht="18" customHeight="1">
      <c r="A109" s="8">
        <v>98</v>
      </c>
      <c r="B109" s="146"/>
      <c r="C109" s="16"/>
      <c r="D109" s="137"/>
      <c r="E109" s="16"/>
      <c r="F109" s="138" t="str">
        <f>IF(D109="","",DATEDIF(D109,Z4,"y"))</f>
        <v/>
      </c>
      <c r="G109" s="16"/>
      <c r="H109" s="16"/>
      <c r="I109" s="32"/>
      <c r="J109" s="29" t="str">
        <f t="shared" ca="1" si="78"/>
        <v/>
      </c>
      <c r="K109" s="32"/>
      <c r="L109" s="29" t="str">
        <f t="shared" ca="1" si="79"/>
        <v/>
      </c>
      <c r="M109" s="6"/>
      <c r="N109" s="62"/>
      <c r="O109" s="62"/>
      <c r="P109" s="62"/>
      <c r="Q109" s="150"/>
      <c r="R109" s="121"/>
      <c r="S109" s="36" t="str">
        <f t="shared" ca="1" si="80"/>
        <v/>
      </c>
      <c r="T109" s="6"/>
      <c r="U109" s="62"/>
      <c r="V109" s="62"/>
      <c r="W109" s="62"/>
      <c r="X109" s="52"/>
      <c r="Y109" s="36"/>
      <c r="Z109" s="143" t="str">
        <f t="shared" ca="1" si="81"/>
        <v/>
      </c>
      <c r="AA109" s="6"/>
      <c r="AB109" s="62"/>
      <c r="AC109" s="62"/>
      <c r="AD109" s="150"/>
      <c r="AE109" s="32"/>
      <c r="AF109" s="29" t="str">
        <f t="shared" ca="1" si="82"/>
        <v/>
      </c>
      <c r="AG109" s="32"/>
      <c r="AH109" s="29" t="str">
        <f t="shared" ca="1" si="83"/>
        <v/>
      </c>
      <c r="AI109" s="121"/>
      <c r="AJ109" s="36" t="str">
        <f t="shared" ca="1" si="84"/>
        <v/>
      </c>
      <c r="AK109" s="32"/>
      <c r="AL109" s="29" t="str">
        <f t="shared" ca="1" si="85"/>
        <v/>
      </c>
      <c r="AM109" s="7" t="str">
        <f t="shared" si="57"/>
        <v/>
      </c>
      <c r="AN109" s="7" t="str">
        <f t="shared" si="58"/>
        <v/>
      </c>
      <c r="AO109" s="7" t="str">
        <f>IF(AM109=7,VLOOKUP(AN109,設定!$A$2:$B$6,2,1),"---")</f>
        <v>---</v>
      </c>
      <c r="AP109" s="78"/>
      <c r="AQ109" s="79"/>
      <c r="AR109" s="79"/>
      <c r="AS109" s="80" t="s">
        <v>115</v>
      </c>
      <c r="AT109" s="81"/>
      <c r="AU109" s="80"/>
      <c r="AV109" s="82"/>
      <c r="AW109" s="83" t="str">
        <f t="shared" si="61"/>
        <v/>
      </c>
      <c r="AX109" s="80" t="s">
        <v>115</v>
      </c>
      <c r="AY109" s="80" t="s">
        <v>115</v>
      </c>
      <c r="AZ109" s="80" t="s">
        <v>115</v>
      </c>
      <c r="BA109" s="80"/>
      <c r="BB109" s="80"/>
      <c r="BC109" s="80"/>
      <c r="BD109" s="80"/>
      <c r="BE109" s="84"/>
      <c r="BF109" s="95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257"/>
      <c r="BY109" s="50"/>
      <c r="CA109">
        <v>98</v>
      </c>
      <c r="CB109" s="18" t="str">
        <f t="shared" si="59"/>
        <v/>
      </c>
      <c r="CC109" s="18" t="str">
        <f t="shared" si="62"/>
        <v>立得点表!3:12</v>
      </c>
      <c r="CD109" s="116" t="str">
        <f t="shared" si="63"/>
        <v>立得点表!16:25</v>
      </c>
      <c r="CE109" s="18" t="str">
        <f t="shared" si="64"/>
        <v>立3段得点表!3:13</v>
      </c>
      <c r="CF109" s="116" t="str">
        <f t="shared" si="65"/>
        <v>立3段得点表!16:25</v>
      </c>
      <c r="CG109" s="18" t="str">
        <f t="shared" si="66"/>
        <v>ボール得点表!3:13</v>
      </c>
      <c r="CH109" s="116" t="str">
        <f t="shared" si="67"/>
        <v>ボール得点表!16:25</v>
      </c>
      <c r="CI109" s="18" t="str">
        <f t="shared" si="68"/>
        <v>50m得点表!3:13</v>
      </c>
      <c r="CJ109" s="116" t="str">
        <f t="shared" si="69"/>
        <v>50m得点表!16:25</v>
      </c>
      <c r="CK109" s="18" t="str">
        <f t="shared" si="70"/>
        <v>往得点表!3:13</v>
      </c>
      <c r="CL109" s="116" t="str">
        <f t="shared" si="71"/>
        <v>往得点表!16:25</v>
      </c>
      <c r="CM109" s="18" t="str">
        <f t="shared" si="72"/>
        <v>腕得点表!3:13</v>
      </c>
      <c r="CN109" s="116" t="str">
        <f t="shared" si="73"/>
        <v>腕得点表!16:25</v>
      </c>
      <c r="CO109" s="18" t="str">
        <f t="shared" si="74"/>
        <v>腕膝得点表!3:4</v>
      </c>
      <c r="CP109" s="116" t="str">
        <f t="shared" si="75"/>
        <v>腕膝得点表!8:9</v>
      </c>
      <c r="CQ109" s="18" t="str">
        <f t="shared" si="76"/>
        <v>20mシャトルラン得点表!3:13</v>
      </c>
      <c r="CR109" s="116" t="str">
        <f t="shared" si="77"/>
        <v>20mシャトルラン得点表!16:25</v>
      </c>
      <c r="CS109" t="b">
        <f t="shared" si="60"/>
        <v>0</v>
      </c>
    </row>
    <row r="110" spans="1:97" ht="18" customHeight="1">
      <c r="A110" s="8">
        <v>99</v>
      </c>
      <c r="B110" s="146"/>
      <c r="C110" s="16"/>
      <c r="D110" s="137"/>
      <c r="E110" s="16"/>
      <c r="F110" s="138" t="str">
        <f>IF(D110="","",DATEDIF(D110,Z4,"y"))</f>
        <v/>
      </c>
      <c r="G110" s="16"/>
      <c r="H110" s="16"/>
      <c r="I110" s="32"/>
      <c r="J110" s="29" t="str">
        <f t="shared" ca="1" si="78"/>
        <v/>
      </c>
      <c r="K110" s="32"/>
      <c r="L110" s="29" t="str">
        <f t="shared" ca="1" si="79"/>
        <v/>
      </c>
      <c r="M110" s="6"/>
      <c r="N110" s="62"/>
      <c r="O110" s="62"/>
      <c r="P110" s="62"/>
      <c r="Q110" s="150"/>
      <c r="R110" s="121"/>
      <c r="S110" s="36" t="str">
        <f t="shared" ca="1" si="80"/>
        <v/>
      </c>
      <c r="T110" s="6"/>
      <c r="U110" s="62"/>
      <c r="V110" s="62"/>
      <c r="W110" s="62"/>
      <c r="X110" s="52"/>
      <c r="Y110" s="36"/>
      <c r="Z110" s="143" t="str">
        <f t="shared" ca="1" si="81"/>
        <v/>
      </c>
      <c r="AA110" s="6"/>
      <c r="AB110" s="62"/>
      <c r="AC110" s="62"/>
      <c r="AD110" s="150"/>
      <c r="AE110" s="32"/>
      <c r="AF110" s="29" t="str">
        <f t="shared" ca="1" si="82"/>
        <v/>
      </c>
      <c r="AG110" s="32"/>
      <c r="AH110" s="29" t="str">
        <f t="shared" ca="1" si="83"/>
        <v/>
      </c>
      <c r="AI110" s="121"/>
      <c r="AJ110" s="36" t="str">
        <f t="shared" ca="1" si="84"/>
        <v/>
      </c>
      <c r="AK110" s="32"/>
      <c r="AL110" s="29" t="str">
        <f t="shared" ca="1" si="85"/>
        <v/>
      </c>
      <c r="AM110" s="7" t="str">
        <f t="shared" si="57"/>
        <v/>
      </c>
      <c r="AN110" s="7" t="str">
        <f t="shared" si="58"/>
        <v/>
      </c>
      <c r="AO110" s="7" t="str">
        <f>IF(AM110=7,VLOOKUP(AN110,設定!$A$2:$B$6,2,1),"---")</f>
        <v>---</v>
      </c>
      <c r="AP110" s="78"/>
      <c r="AQ110" s="79"/>
      <c r="AR110" s="79"/>
      <c r="AS110" s="80" t="s">
        <v>115</v>
      </c>
      <c r="AT110" s="81"/>
      <c r="AU110" s="80"/>
      <c r="AV110" s="82"/>
      <c r="AW110" s="83" t="str">
        <f t="shared" si="61"/>
        <v/>
      </c>
      <c r="AX110" s="80" t="s">
        <v>115</v>
      </c>
      <c r="AY110" s="80" t="s">
        <v>115</v>
      </c>
      <c r="AZ110" s="80" t="s">
        <v>115</v>
      </c>
      <c r="BA110" s="80"/>
      <c r="BB110" s="80"/>
      <c r="BC110" s="80"/>
      <c r="BD110" s="80"/>
      <c r="BE110" s="84"/>
      <c r="BF110" s="95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257"/>
      <c r="BY110" s="50"/>
      <c r="CA110">
        <v>99</v>
      </c>
      <c r="CB110" s="18" t="str">
        <f t="shared" si="59"/>
        <v/>
      </c>
      <c r="CC110" s="18" t="str">
        <f t="shared" si="62"/>
        <v>立得点表!3:12</v>
      </c>
      <c r="CD110" s="116" t="str">
        <f t="shared" si="63"/>
        <v>立得点表!16:25</v>
      </c>
      <c r="CE110" s="18" t="str">
        <f t="shared" si="64"/>
        <v>立3段得点表!3:13</v>
      </c>
      <c r="CF110" s="116" t="str">
        <f t="shared" si="65"/>
        <v>立3段得点表!16:25</v>
      </c>
      <c r="CG110" s="18" t="str">
        <f t="shared" si="66"/>
        <v>ボール得点表!3:13</v>
      </c>
      <c r="CH110" s="116" t="str">
        <f t="shared" si="67"/>
        <v>ボール得点表!16:25</v>
      </c>
      <c r="CI110" s="18" t="str">
        <f t="shared" si="68"/>
        <v>50m得点表!3:13</v>
      </c>
      <c r="CJ110" s="116" t="str">
        <f t="shared" si="69"/>
        <v>50m得点表!16:25</v>
      </c>
      <c r="CK110" s="18" t="str">
        <f t="shared" si="70"/>
        <v>往得点表!3:13</v>
      </c>
      <c r="CL110" s="116" t="str">
        <f t="shared" si="71"/>
        <v>往得点表!16:25</v>
      </c>
      <c r="CM110" s="18" t="str">
        <f t="shared" si="72"/>
        <v>腕得点表!3:13</v>
      </c>
      <c r="CN110" s="116" t="str">
        <f t="shared" si="73"/>
        <v>腕得点表!16:25</v>
      </c>
      <c r="CO110" s="18" t="str">
        <f t="shared" si="74"/>
        <v>腕膝得点表!3:4</v>
      </c>
      <c r="CP110" s="116" t="str">
        <f t="shared" si="75"/>
        <v>腕膝得点表!8:9</v>
      </c>
      <c r="CQ110" s="18" t="str">
        <f t="shared" si="76"/>
        <v>20mシャトルラン得点表!3:13</v>
      </c>
      <c r="CR110" s="116" t="str">
        <f t="shared" si="77"/>
        <v>20mシャトルラン得点表!16:25</v>
      </c>
      <c r="CS110" t="b">
        <f t="shared" si="60"/>
        <v>0</v>
      </c>
    </row>
    <row r="111" spans="1:97" s="47" customFormat="1" ht="18" customHeight="1">
      <c r="A111" s="10">
        <v>100</v>
      </c>
      <c r="B111" s="147"/>
      <c r="C111" s="15"/>
      <c r="D111" s="233"/>
      <c r="E111" s="15"/>
      <c r="F111" s="139" t="str">
        <f>IF(D111="","",DATEDIF(D111,$Z$4,"y"))</f>
        <v/>
      </c>
      <c r="G111" s="15"/>
      <c r="H111" s="15"/>
      <c r="I111" s="30"/>
      <c r="J111" s="31" t="str">
        <f t="shared" ca="1" si="78"/>
        <v/>
      </c>
      <c r="K111" s="30"/>
      <c r="L111" s="31" t="str">
        <f t="shared" ca="1" si="79"/>
        <v/>
      </c>
      <c r="M111" s="59"/>
      <c r="N111" s="60"/>
      <c r="O111" s="60"/>
      <c r="P111" s="60"/>
      <c r="Q111" s="151"/>
      <c r="R111" s="122"/>
      <c r="S111" s="38" t="str">
        <f t="shared" ca="1" si="80"/>
        <v/>
      </c>
      <c r="T111" s="59"/>
      <c r="U111" s="60"/>
      <c r="V111" s="60"/>
      <c r="W111" s="60"/>
      <c r="X111" s="61"/>
      <c r="Y111" s="38"/>
      <c r="Z111" s="144" t="str">
        <f t="shared" ca="1" si="81"/>
        <v/>
      </c>
      <c r="AA111" s="59"/>
      <c r="AB111" s="60"/>
      <c r="AC111" s="60"/>
      <c r="AD111" s="151"/>
      <c r="AE111" s="30"/>
      <c r="AF111" s="31" t="str">
        <f t="shared" ca="1" si="82"/>
        <v/>
      </c>
      <c r="AG111" s="30"/>
      <c r="AH111" s="31" t="str">
        <f t="shared" ca="1" si="83"/>
        <v/>
      </c>
      <c r="AI111" s="122"/>
      <c r="AJ111" s="38" t="str">
        <f t="shared" ca="1" si="84"/>
        <v/>
      </c>
      <c r="AK111" s="30"/>
      <c r="AL111" s="31" t="str">
        <f t="shared" ca="1" si="85"/>
        <v/>
      </c>
      <c r="AM111" s="11" t="str">
        <f t="shared" si="57"/>
        <v/>
      </c>
      <c r="AN111" s="11" t="str">
        <f t="shared" si="58"/>
        <v/>
      </c>
      <c r="AO111" s="11" t="str">
        <f>IF(AM111=7,VLOOKUP(AN111,設定!$A$2:$B$6,2,1),"---")</f>
        <v>---</v>
      </c>
      <c r="AP111" s="85"/>
      <c r="AQ111" s="86"/>
      <c r="AR111" s="86"/>
      <c r="AS111" s="87" t="s">
        <v>115</v>
      </c>
      <c r="AT111" s="88"/>
      <c r="AU111" s="87"/>
      <c r="AV111" s="89"/>
      <c r="AW111" s="90" t="str">
        <f t="shared" si="61"/>
        <v/>
      </c>
      <c r="AX111" s="87" t="s">
        <v>115</v>
      </c>
      <c r="AY111" s="87" t="s">
        <v>115</v>
      </c>
      <c r="AZ111" s="87" t="s">
        <v>115</v>
      </c>
      <c r="BA111" s="87"/>
      <c r="BB111" s="87"/>
      <c r="BC111" s="87"/>
      <c r="BD111" s="87"/>
      <c r="BE111" s="91"/>
      <c r="BF111" s="96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256"/>
      <c r="BY111" s="106"/>
      <c r="CA111" s="47">
        <v>100</v>
      </c>
      <c r="CB111" s="18" t="str">
        <f t="shared" si="59"/>
        <v/>
      </c>
      <c r="CC111" s="18" t="str">
        <f t="shared" si="62"/>
        <v>立得点表!3:12</v>
      </c>
      <c r="CD111" s="116" t="str">
        <f t="shared" si="63"/>
        <v>立得点表!16:25</v>
      </c>
      <c r="CE111" s="18" t="str">
        <f t="shared" si="64"/>
        <v>立3段得点表!3:13</v>
      </c>
      <c r="CF111" s="116" t="str">
        <f t="shared" si="65"/>
        <v>立3段得点表!16:25</v>
      </c>
      <c r="CG111" s="18" t="str">
        <f t="shared" si="66"/>
        <v>ボール得点表!3:13</v>
      </c>
      <c r="CH111" s="116" t="str">
        <f t="shared" si="67"/>
        <v>ボール得点表!16:25</v>
      </c>
      <c r="CI111" s="18" t="str">
        <f t="shared" si="68"/>
        <v>50m得点表!3:13</v>
      </c>
      <c r="CJ111" s="116" t="str">
        <f t="shared" si="69"/>
        <v>50m得点表!16:25</v>
      </c>
      <c r="CK111" s="18" t="str">
        <f t="shared" si="70"/>
        <v>往得点表!3:13</v>
      </c>
      <c r="CL111" s="116" t="str">
        <f t="shared" si="71"/>
        <v>往得点表!16:25</v>
      </c>
      <c r="CM111" s="18" t="str">
        <f t="shared" si="72"/>
        <v>腕得点表!3:13</v>
      </c>
      <c r="CN111" s="116" t="str">
        <f t="shared" si="73"/>
        <v>腕得点表!16:25</v>
      </c>
      <c r="CO111" s="18" t="str">
        <f t="shared" si="74"/>
        <v>腕膝得点表!3:4</v>
      </c>
      <c r="CP111" s="116" t="str">
        <f t="shared" si="75"/>
        <v>腕膝得点表!8:9</v>
      </c>
      <c r="CQ111" s="18" t="str">
        <f t="shared" si="76"/>
        <v>20mシャトルラン得点表!3:13</v>
      </c>
      <c r="CR111" s="116" t="str">
        <f t="shared" si="77"/>
        <v>20mシャトルラン得点表!16:25</v>
      </c>
      <c r="CS111" s="47" t="b">
        <f t="shared" si="60"/>
        <v>0</v>
      </c>
    </row>
    <row r="112" spans="1:97">
      <c r="A112" s="10">
        <v>101</v>
      </c>
      <c r="B112" s="147"/>
      <c r="C112" s="15"/>
      <c r="D112" s="233"/>
      <c r="E112" s="15"/>
      <c r="F112" s="139" t="str">
        <f t="shared" ref="F112:F175" si="86">IF(D112="","",DATEDIF(D112,$Z$4,"y"))</f>
        <v/>
      </c>
      <c r="G112" s="15"/>
      <c r="H112" s="15"/>
      <c r="I112" s="30"/>
      <c r="J112" s="31" t="str">
        <f t="shared" ref="J112:J175" ca="1" si="87">IF(B112="","",IF(I112="","",CHOOSE(MATCH($I112,IF($C112="男",INDIRECT(CC112),INDIRECT(CD112)),1),1,2,3,4,5,6,7,8,9,10)))</f>
        <v/>
      </c>
      <c r="K112" s="30"/>
      <c r="L112" s="31" t="str">
        <f t="shared" ref="L112:L175" ca="1" si="88">IF(B112="","",IF(K112="","",CHOOSE(MATCH($K112,IF($C112="男",INDIRECT(CE112),INDIRECT(CF112)),1),1,2,3,4,5,6,7,8,9,10)))</f>
        <v/>
      </c>
      <c r="M112" s="59"/>
      <c r="N112" s="60"/>
      <c r="O112" s="60"/>
      <c r="P112" s="60"/>
      <c r="Q112" s="151"/>
      <c r="R112" s="122"/>
      <c r="S112" s="38" t="str">
        <f t="shared" ref="S112:S175" ca="1" si="89">IF(B112="","",IF(R112="","",CHOOSE(MATCH($R112,IF($C112="男",INDIRECT(CG112),INDIRECT(CH112)),1),1,2,3,4,5,6,7,8,9,10)))</f>
        <v/>
      </c>
      <c r="T112" s="59"/>
      <c r="U112" s="60"/>
      <c r="V112" s="60"/>
      <c r="W112" s="60"/>
      <c r="X112" s="61"/>
      <c r="Y112" s="38"/>
      <c r="Z112" s="144" t="str">
        <f t="shared" ref="Z112:Z175" ca="1" si="90">IF(B112="","",IF(Y112="","",CHOOSE(MATCH($Y112,IF($C112="男",INDIRECT(CI112),INDIRECT(CJ112)),1),10,9,8,7,6,5,4,3,2,1)))</f>
        <v/>
      </c>
      <c r="AA112" s="59"/>
      <c r="AB112" s="60"/>
      <c r="AC112" s="60"/>
      <c r="AD112" s="151"/>
      <c r="AE112" s="30"/>
      <c r="AF112" s="31" t="str">
        <f t="shared" ref="AF112:AF175" ca="1" si="91">IF(B112="","",IF(AE112="","",CHOOSE(MATCH(AE112,IF($C112="男",INDIRECT(CK112),INDIRECT(CL112)),1),1,2,3,4,5,6,7,8,9,10)))</f>
        <v/>
      </c>
      <c r="AG112" s="30"/>
      <c r="AH112" s="31" t="str">
        <f t="shared" ref="AH112:AH175" ca="1" si="92">IF(B112="","",IF(AG112="","",CHOOSE(MATCH(AG112,IF($C112="男",INDIRECT(CM112),INDIRECT(CN112)),1),1,2,3,4,5,6,7,8,9,10)))</f>
        <v/>
      </c>
      <c r="AI112" s="122"/>
      <c r="AJ112" s="38" t="str">
        <f t="shared" ref="AJ112:AJ175" ca="1" si="93">IF(B112="","",IF(AI112="","",CHOOSE(MATCH(AI112,IF($C112="男",INDIRECT(CO112),INDIRECT(CP112)),1),1,2,3,4,5,6,7,8,9,10)))</f>
        <v/>
      </c>
      <c r="AK112" s="30"/>
      <c r="AL112" s="31" t="str">
        <f t="shared" ref="AL112:AL175" ca="1" si="94">IF(B112="","",IF(AK112="","",CHOOSE(MATCH(AK112,IF($C112="男",INDIRECT(CQ112),INDIRECT(CR112)),1),1,2,3,4,5,6,7,8,9,10)))</f>
        <v/>
      </c>
      <c r="AM112" s="11" t="str">
        <f t="shared" ref="AM112:AM175" si="95">IF(B112="","",COUNT(I112,K112,R112,Y112,AG112,AE112,AK112,AI112))</f>
        <v/>
      </c>
      <c r="AN112" s="11" t="str">
        <f t="shared" ref="AN112:AN175" si="96">IF(B112="","",SUM(J112,L112,S112,AH112,Z112,AF112,AL112,AJ112))</f>
        <v/>
      </c>
      <c r="AO112" s="11" t="str">
        <f>IF(AM112=7,VLOOKUP(AN112,設定!$A$2:$B$6,2,1),"---")</f>
        <v>---</v>
      </c>
      <c r="AP112" s="85"/>
      <c r="AQ112" s="86"/>
      <c r="AR112" s="86"/>
      <c r="AS112" s="87" t="s">
        <v>115</v>
      </c>
      <c r="AT112" s="88"/>
      <c r="AU112" s="87"/>
      <c r="AV112" s="89"/>
      <c r="AW112" s="90" t="str">
        <f t="shared" ref="AW112:AW175" si="97">IF(AV112="","",AV112/AU112)</f>
        <v/>
      </c>
      <c r="AX112" s="87" t="s">
        <v>115</v>
      </c>
      <c r="AY112" s="87" t="s">
        <v>115</v>
      </c>
      <c r="AZ112" s="87" t="s">
        <v>115</v>
      </c>
      <c r="BA112" s="87"/>
      <c r="BB112" s="87"/>
      <c r="BC112" s="87"/>
      <c r="BD112" s="87"/>
      <c r="BE112" s="91"/>
      <c r="BF112" s="96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256"/>
      <c r="BY112" s="106"/>
      <c r="BZ112" s="47"/>
      <c r="CA112" s="47">
        <v>101</v>
      </c>
      <c r="CB112" s="18" t="str">
        <f t="shared" ref="CB112:CB175" si="98">IF(F112="","",VLOOKUP(F112,年齢変換表,2))</f>
        <v/>
      </c>
      <c r="CC112" s="18" t="str">
        <f t="shared" si="62"/>
        <v>立得点表!3:12</v>
      </c>
      <c r="CD112" s="116" t="str">
        <f t="shared" si="63"/>
        <v>立得点表!16:25</v>
      </c>
      <c r="CE112" s="18" t="str">
        <f t="shared" si="64"/>
        <v>立3段得点表!3:13</v>
      </c>
      <c r="CF112" s="116" t="str">
        <f t="shared" si="65"/>
        <v>立3段得点表!16:25</v>
      </c>
      <c r="CG112" s="18" t="str">
        <f t="shared" si="66"/>
        <v>ボール得点表!3:13</v>
      </c>
      <c r="CH112" s="116" t="str">
        <f t="shared" si="67"/>
        <v>ボール得点表!16:25</v>
      </c>
      <c r="CI112" s="18" t="str">
        <f t="shared" si="68"/>
        <v>50m得点表!3:13</v>
      </c>
      <c r="CJ112" s="116" t="str">
        <f t="shared" si="69"/>
        <v>50m得点表!16:25</v>
      </c>
      <c r="CK112" s="18" t="str">
        <f t="shared" si="70"/>
        <v>往得点表!3:13</v>
      </c>
      <c r="CL112" s="116" t="str">
        <f t="shared" si="71"/>
        <v>往得点表!16:25</v>
      </c>
      <c r="CM112" s="18" t="str">
        <f t="shared" si="72"/>
        <v>腕得点表!3:13</v>
      </c>
      <c r="CN112" s="116" t="str">
        <f t="shared" si="73"/>
        <v>腕得点表!16:25</v>
      </c>
      <c r="CO112" s="18" t="str">
        <f t="shared" si="74"/>
        <v>腕膝得点表!3:4</v>
      </c>
      <c r="CP112" s="116" t="str">
        <f t="shared" si="75"/>
        <v>腕膝得点表!8:9</v>
      </c>
      <c r="CQ112" s="18" t="str">
        <f t="shared" si="76"/>
        <v>20mシャトルラン得点表!3:13</v>
      </c>
      <c r="CR112" s="116" t="str">
        <f t="shared" si="77"/>
        <v>20mシャトルラン得点表!16:25</v>
      </c>
      <c r="CS112" s="47" t="b">
        <f t="shared" ref="CS112:CS175" si="99">OR(AND(E112&lt;=7,E112&lt;&gt;""),AND(E112&gt;=50,E112=""))</f>
        <v>0</v>
      </c>
    </row>
    <row r="113" spans="1:97">
      <c r="A113" s="10">
        <v>102</v>
      </c>
      <c r="B113" s="147"/>
      <c r="C113" s="15"/>
      <c r="D113" s="233"/>
      <c r="E113" s="15"/>
      <c r="F113" s="139" t="str">
        <f t="shared" si="86"/>
        <v/>
      </c>
      <c r="G113" s="15"/>
      <c r="H113" s="15"/>
      <c r="I113" s="30"/>
      <c r="J113" s="31" t="str">
        <f t="shared" ca="1" si="87"/>
        <v/>
      </c>
      <c r="K113" s="30"/>
      <c r="L113" s="31" t="str">
        <f t="shared" ca="1" si="88"/>
        <v/>
      </c>
      <c r="M113" s="59"/>
      <c r="N113" s="60"/>
      <c r="O113" s="60"/>
      <c r="P113" s="60"/>
      <c r="Q113" s="151"/>
      <c r="R113" s="122"/>
      <c r="S113" s="38" t="str">
        <f t="shared" ca="1" si="89"/>
        <v/>
      </c>
      <c r="T113" s="59"/>
      <c r="U113" s="60"/>
      <c r="V113" s="60"/>
      <c r="W113" s="60"/>
      <c r="X113" s="61"/>
      <c r="Y113" s="38"/>
      <c r="Z113" s="144" t="str">
        <f t="shared" ca="1" si="90"/>
        <v/>
      </c>
      <c r="AA113" s="59"/>
      <c r="AB113" s="60"/>
      <c r="AC113" s="60"/>
      <c r="AD113" s="151"/>
      <c r="AE113" s="30"/>
      <c r="AF113" s="31" t="str">
        <f t="shared" ca="1" si="91"/>
        <v/>
      </c>
      <c r="AG113" s="30"/>
      <c r="AH113" s="31" t="str">
        <f t="shared" ca="1" si="92"/>
        <v/>
      </c>
      <c r="AI113" s="122"/>
      <c r="AJ113" s="38" t="str">
        <f t="shared" ca="1" si="93"/>
        <v/>
      </c>
      <c r="AK113" s="30"/>
      <c r="AL113" s="31" t="str">
        <f t="shared" ca="1" si="94"/>
        <v/>
      </c>
      <c r="AM113" s="11" t="str">
        <f t="shared" si="95"/>
        <v/>
      </c>
      <c r="AN113" s="11" t="str">
        <f t="shared" si="96"/>
        <v/>
      </c>
      <c r="AO113" s="11" t="str">
        <f>IF(AM113=7,VLOOKUP(AN113,設定!$A$2:$B$6,2,1),"---")</f>
        <v>---</v>
      </c>
      <c r="AP113" s="85"/>
      <c r="AQ113" s="86"/>
      <c r="AR113" s="86"/>
      <c r="AS113" s="87" t="s">
        <v>115</v>
      </c>
      <c r="AT113" s="88"/>
      <c r="AU113" s="87"/>
      <c r="AV113" s="89"/>
      <c r="AW113" s="90" t="str">
        <f t="shared" si="97"/>
        <v/>
      </c>
      <c r="AX113" s="87" t="s">
        <v>115</v>
      </c>
      <c r="AY113" s="87" t="s">
        <v>115</v>
      </c>
      <c r="AZ113" s="87" t="s">
        <v>115</v>
      </c>
      <c r="BA113" s="87"/>
      <c r="BB113" s="87"/>
      <c r="BC113" s="87"/>
      <c r="BD113" s="87"/>
      <c r="BE113" s="91"/>
      <c r="BF113" s="96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256"/>
      <c r="BY113" s="106"/>
      <c r="BZ113" s="47"/>
      <c r="CA113" s="47">
        <v>102</v>
      </c>
      <c r="CB113" s="18" t="str">
        <f t="shared" si="98"/>
        <v/>
      </c>
      <c r="CC113" s="18" t="str">
        <f t="shared" si="62"/>
        <v>立得点表!3:12</v>
      </c>
      <c r="CD113" s="116" t="str">
        <f t="shared" si="63"/>
        <v>立得点表!16:25</v>
      </c>
      <c r="CE113" s="18" t="str">
        <f t="shared" si="64"/>
        <v>立3段得点表!3:13</v>
      </c>
      <c r="CF113" s="116" t="str">
        <f t="shared" si="65"/>
        <v>立3段得点表!16:25</v>
      </c>
      <c r="CG113" s="18" t="str">
        <f t="shared" si="66"/>
        <v>ボール得点表!3:13</v>
      </c>
      <c r="CH113" s="116" t="str">
        <f t="shared" si="67"/>
        <v>ボール得点表!16:25</v>
      </c>
      <c r="CI113" s="18" t="str">
        <f t="shared" si="68"/>
        <v>50m得点表!3:13</v>
      </c>
      <c r="CJ113" s="116" t="str">
        <f t="shared" si="69"/>
        <v>50m得点表!16:25</v>
      </c>
      <c r="CK113" s="18" t="str">
        <f t="shared" si="70"/>
        <v>往得点表!3:13</v>
      </c>
      <c r="CL113" s="116" t="str">
        <f t="shared" si="71"/>
        <v>往得点表!16:25</v>
      </c>
      <c r="CM113" s="18" t="str">
        <f t="shared" si="72"/>
        <v>腕得点表!3:13</v>
      </c>
      <c r="CN113" s="116" t="str">
        <f t="shared" si="73"/>
        <v>腕得点表!16:25</v>
      </c>
      <c r="CO113" s="18" t="str">
        <f t="shared" si="74"/>
        <v>腕膝得点表!3:4</v>
      </c>
      <c r="CP113" s="116" t="str">
        <f t="shared" si="75"/>
        <v>腕膝得点表!8:9</v>
      </c>
      <c r="CQ113" s="18" t="str">
        <f t="shared" si="76"/>
        <v>20mシャトルラン得点表!3:13</v>
      </c>
      <c r="CR113" s="116" t="str">
        <f t="shared" si="77"/>
        <v>20mシャトルラン得点表!16:25</v>
      </c>
      <c r="CS113" s="47" t="b">
        <f t="shared" si="99"/>
        <v>0</v>
      </c>
    </row>
    <row r="114" spans="1:97">
      <c r="A114" s="10">
        <v>103</v>
      </c>
      <c r="B114" s="147"/>
      <c r="C114" s="15"/>
      <c r="D114" s="233"/>
      <c r="E114" s="15"/>
      <c r="F114" s="139" t="str">
        <f t="shared" si="86"/>
        <v/>
      </c>
      <c r="G114" s="15"/>
      <c r="H114" s="15"/>
      <c r="I114" s="30"/>
      <c r="J114" s="31" t="str">
        <f t="shared" ca="1" si="87"/>
        <v/>
      </c>
      <c r="K114" s="30"/>
      <c r="L114" s="31" t="str">
        <f t="shared" ca="1" si="88"/>
        <v/>
      </c>
      <c r="M114" s="59"/>
      <c r="N114" s="60"/>
      <c r="O114" s="60"/>
      <c r="P114" s="60"/>
      <c r="Q114" s="151"/>
      <c r="R114" s="122"/>
      <c r="S114" s="38" t="str">
        <f t="shared" ca="1" si="89"/>
        <v/>
      </c>
      <c r="T114" s="59"/>
      <c r="U114" s="60"/>
      <c r="V114" s="60"/>
      <c r="W114" s="60"/>
      <c r="X114" s="61"/>
      <c r="Y114" s="38"/>
      <c r="Z114" s="144" t="str">
        <f t="shared" ca="1" si="90"/>
        <v/>
      </c>
      <c r="AA114" s="59"/>
      <c r="AB114" s="60"/>
      <c r="AC114" s="60"/>
      <c r="AD114" s="151"/>
      <c r="AE114" s="30"/>
      <c r="AF114" s="31" t="str">
        <f t="shared" ca="1" si="91"/>
        <v/>
      </c>
      <c r="AG114" s="30"/>
      <c r="AH114" s="31" t="str">
        <f t="shared" ca="1" si="92"/>
        <v/>
      </c>
      <c r="AI114" s="122"/>
      <c r="AJ114" s="38" t="str">
        <f t="shared" ca="1" si="93"/>
        <v/>
      </c>
      <c r="AK114" s="30"/>
      <c r="AL114" s="31" t="str">
        <f t="shared" ca="1" si="94"/>
        <v/>
      </c>
      <c r="AM114" s="11" t="str">
        <f t="shared" si="95"/>
        <v/>
      </c>
      <c r="AN114" s="11" t="str">
        <f t="shared" si="96"/>
        <v/>
      </c>
      <c r="AO114" s="11" t="str">
        <f>IF(AM114=7,VLOOKUP(AN114,設定!$A$2:$B$6,2,1),"---")</f>
        <v>---</v>
      </c>
      <c r="AP114" s="85"/>
      <c r="AQ114" s="86"/>
      <c r="AR114" s="86"/>
      <c r="AS114" s="87" t="s">
        <v>115</v>
      </c>
      <c r="AT114" s="88"/>
      <c r="AU114" s="87"/>
      <c r="AV114" s="89"/>
      <c r="AW114" s="90" t="str">
        <f t="shared" si="97"/>
        <v/>
      </c>
      <c r="AX114" s="87" t="s">
        <v>115</v>
      </c>
      <c r="AY114" s="87" t="s">
        <v>115</v>
      </c>
      <c r="AZ114" s="87" t="s">
        <v>115</v>
      </c>
      <c r="BA114" s="87"/>
      <c r="BB114" s="87"/>
      <c r="BC114" s="87"/>
      <c r="BD114" s="87"/>
      <c r="BE114" s="91"/>
      <c r="BF114" s="96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256"/>
      <c r="BY114" s="106"/>
      <c r="BZ114" s="47"/>
      <c r="CA114" s="47">
        <v>103</v>
      </c>
      <c r="CB114" s="18" t="str">
        <f t="shared" si="98"/>
        <v/>
      </c>
      <c r="CC114" s="18" t="str">
        <f t="shared" si="62"/>
        <v>立得点表!3:12</v>
      </c>
      <c r="CD114" s="116" t="str">
        <f t="shared" si="63"/>
        <v>立得点表!16:25</v>
      </c>
      <c r="CE114" s="18" t="str">
        <f t="shared" si="64"/>
        <v>立3段得点表!3:13</v>
      </c>
      <c r="CF114" s="116" t="str">
        <f t="shared" si="65"/>
        <v>立3段得点表!16:25</v>
      </c>
      <c r="CG114" s="18" t="str">
        <f t="shared" si="66"/>
        <v>ボール得点表!3:13</v>
      </c>
      <c r="CH114" s="116" t="str">
        <f t="shared" si="67"/>
        <v>ボール得点表!16:25</v>
      </c>
      <c r="CI114" s="18" t="str">
        <f t="shared" si="68"/>
        <v>50m得点表!3:13</v>
      </c>
      <c r="CJ114" s="116" t="str">
        <f t="shared" si="69"/>
        <v>50m得点表!16:25</v>
      </c>
      <c r="CK114" s="18" t="str">
        <f t="shared" si="70"/>
        <v>往得点表!3:13</v>
      </c>
      <c r="CL114" s="116" t="str">
        <f t="shared" si="71"/>
        <v>往得点表!16:25</v>
      </c>
      <c r="CM114" s="18" t="str">
        <f t="shared" si="72"/>
        <v>腕得点表!3:13</v>
      </c>
      <c r="CN114" s="116" t="str">
        <f t="shared" si="73"/>
        <v>腕得点表!16:25</v>
      </c>
      <c r="CO114" s="18" t="str">
        <f t="shared" si="74"/>
        <v>腕膝得点表!3:4</v>
      </c>
      <c r="CP114" s="116" t="str">
        <f t="shared" si="75"/>
        <v>腕膝得点表!8:9</v>
      </c>
      <c r="CQ114" s="18" t="str">
        <f t="shared" si="76"/>
        <v>20mシャトルラン得点表!3:13</v>
      </c>
      <c r="CR114" s="116" t="str">
        <f t="shared" si="77"/>
        <v>20mシャトルラン得点表!16:25</v>
      </c>
      <c r="CS114" s="47" t="b">
        <f t="shared" si="99"/>
        <v>0</v>
      </c>
    </row>
    <row r="115" spans="1:97">
      <c r="A115" s="10">
        <v>104</v>
      </c>
      <c r="B115" s="147"/>
      <c r="C115" s="15"/>
      <c r="D115" s="233"/>
      <c r="E115" s="15"/>
      <c r="F115" s="139" t="str">
        <f t="shared" si="86"/>
        <v/>
      </c>
      <c r="G115" s="15"/>
      <c r="H115" s="15"/>
      <c r="I115" s="30"/>
      <c r="J115" s="31" t="str">
        <f t="shared" ca="1" si="87"/>
        <v/>
      </c>
      <c r="K115" s="30"/>
      <c r="L115" s="31" t="str">
        <f t="shared" ca="1" si="88"/>
        <v/>
      </c>
      <c r="M115" s="59"/>
      <c r="N115" s="60"/>
      <c r="O115" s="60"/>
      <c r="P115" s="60"/>
      <c r="Q115" s="151"/>
      <c r="R115" s="122"/>
      <c r="S115" s="38" t="str">
        <f t="shared" ca="1" si="89"/>
        <v/>
      </c>
      <c r="T115" s="59"/>
      <c r="U115" s="60"/>
      <c r="V115" s="60"/>
      <c r="W115" s="60"/>
      <c r="X115" s="61"/>
      <c r="Y115" s="38"/>
      <c r="Z115" s="144" t="str">
        <f t="shared" ca="1" si="90"/>
        <v/>
      </c>
      <c r="AA115" s="59"/>
      <c r="AB115" s="60"/>
      <c r="AC115" s="60"/>
      <c r="AD115" s="151"/>
      <c r="AE115" s="30"/>
      <c r="AF115" s="31" t="str">
        <f t="shared" ca="1" si="91"/>
        <v/>
      </c>
      <c r="AG115" s="30"/>
      <c r="AH115" s="31" t="str">
        <f t="shared" ca="1" si="92"/>
        <v/>
      </c>
      <c r="AI115" s="122"/>
      <c r="AJ115" s="38" t="str">
        <f t="shared" ca="1" si="93"/>
        <v/>
      </c>
      <c r="AK115" s="30"/>
      <c r="AL115" s="31" t="str">
        <f t="shared" ca="1" si="94"/>
        <v/>
      </c>
      <c r="AM115" s="11" t="str">
        <f t="shared" si="95"/>
        <v/>
      </c>
      <c r="AN115" s="11" t="str">
        <f t="shared" si="96"/>
        <v/>
      </c>
      <c r="AO115" s="11" t="str">
        <f>IF(AM115=7,VLOOKUP(AN115,設定!$A$2:$B$6,2,1),"---")</f>
        <v>---</v>
      </c>
      <c r="AP115" s="85"/>
      <c r="AQ115" s="86"/>
      <c r="AR115" s="86"/>
      <c r="AS115" s="87" t="s">
        <v>115</v>
      </c>
      <c r="AT115" s="88"/>
      <c r="AU115" s="87"/>
      <c r="AV115" s="89"/>
      <c r="AW115" s="90" t="str">
        <f t="shared" si="97"/>
        <v/>
      </c>
      <c r="AX115" s="87" t="s">
        <v>115</v>
      </c>
      <c r="AY115" s="87" t="s">
        <v>115</v>
      </c>
      <c r="AZ115" s="87" t="s">
        <v>115</v>
      </c>
      <c r="BA115" s="87"/>
      <c r="BB115" s="87"/>
      <c r="BC115" s="87"/>
      <c r="BD115" s="87"/>
      <c r="BE115" s="91"/>
      <c r="BF115" s="96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256"/>
      <c r="BY115" s="106"/>
      <c r="BZ115" s="47"/>
      <c r="CA115" s="47">
        <v>104</v>
      </c>
      <c r="CB115" s="18" t="str">
        <f t="shared" si="98"/>
        <v/>
      </c>
      <c r="CC115" s="18" t="str">
        <f t="shared" si="62"/>
        <v>立得点表!3:12</v>
      </c>
      <c r="CD115" s="116" t="str">
        <f t="shared" si="63"/>
        <v>立得点表!16:25</v>
      </c>
      <c r="CE115" s="18" t="str">
        <f t="shared" si="64"/>
        <v>立3段得点表!3:13</v>
      </c>
      <c r="CF115" s="116" t="str">
        <f t="shared" si="65"/>
        <v>立3段得点表!16:25</v>
      </c>
      <c r="CG115" s="18" t="str">
        <f t="shared" si="66"/>
        <v>ボール得点表!3:13</v>
      </c>
      <c r="CH115" s="116" t="str">
        <f t="shared" si="67"/>
        <v>ボール得点表!16:25</v>
      </c>
      <c r="CI115" s="18" t="str">
        <f t="shared" si="68"/>
        <v>50m得点表!3:13</v>
      </c>
      <c r="CJ115" s="116" t="str">
        <f t="shared" si="69"/>
        <v>50m得点表!16:25</v>
      </c>
      <c r="CK115" s="18" t="str">
        <f t="shared" si="70"/>
        <v>往得点表!3:13</v>
      </c>
      <c r="CL115" s="116" t="str">
        <f t="shared" si="71"/>
        <v>往得点表!16:25</v>
      </c>
      <c r="CM115" s="18" t="str">
        <f t="shared" si="72"/>
        <v>腕得点表!3:13</v>
      </c>
      <c r="CN115" s="116" t="str">
        <f t="shared" si="73"/>
        <v>腕得点表!16:25</v>
      </c>
      <c r="CO115" s="18" t="str">
        <f t="shared" si="74"/>
        <v>腕膝得点表!3:4</v>
      </c>
      <c r="CP115" s="116" t="str">
        <f t="shared" si="75"/>
        <v>腕膝得点表!8:9</v>
      </c>
      <c r="CQ115" s="18" t="str">
        <f t="shared" si="76"/>
        <v>20mシャトルラン得点表!3:13</v>
      </c>
      <c r="CR115" s="116" t="str">
        <f t="shared" si="77"/>
        <v>20mシャトルラン得点表!16:25</v>
      </c>
      <c r="CS115" s="47" t="b">
        <f t="shared" si="99"/>
        <v>0</v>
      </c>
    </row>
    <row r="116" spans="1:97">
      <c r="A116" s="10">
        <v>105</v>
      </c>
      <c r="B116" s="147"/>
      <c r="C116" s="15"/>
      <c r="D116" s="233"/>
      <c r="E116" s="15"/>
      <c r="F116" s="139" t="str">
        <f t="shared" si="86"/>
        <v/>
      </c>
      <c r="G116" s="15"/>
      <c r="H116" s="15"/>
      <c r="I116" s="30"/>
      <c r="J116" s="31" t="str">
        <f t="shared" ca="1" si="87"/>
        <v/>
      </c>
      <c r="K116" s="30"/>
      <c r="L116" s="31" t="str">
        <f t="shared" ca="1" si="88"/>
        <v/>
      </c>
      <c r="M116" s="59"/>
      <c r="N116" s="60"/>
      <c r="O116" s="60"/>
      <c r="P116" s="60"/>
      <c r="Q116" s="151"/>
      <c r="R116" s="122"/>
      <c r="S116" s="38" t="str">
        <f t="shared" ca="1" si="89"/>
        <v/>
      </c>
      <c r="T116" s="59"/>
      <c r="U116" s="60"/>
      <c r="V116" s="60"/>
      <c r="W116" s="60"/>
      <c r="X116" s="61"/>
      <c r="Y116" s="38"/>
      <c r="Z116" s="144" t="str">
        <f t="shared" ca="1" si="90"/>
        <v/>
      </c>
      <c r="AA116" s="59"/>
      <c r="AB116" s="60"/>
      <c r="AC116" s="60"/>
      <c r="AD116" s="151"/>
      <c r="AE116" s="30"/>
      <c r="AF116" s="31" t="str">
        <f t="shared" ca="1" si="91"/>
        <v/>
      </c>
      <c r="AG116" s="30"/>
      <c r="AH116" s="31" t="str">
        <f t="shared" ca="1" si="92"/>
        <v/>
      </c>
      <c r="AI116" s="122"/>
      <c r="AJ116" s="38" t="str">
        <f t="shared" ca="1" si="93"/>
        <v/>
      </c>
      <c r="AK116" s="30"/>
      <c r="AL116" s="31" t="str">
        <f t="shared" ca="1" si="94"/>
        <v/>
      </c>
      <c r="AM116" s="11" t="str">
        <f t="shared" si="95"/>
        <v/>
      </c>
      <c r="AN116" s="11" t="str">
        <f t="shared" si="96"/>
        <v/>
      </c>
      <c r="AO116" s="11" t="str">
        <f>IF(AM116=7,VLOOKUP(AN116,設定!$A$2:$B$6,2,1),"---")</f>
        <v>---</v>
      </c>
      <c r="AP116" s="85"/>
      <c r="AQ116" s="86"/>
      <c r="AR116" s="86"/>
      <c r="AS116" s="87" t="s">
        <v>115</v>
      </c>
      <c r="AT116" s="88"/>
      <c r="AU116" s="87"/>
      <c r="AV116" s="89"/>
      <c r="AW116" s="90" t="str">
        <f t="shared" si="97"/>
        <v/>
      </c>
      <c r="AX116" s="87" t="s">
        <v>115</v>
      </c>
      <c r="AY116" s="87" t="s">
        <v>115</v>
      </c>
      <c r="AZ116" s="87" t="s">
        <v>115</v>
      </c>
      <c r="BA116" s="87"/>
      <c r="BB116" s="87"/>
      <c r="BC116" s="87"/>
      <c r="BD116" s="87"/>
      <c r="BE116" s="91"/>
      <c r="BF116" s="96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256"/>
      <c r="BY116" s="106"/>
      <c r="BZ116" s="47"/>
      <c r="CA116" s="47">
        <v>105</v>
      </c>
      <c r="CB116" s="18" t="str">
        <f t="shared" si="98"/>
        <v/>
      </c>
      <c r="CC116" s="18" t="str">
        <f t="shared" si="62"/>
        <v>立得点表!3:12</v>
      </c>
      <c r="CD116" s="116" t="str">
        <f t="shared" si="63"/>
        <v>立得点表!16:25</v>
      </c>
      <c r="CE116" s="18" t="str">
        <f t="shared" si="64"/>
        <v>立3段得点表!3:13</v>
      </c>
      <c r="CF116" s="116" t="str">
        <f t="shared" si="65"/>
        <v>立3段得点表!16:25</v>
      </c>
      <c r="CG116" s="18" t="str">
        <f t="shared" si="66"/>
        <v>ボール得点表!3:13</v>
      </c>
      <c r="CH116" s="116" t="str">
        <f t="shared" si="67"/>
        <v>ボール得点表!16:25</v>
      </c>
      <c r="CI116" s="18" t="str">
        <f t="shared" si="68"/>
        <v>50m得点表!3:13</v>
      </c>
      <c r="CJ116" s="116" t="str">
        <f t="shared" si="69"/>
        <v>50m得点表!16:25</v>
      </c>
      <c r="CK116" s="18" t="str">
        <f t="shared" si="70"/>
        <v>往得点表!3:13</v>
      </c>
      <c r="CL116" s="116" t="str">
        <f t="shared" si="71"/>
        <v>往得点表!16:25</v>
      </c>
      <c r="CM116" s="18" t="str">
        <f t="shared" si="72"/>
        <v>腕得点表!3:13</v>
      </c>
      <c r="CN116" s="116" t="str">
        <f t="shared" si="73"/>
        <v>腕得点表!16:25</v>
      </c>
      <c r="CO116" s="18" t="str">
        <f t="shared" si="74"/>
        <v>腕膝得点表!3:4</v>
      </c>
      <c r="CP116" s="116" t="str">
        <f t="shared" si="75"/>
        <v>腕膝得点表!8:9</v>
      </c>
      <c r="CQ116" s="18" t="str">
        <f t="shared" si="76"/>
        <v>20mシャトルラン得点表!3:13</v>
      </c>
      <c r="CR116" s="116" t="str">
        <f t="shared" si="77"/>
        <v>20mシャトルラン得点表!16:25</v>
      </c>
      <c r="CS116" s="47" t="b">
        <f t="shared" si="99"/>
        <v>0</v>
      </c>
    </row>
    <row r="117" spans="1:97">
      <c r="A117" s="10">
        <v>106</v>
      </c>
      <c r="B117" s="147"/>
      <c r="C117" s="15"/>
      <c r="D117" s="233"/>
      <c r="E117" s="15"/>
      <c r="F117" s="139" t="str">
        <f t="shared" si="86"/>
        <v/>
      </c>
      <c r="G117" s="15"/>
      <c r="H117" s="15"/>
      <c r="I117" s="30"/>
      <c r="J117" s="31" t="str">
        <f t="shared" ca="1" si="87"/>
        <v/>
      </c>
      <c r="K117" s="30"/>
      <c r="L117" s="31" t="str">
        <f t="shared" ca="1" si="88"/>
        <v/>
      </c>
      <c r="M117" s="59"/>
      <c r="N117" s="60"/>
      <c r="O117" s="60"/>
      <c r="P117" s="60"/>
      <c r="Q117" s="151"/>
      <c r="R117" s="122"/>
      <c r="S117" s="38" t="str">
        <f t="shared" ca="1" si="89"/>
        <v/>
      </c>
      <c r="T117" s="59"/>
      <c r="U117" s="60"/>
      <c r="V117" s="60"/>
      <c r="W117" s="60"/>
      <c r="X117" s="61"/>
      <c r="Y117" s="38"/>
      <c r="Z117" s="144" t="str">
        <f t="shared" ca="1" si="90"/>
        <v/>
      </c>
      <c r="AA117" s="59"/>
      <c r="AB117" s="60"/>
      <c r="AC117" s="60"/>
      <c r="AD117" s="151"/>
      <c r="AE117" s="30"/>
      <c r="AF117" s="31" t="str">
        <f t="shared" ca="1" si="91"/>
        <v/>
      </c>
      <c r="AG117" s="30"/>
      <c r="AH117" s="31" t="str">
        <f t="shared" ca="1" si="92"/>
        <v/>
      </c>
      <c r="AI117" s="122"/>
      <c r="AJ117" s="38" t="str">
        <f t="shared" ca="1" si="93"/>
        <v/>
      </c>
      <c r="AK117" s="30"/>
      <c r="AL117" s="31" t="str">
        <f t="shared" ca="1" si="94"/>
        <v/>
      </c>
      <c r="AM117" s="11" t="str">
        <f t="shared" si="95"/>
        <v/>
      </c>
      <c r="AN117" s="11" t="str">
        <f t="shared" si="96"/>
        <v/>
      </c>
      <c r="AO117" s="11" t="str">
        <f>IF(AM117=7,VLOOKUP(AN117,設定!$A$2:$B$6,2,1),"---")</f>
        <v>---</v>
      </c>
      <c r="AP117" s="85"/>
      <c r="AQ117" s="86"/>
      <c r="AR117" s="86"/>
      <c r="AS117" s="87" t="s">
        <v>115</v>
      </c>
      <c r="AT117" s="88"/>
      <c r="AU117" s="87"/>
      <c r="AV117" s="89"/>
      <c r="AW117" s="90" t="str">
        <f t="shared" si="97"/>
        <v/>
      </c>
      <c r="AX117" s="87" t="s">
        <v>115</v>
      </c>
      <c r="AY117" s="87" t="s">
        <v>115</v>
      </c>
      <c r="AZ117" s="87" t="s">
        <v>115</v>
      </c>
      <c r="BA117" s="87"/>
      <c r="BB117" s="87"/>
      <c r="BC117" s="87"/>
      <c r="BD117" s="87"/>
      <c r="BE117" s="91"/>
      <c r="BF117" s="96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256"/>
      <c r="BY117" s="106"/>
      <c r="BZ117" s="47"/>
      <c r="CA117" s="47">
        <v>106</v>
      </c>
      <c r="CB117" s="18" t="str">
        <f t="shared" si="98"/>
        <v/>
      </c>
      <c r="CC117" s="18" t="str">
        <f t="shared" si="62"/>
        <v>立得点表!3:12</v>
      </c>
      <c r="CD117" s="116" t="str">
        <f t="shared" si="63"/>
        <v>立得点表!16:25</v>
      </c>
      <c r="CE117" s="18" t="str">
        <f t="shared" si="64"/>
        <v>立3段得点表!3:13</v>
      </c>
      <c r="CF117" s="116" t="str">
        <f t="shared" si="65"/>
        <v>立3段得点表!16:25</v>
      </c>
      <c r="CG117" s="18" t="str">
        <f t="shared" si="66"/>
        <v>ボール得点表!3:13</v>
      </c>
      <c r="CH117" s="116" t="str">
        <f t="shared" si="67"/>
        <v>ボール得点表!16:25</v>
      </c>
      <c r="CI117" s="18" t="str">
        <f t="shared" si="68"/>
        <v>50m得点表!3:13</v>
      </c>
      <c r="CJ117" s="116" t="str">
        <f t="shared" si="69"/>
        <v>50m得点表!16:25</v>
      </c>
      <c r="CK117" s="18" t="str">
        <f t="shared" si="70"/>
        <v>往得点表!3:13</v>
      </c>
      <c r="CL117" s="116" t="str">
        <f t="shared" si="71"/>
        <v>往得点表!16:25</v>
      </c>
      <c r="CM117" s="18" t="str">
        <f t="shared" si="72"/>
        <v>腕得点表!3:13</v>
      </c>
      <c r="CN117" s="116" t="str">
        <f t="shared" si="73"/>
        <v>腕得点表!16:25</v>
      </c>
      <c r="CO117" s="18" t="str">
        <f t="shared" si="74"/>
        <v>腕膝得点表!3:4</v>
      </c>
      <c r="CP117" s="116" t="str">
        <f t="shared" si="75"/>
        <v>腕膝得点表!8:9</v>
      </c>
      <c r="CQ117" s="18" t="str">
        <f t="shared" si="76"/>
        <v>20mシャトルラン得点表!3:13</v>
      </c>
      <c r="CR117" s="116" t="str">
        <f t="shared" si="77"/>
        <v>20mシャトルラン得点表!16:25</v>
      </c>
      <c r="CS117" s="47" t="b">
        <f t="shared" si="99"/>
        <v>0</v>
      </c>
    </row>
    <row r="118" spans="1:97">
      <c r="A118" s="10">
        <v>107</v>
      </c>
      <c r="B118" s="147"/>
      <c r="C118" s="15"/>
      <c r="D118" s="233"/>
      <c r="E118" s="15"/>
      <c r="F118" s="139" t="str">
        <f t="shared" si="86"/>
        <v/>
      </c>
      <c r="G118" s="15"/>
      <c r="H118" s="15"/>
      <c r="I118" s="30"/>
      <c r="J118" s="31" t="str">
        <f t="shared" ca="1" si="87"/>
        <v/>
      </c>
      <c r="K118" s="30"/>
      <c r="L118" s="31" t="str">
        <f t="shared" ca="1" si="88"/>
        <v/>
      </c>
      <c r="M118" s="59"/>
      <c r="N118" s="60"/>
      <c r="O118" s="60"/>
      <c r="P118" s="60"/>
      <c r="Q118" s="151"/>
      <c r="R118" s="122"/>
      <c r="S118" s="38" t="str">
        <f t="shared" ca="1" si="89"/>
        <v/>
      </c>
      <c r="T118" s="59"/>
      <c r="U118" s="60"/>
      <c r="V118" s="60"/>
      <c r="W118" s="60"/>
      <c r="X118" s="61"/>
      <c r="Y118" s="38"/>
      <c r="Z118" s="144" t="str">
        <f t="shared" ca="1" si="90"/>
        <v/>
      </c>
      <c r="AA118" s="59"/>
      <c r="AB118" s="60"/>
      <c r="AC118" s="60"/>
      <c r="AD118" s="151"/>
      <c r="AE118" s="30"/>
      <c r="AF118" s="31" t="str">
        <f t="shared" ca="1" si="91"/>
        <v/>
      </c>
      <c r="AG118" s="30"/>
      <c r="AH118" s="31" t="str">
        <f t="shared" ca="1" si="92"/>
        <v/>
      </c>
      <c r="AI118" s="122"/>
      <c r="AJ118" s="38" t="str">
        <f t="shared" ca="1" si="93"/>
        <v/>
      </c>
      <c r="AK118" s="30"/>
      <c r="AL118" s="31" t="str">
        <f t="shared" ca="1" si="94"/>
        <v/>
      </c>
      <c r="AM118" s="11" t="str">
        <f t="shared" si="95"/>
        <v/>
      </c>
      <c r="AN118" s="11" t="str">
        <f t="shared" si="96"/>
        <v/>
      </c>
      <c r="AO118" s="11" t="str">
        <f>IF(AM118=7,VLOOKUP(AN118,設定!$A$2:$B$6,2,1),"---")</f>
        <v>---</v>
      </c>
      <c r="AP118" s="85"/>
      <c r="AQ118" s="86"/>
      <c r="AR118" s="86"/>
      <c r="AS118" s="87" t="s">
        <v>115</v>
      </c>
      <c r="AT118" s="88"/>
      <c r="AU118" s="87"/>
      <c r="AV118" s="89"/>
      <c r="AW118" s="90" t="str">
        <f t="shared" si="97"/>
        <v/>
      </c>
      <c r="AX118" s="87" t="s">
        <v>115</v>
      </c>
      <c r="AY118" s="87" t="s">
        <v>115</v>
      </c>
      <c r="AZ118" s="87" t="s">
        <v>115</v>
      </c>
      <c r="BA118" s="87"/>
      <c r="BB118" s="87"/>
      <c r="BC118" s="87"/>
      <c r="BD118" s="87"/>
      <c r="BE118" s="91"/>
      <c r="BF118" s="96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256"/>
      <c r="BY118" s="106"/>
      <c r="BZ118" s="47"/>
      <c r="CA118" s="47">
        <v>107</v>
      </c>
      <c r="CB118" s="18" t="str">
        <f t="shared" si="98"/>
        <v/>
      </c>
      <c r="CC118" s="18" t="str">
        <f t="shared" si="62"/>
        <v>立得点表!3:12</v>
      </c>
      <c r="CD118" s="116" t="str">
        <f t="shared" si="63"/>
        <v>立得点表!16:25</v>
      </c>
      <c r="CE118" s="18" t="str">
        <f t="shared" si="64"/>
        <v>立3段得点表!3:13</v>
      </c>
      <c r="CF118" s="116" t="str">
        <f t="shared" si="65"/>
        <v>立3段得点表!16:25</v>
      </c>
      <c r="CG118" s="18" t="str">
        <f t="shared" si="66"/>
        <v>ボール得点表!3:13</v>
      </c>
      <c r="CH118" s="116" t="str">
        <f t="shared" si="67"/>
        <v>ボール得点表!16:25</v>
      </c>
      <c r="CI118" s="18" t="str">
        <f t="shared" si="68"/>
        <v>50m得点表!3:13</v>
      </c>
      <c r="CJ118" s="116" t="str">
        <f t="shared" si="69"/>
        <v>50m得点表!16:25</v>
      </c>
      <c r="CK118" s="18" t="str">
        <f t="shared" si="70"/>
        <v>往得点表!3:13</v>
      </c>
      <c r="CL118" s="116" t="str">
        <f t="shared" si="71"/>
        <v>往得点表!16:25</v>
      </c>
      <c r="CM118" s="18" t="str">
        <f t="shared" si="72"/>
        <v>腕得点表!3:13</v>
      </c>
      <c r="CN118" s="116" t="str">
        <f t="shared" si="73"/>
        <v>腕得点表!16:25</v>
      </c>
      <c r="CO118" s="18" t="str">
        <f t="shared" si="74"/>
        <v>腕膝得点表!3:4</v>
      </c>
      <c r="CP118" s="116" t="str">
        <f t="shared" si="75"/>
        <v>腕膝得点表!8:9</v>
      </c>
      <c r="CQ118" s="18" t="str">
        <f t="shared" si="76"/>
        <v>20mシャトルラン得点表!3:13</v>
      </c>
      <c r="CR118" s="116" t="str">
        <f t="shared" si="77"/>
        <v>20mシャトルラン得点表!16:25</v>
      </c>
      <c r="CS118" s="47" t="b">
        <f t="shared" si="99"/>
        <v>0</v>
      </c>
    </row>
    <row r="119" spans="1:97">
      <c r="A119" s="10">
        <v>108</v>
      </c>
      <c r="B119" s="147"/>
      <c r="C119" s="15"/>
      <c r="D119" s="233"/>
      <c r="E119" s="15"/>
      <c r="F119" s="139" t="str">
        <f t="shared" si="86"/>
        <v/>
      </c>
      <c r="G119" s="15"/>
      <c r="H119" s="15"/>
      <c r="I119" s="30"/>
      <c r="J119" s="31" t="str">
        <f t="shared" ca="1" si="87"/>
        <v/>
      </c>
      <c r="K119" s="30"/>
      <c r="L119" s="31" t="str">
        <f t="shared" ca="1" si="88"/>
        <v/>
      </c>
      <c r="M119" s="59"/>
      <c r="N119" s="60"/>
      <c r="O119" s="60"/>
      <c r="P119" s="60"/>
      <c r="Q119" s="151"/>
      <c r="R119" s="122"/>
      <c r="S119" s="38" t="str">
        <f t="shared" ca="1" si="89"/>
        <v/>
      </c>
      <c r="T119" s="59"/>
      <c r="U119" s="60"/>
      <c r="V119" s="60"/>
      <c r="W119" s="60"/>
      <c r="X119" s="61"/>
      <c r="Y119" s="38"/>
      <c r="Z119" s="144" t="str">
        <f t="shared" ca="1" si="90"/>
        <v/>
      </c>
      <c r="AA119" s="59"/>
      <c r="AB119" s="60"/>
      <c r="AC119" s="60"/>
      <c r="AD119" s="151"/>
      <c r="AE119" s="30"/>
      <c r="AF119" s="31" t="str">
        <f t="shared" ca="1" si="91"/>
        <v/>
      </c>
      <c r="AG119" s="30"/>
      <c r="AH119" s="31" t="str">
        <f t="shared" ca="1" si="92"/>
        <v/>
      </c>
      <c r="AI119" s="122"/>
      <c r="AJ119" s="38" t="str">
        <f t="shared" ca="1" si="93"/>
        <v/>
      </c>
      <c r="AK119" s="30"/>
      <c r="AL119" s="31" t="str">
        <f t="shared" ca="1" si="94"/>
        <v/>
      </c>
      <c r="AM119" s="11" t="str">
        <f t="shared" si="95"/>
        <v/>
      </c>
      <c r="AN119" s="11" t="str">
        <f t="shared" si="96"/>
        <v/>
      </c>
      <c r="AO119" s="11" t="str">
        <f>IF(AM119=7,VLOOKUP(AN119,設定!$A$2:$B$6,2,1),"---")</f>
        <v>---</v>
      </c>
      <c r="AP119" s="85"/>
      <c r="AQ119" s="86"/>
      <c r="AR119" s="86"/>
      <c r="AS119" s="87" t="s">
        <v>115</v>
      </c>
      <c r="AT119" s="88"/>
      <c r="AU119" s="87"/>
      <c r="AV119" s="89"/>
      <c r="AW119" s="90" t="str">
        <f t="shared" si="97"/>
        <v/>
      </c>
      <c r="AX119" s="87" t="s">
        <v>115</v>
      </c>
      <c r="AY119" s="87" t="s">
        <v>115</v>
      </c>
      <c r="AZ119" s="87" t="s">
        <v>115</v>
      </c>
      <c r="BA119" s="87"/>
      <c r="BB119" s="87"/>
      <c r="BC119" s="87"/>
      <c r="BD119" s="87"/>
      <c r="BE119" s="91"/>
      <c r="BF119" s="96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256"/>
      <c r="BY119" s="106"/>
      <c r="BZ119" s="47"/>
      <c r="CA119" s="47">
        <v>108</v>
      </c>
      <c r="CB119" s="18" t="str">
        <f t="shared" si="98"/>
        <v/>
      </c>
      <c r="CC119" s="18" t="str">
        <f t="shared" si="62"/>
        <v>立得点表!3:12</v>
      </c>
      <c r="CD119" s="116" t="str">
        <f t="shared" si="63"/>
        <v>立得点表!16:25</v>
      </c>
      <c r="CE119" s="18" t="str">
        <f t="shared" si="64"/>
        <v>立3段得点表!3:13</v>
      </c>
      <c r="CF119" s="116" t="str">
        <f t="shared" si="65"/>
        <v>立3段得点表!16:25</v>
      </c>
      <c r="CG119" s="18" t="str">
        <f t="shared" si="66"/>
        <v>ボール得点表!3:13</v>
      </c>
      <c r="CH119" s="116" t="str">
        <f t="shared" si="67"/>
        <v>ボール得点表!16:25</v>
      </c>
      <c r="CI119" s="18" t="str">
        <f t="shared" si="68"/>
        <v>50m得点表!3:13</v>
      </c>
      <c r="CJ119" s="116" t="str">
        <f t="shared" si="69"/>
        <v>50m得点表!16:25</v>
      </c>
      <c r="CK119" s="18" t="str">
        <f t="shared" si="70"/>
        <v>往得点表!3:13</v>
      </c>
      <c r="CL119" s="116" t="str">
        <f t="shared" si="71"/>
        <v>往得点表!16:25</v>
      </c>
      <c r="CM119" s="18" t="str">
        <f t="shared" si="72"/>
        <v>腕得点表!3:13</v>
      </c>
      <c r="CN119" s="116" t="str">
        <f t="shared" si="73"/>
        <v>腕得点表!16:25</v>
      </c>
      <c r="CO119" s="18" t="str">
        <f t="shared" si="74"/>
        <v>腕膝得点表!3:4</v>
      </c>
      <c r="CP119" s="116" t="str">
        <f t="shared" si="75"/>
        <v>腕膝得点表!8:9</v>
      </c>
      <c r="CQ119" s="18" t="str">
        <f t="shared" si="76"/>
        <v>20mシャトルラン得点表!3:13</v>
      </c>
      <c r="CR119" s="116" t="str">
        <f t="shared" si="77"/>
        <v>20mシャトルラン得点表!16:25</v>
      </c>
      <c r="CS119" s="47" t="b">
        <f t="shared" si="99"/>
        <v>0</v>
      </c>
    </row>
    <row r="120" spans="1:97">
      <c r="A120" s="10">
        <v>109</v>
      </c>
      <c r="B120" s="147"/>
      <c r="C120" s="15"/>
      <c r="D120" s="233"/>
      <c r="E120" s="15"/>
      <c r="F120" s="139" t="str">
        <f t="shared" si="86"/>
        <v/>
      </c>
      <c r="G120" s="15"/>
      <c r="H120" s="15"/>
      <c r="I120" s="30"/>
      <c r="J120" s="31" t="str">
        <f t="shared" ca="1" si="87"/>
        <v/>
      </c>
      <c r="K120" s="30"/>
      <c r="L120" s="31" t="str">
        <f t="shared" ca="1" si="88"/>
        <v/>
      </c>
      <c r="M120" s="59"/>
      <c r="N120" s="60"/>
      <c r="O120" s="60"/>
      <c r="P120" s="60"/>
      <c r="Q120" s="151"/>
      <c r="R120" s="122"/>
      <c r="S120" s="38" t="str">
        <f t="shared" ca="1" si="89"/>
        <v/>
      </c>
      <c r="T120" s="59"/>
      <c r="U120" s="60"/>
      <c r="V120" s="60"/>
      <c r="W120" s="60"/>
      <c r="X120" s="61"/>
      <c r="Y120" s="38"/>
      <c r="Z120" s="144" t="str">
        <f t="shared" ca="1" si="90"/>
        <v/>
      </c>
      <c r="AA120" s="59"/>
      <c r="AB120" s="60"/>
      <c r="AC120" s="60"/>
      <c r="AD120" s="151"/>
      <c r="AE120" s="30"/>
      <c r="AF120" s="31" t="str">
        <f t="shared" ca="1" si="91"/>
        <v/>
      </c>
      <c r="AG120" s="30"/>
      <c r="AH120" s="31" t="str">
        <f t="shared" ca="1" si="92"/>
        <v/>
      </c>
      <c r="AI120" s="122"/>
      <c r="AJ120" s="38" t="str">
        <f t="shared" ca="1" si="93"/>
        <v/>
      </c>
      <c r="AK120" s="30"/>
      <c r="AL120" s="31" t="str">
        <f t="shared" ca="1" si="94"/>
        <v/>
      </c>
      <c r="AM120" s="11" t="str">
        <f t="shared" si="95"/>
        <v/>
      </c>
      <c r="AN120" s="11" t="str">
        <f t="shared" si="96"/>
        <v/>
      </c>
      <c r="AO120" s="11" t="str">
        <f>IF(AM120=7,VLOOKUP(AN120,設定!$A$2:$B$6,2,1),"---")</f>
        <v>---</v>
      </c>
      <c r="AP120" s="85"/>
      <c r="AQ120" s="86"/>
      <c r="AR120" s="86"/>
      <c r="AS120" s="87" t="s">
        <v>115</v>
      </c>
      <c r="AT120" s="88"/>
      <c r="AU120" s="87"/>
      <c r="AV120" s="89"/>
      <c r="AW120" s="90" t="str">
        <f t="shared" si="97"/>
        <v/>
      </c>
      <c r="AX120" s="87" t="s">
        <v>115</v>
      </c>
      <c r="AY120" s="87" t="s">
        <v>115</v>
      </c>
      <c r="AZ120" s="87" t="s">
        <v>115</v>
      </c>
      <c r="BA120" s="87"/>
      <c r="BB120" s="87"/>
      <c r="BC120" s="87"/>
      <c r="BD120" s="87"/>
      <c r="BE120" s="91"/>
      <c r="BF120" s="96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256"/>
      <c r="BY120" s="106"/>
      <c r="BZ120" s="47"/>
      <c r="CA120" s="47">
        <v>109</v>
      </c>
      <c r="CB120" s="18" t="str">
        <f t="shared" si="98"/>
        <v/>
      </c>
      <c r="CC120" s="18" t="str">
        <f t="shared" si="62"/>
        <v>立得点表!3:12</v>
      </c>
      <c r="CD120" s="116" t="str">
        <f t="shared" si="63"/>
        <v>立得点表!16:25</v>
      </c>
      <c r="CE120" s="18" t="str">
        <f t="shared" si="64"/>
        <v>立3段得点表!3:13</v>
      </c>
      <c r="CF120" s="116" t="str">
        <f t="shared" si="65"/>
        <v>立3段得点表!16:25</v>
      </c>
      <c r="CG120" s="18" t="str">
        <f t="shared" si="66"/>
        <v>ボール得点表!3:13</v>
      </c>
      <c r="CH120" s="116" t="str">
        <f t="shared" si="67"/>
        <v>ボール得点表!16:25</v>
      </c>
      <c r="CI120" s="18" t="str">
        <f t="shared" si="68"/>
        <v>50m得点表!3:13</v>
      </c>
      <c r="CJ120" s="116" t="str">
        <f t="shared" si="69"/>
        <v>50m得点表!16:25</v>
      </c>
      <c r="CK120" s="18" t="str">
        <f t="shared" si="70"/>
        <v>往得点表!3:13</v>
      </c>
      <c r="CL120" s="116" t="str">
        <f t="shared" si="71"/>
        <v>往得点表!16:25</v>
      </c>
      <c r="CM120" s="18" t="str">
        <f t="shared" si="72"/>
        <v>腕得点表!3:13</v>
      </c>
      <c r="CN120" s="116" t="str">
        <f t="shared" si="73"/>
        <v>腕得点表!16:25</v>
      </c>
      <c r="CO120" s="18" t="str">
        <f t="shared" si="74"/>
        <v>腕膝得点表!3:4</v>
      </c>
      <c r="CP120" s="116" t="str">
        <f t="shared" si="75"/>
        <v>腕膝得点表!8:9</v>
      </c>
      <c r="CQ120" s="18" t="str">
        <f t="shared" si="76"/>
        <v>20mシャトルラン得点表!3:13</v>
      </c>
      <c r="CR120" s="116" t="str">
        <f t="shared" si="77"/>
        <v>20mシャトルラン得点表!16:25</v>
      </c>
      <c r="CS120" s="47" t="b">
        <f t="shared" si="99"/>
        <v>0</v>
      </c>
    </row>
    <row r="121" spans="1:97">
      <c r="A121" s="10">
        <v>110</v>
      </c>
      <c r="B121" s="147"/>
      <c r="C121" s="15"/>
      <c r="D121" s="233"/>
      <c r="E121" s="15"/>
      <c r="F121" s="139" t="str">
        <f t="shared" si="86"/>
        <v/>
      </c>
      <c r="G121" s="15"/>
      <c r="H121" s="15"/>
      <c r="I121" s="30"/>
      <c r="J121" s="31" t="str">
        <f t="shared" ca="1" si="87"/>
        <v/>
      </c>
      <c r="K121" s="30"/>
      <c r="L121" s="31" t="str">
        <f t="shared" ca="1" si="88"/>
        <v/>
      </c>
      <c r="M121" s="59"/>
      <c r="N121" s="60"/>
      <c r="O121" s="60"/>
      <c r="P121" s="60"/>
      <c r="Q121" s="151"/>
      <c r="R121" s="122"/>
      <c r="S121" s="38" t="str">
        <f t="shared" ca="1" si="89"/>
        <v/>
      </c>
      <c r="T121" s="59"/>
      <c r="U121" s="60"/>
      <c r="V121" s="60"/>
      <c r="W121" s="60"/>
      <c r="X121" s="61"/>
      <c r="Y121" s="38"/>
      <c r="Z121" s="144" t="str">
        <f t="shared" ca="1" si="90"/>
        <v/>
      </c>
      <c r="AA121" s="59"/>
      <c r="AB121" s="60"/>
      <c r="AC121" s="60"/>
      <c r="AD121" s="151"/>
      <c r="AE121" s="30"/>
      <c r="AF121" s="31" t="str">
        <f t="shared" ca="1" si="91"/>
        <v/>
      </c>
      <c r="AG121" s="30"/>
      <c r="AH121" s="31" t="str">
        <f t="shared" ca="1" si="92"/>
        <v/>
      </c>
      <c r="AI121" s="122"/>
      <c r="AJ121" s="38" t="str">
        <f t="shared" ca="1" si="93"/>
        <v/>
      </c>
      <c r="AK121" s="30"/>
      <c r="AL121" s="31" t="str">
        <f t="shared" ca="1" si="94"/>
        <v/>
      </c>
      <c r="AM121" s="11" t="str">
        <f t="shared" si="95"/>
        <v/>
      </c>
      <c r="AN121" s="11" t="str">
        <f t="shared" si="96"/>
        <v/>
      </c>
      <c r="AO121" s="11" t="str">
        <f>IF(AM121=7,VLOOKUP(AN121,設定!$A$2:$B$6,2,1),"---")</f>
        <v>---</v>
      </c>
      <c r="AP121" s="85"/>
      <c r="AQ121" s="86"/>
      <c r="AR121" s="86"/>
      <c r="AS121" s="87" t="s">
        <v>115</v>
      </c>
      <c r="AT121" s="88"/>
      <c r="AU121" s="87"/>
      <c r="AV121" s="89"/>
      <c r="AW121" s="90" t="str">
        <f t="shared" si="97"/>
        <v/>
      </c>
      <c r="AX121" s="87" t="s">
        <v>115</v>
      </c>
      <c r="AY121" s="87" t="s">
        <v>115</v>
      </c>
      <c r="AZ121" s="87" t="s">
        <v>115</v>
      </c>
      <c r="BA121" s="87"/>
      <c r="BB121" s="87"/>
      <c r="BC121" s="87"/>
      <c r="BD121" s="87"/>
      <c r="BE121" s="91"/>
      <c r="BF121" s="96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256"/>
      <c r="BY121" s="106"/>
      <c r="BZ121" s="47"/>
      <c r="CA121" s="47">
        <v>110</v>
      </c>
      <c r="CB121" s="18" t="str">
        <f t="shared" si="98"/>
        <v/>
      </c>
      <c r="CC121" s="18" t="str">
        <f t="shared" si="62"/>
        <v>立得点表!3:12</v>
      </c>
      <c r="CD121" s="116" t="str">
        <f t="shared" si="63"/>
        <v>立得点表!16:25</v>
      </c>
      <c r="CE121" s="18" t="str">
        <f t="shared" si="64"/>
        <v>立3段得点表!3:13</v>
      </c>
      <c r="CF121" s="116" t="str">
        <f t="shared" si="65"/>
        <v>立3段得点表!16:25</v>
      </c>
      <c r="CG121" s="18" t="str">
        <f t="shared" si="66"/>
        <v>ボール得点表!3:13</v>
      </c>
      <c r="CH121" s="116" t="str">
        <f t="shared" si="67"/>
        <v>ボール得点表!16:25</v>
      </c>
      <c r="CI121" s="18" t="str">
        <f t="shared" si="68"/>
        <v>50m得点表!3:13</v>
      </c>
      <c r="CJ121" s="116" t="str">
        <f t="shared" si="69"/>
        <v>50m得点表!16:25</v>
      </c>
      <c r="CK121" s="18" t="str">
        <f t="shared" si="70"/>
        <v>往得点表!3:13</v>
      </c>
      <c r="CL121" s="116" t="str">
        <f t="shared" si="71"/>
        <v>往得点表!16:25</v>
      </c>
      <c r="CM121" s="18" t="str">
        <f t="shared" si="72"/>
        <v>腕得点表!3:13</v>
      </c>
      <c r="CN121" s="116" t="str">
        <f t="shared" si="73"/>
        <v>腕得点表!16:25</v>
      </c>
      <c r="CO121" s="18" t="str">
        <f t="shared" si="74"/>
        <v>腕膝得点表!3:4</v>
      </c>
      <c r="CP121" s="116" t="str">
        <f t="shared" si="75"/>
        <v>腕膝得点表!8:9</v>
      </c>
      <c r="CQ121" s="18" t="str">
        <f t="shared" si="76"/>
        <v>20mシャトルラン得点表!3:13</v>
      </c>
      <c r="CR121" s="116" t="str">
        <f t="shared" si="77"/>
        <v>20mシャトルラン得点表!16:25</v>
      </c>
      <c r="CS121" s="47" t="b">
        <f t="shared" si="99"/>
        <v>0</v>
      </c>
    </row>
    <row r="122" spans="1:97">
      <c r="A122" s="10">
        <v>111</v>
      </c>
      <c r="B122" s="147"/>
      <c r="C122" s="15"/>
      <c r="D122" s="233"/>
      <c r="E122" s="15"/>
      <c r="F122" s="139" t="str">
        <f t="shared" si="86"/>
        <v/>
      </c>
      <c r="G122" s="15"/>
      <c r="H122" s="15"/>
      <c r="I122" s="30"/>
      <c r="J122" s="31" t="str">
        <f t="shared" ca="1" si="87"/>
        <v/>
      </c>
      <c r="K122" s="30"/>
      <c r="L122" s="31" t="str">
        <f t="shared" ca="1" si="88"/>
        <v/>
      </c>
      <c r="M122" s="59"/>
      <c r="N122" s="60"/>
      <c r="O122" s="60"/>
      <c r="P122" s="60"/>
      <c r="Q122" s="151"/>
      <c r="R122" s="122"/>
      <c r="S122" s="38" t="str">
        <f t="shared" ca="1" si="89"/>
        <v/>
      </c>
      <c r="T122" s="59"/>
      <c r="U122" s="60"/>
      <c r="V122" s="60"/>
      <c r="W122" s="60"/>
      <c r="X122" s="61"/>
      <c r="Y122" s="38"/>
      <c r="Z122" s="144" t="str">
        <f t="shared" ca="1" si="90"/>
        <v/>
      </c>
      <c r="AA122" s="59"/>
      <c r="AB122" s="60"/>
      <c r="AC122" s="60"/>
      <c r="AD122" s="151"/>
      <c r="AE122" s="30"/>
      <c r="AF122" s="31" t="str">
        <f t="shared" ca="1" si="91"/>
        <v/>
      </c>
      <c r="AG122" s="30"/>
      <c r="AH122" s="31" t="str">
        <f t="shared" ca="1" si="92"/>
        <v/>
      </c>
      <c r="AI122" s="122"/>
      <c r="AJ122" s="38" t="str">
        <f t="shared" ca="1" si="93"/>
        <v/>
      </c>
      <c r="AK122" s="30"/>
      <c r="AL122" s="31" t="str">
        <f t="shared" ca="1" si="94"/>
        <v/>
      </c>
      <c r="AM122" s="11" t="str">
        <f t="shared" si="95"/>
        <v/>
      </c>
      <c r="AN122" s="11" t="str">
        <f t="shared" si="96"/>
        <v/>
      </c>
      <c r="AO122" s="11" t="str">
        <f>IF(AM122=7,VLOOKUP(AN122,設定!$A$2:$B$6,2,1),"---")</f>
        <v>---</v>
      </c>
      <c r="AP122" s="85"/>
      <c r="AQ122" s="86"/>
      <c r="AR122" s="86"/>
      <c r="AS122" s="87" t="s">
        <v>115</v>
      </c>
      <c r="AT122" s="88"/>
      <c r="AU122" s="87"/>
      <c r="AV122" s="89"/>
      <c r="AW122" s="90" t="str">
        <f t="shared" si="97"/>
        <v/>
      </c>
      <c r="AX122" s="87" t="s">
        <v>115</v>
      </c>
      <c r="AY122" s="87" t="s">
        <v>115</v>
      </c>
      <c r="AZ122" s="87" t="s">
        <v>115</v>
      </c>
      <c r="BA122" s="87"/>
      <c r="BB122" s="87"/>
      <c r="BC122" s="87"/>
      <c r="BD122" s="87"/>
      <c r="BE122" s="91"/>
      <c r="BF122" s="96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256"/>
      <c r="BY122" s="106"/>
      <c r="BZ122" s="47"/>
      <c r="CA122" s="47">
        <v>111</v>
      </c>
      <c r="CB122" s="18" t="str">
        <f t="shared" si="98"/>
        <v/>
      </c>
      <c r="CC122" s="18" t="str">
        <f t="shared" si="62"/>
        <v>立得点表!3:12</v>
      </c>
      <c r="CD122" s="116" t="str">
        <f t="shared" si="63"/>
        <v>立得点表!16:25</v>
      </c>
      <c r="CE122" s="18" t="str">
        <f t="shared" si="64"/>
        <v>立3段得点表!3:13</v>
      </c>
      <c r="CF122" s="116" t="str">
        <f t="shared" si="65"/>
        <v>立3段得点表!16:25</v>
      </c>
      <c r="CG122" s="18" t="str">
        <f t="shared" si="66"/>
        <v>ボール得点表!3:13</v>
      </c>
      <c r="CH122" s="116" t="str">
        <f t="shared" si="67"/>
        <v>ボール得点表!16:25</v>
      </c>
      <c r="CI122" s="18" t="str">
        <f t="shared" si="68"/>
        <v>50m得点表!3:13</v>
      </c>
      <c r="CJ122" s="116" t="str">
        <f t="shared" si="69"/>
        <v>50m得点表!16:25</v>
      </c>
      <c r="CK122" s="18" t="str">
        <f t="shared" si="70"/>
        <v>往得点表!3:13</v>
      </c>
      <c r="CL122" s="116" t="str">
        <f t="shared" si="71"/>
        <v>往得点表!16:25</v>
      </c>
      <c r="CM122" s="18" t="str">
        <f t="shared" si="72"/>
        <v>腕得点表!3:13</v>
      </c>
      <c r="CN122" s="116" t="str">
        <f t="shared" si="73"/>
        <v>腕得点表!16:25</v>
      </c>
      <c r="CO122" s="18" t="str">
        <f t="shared" si="74"/>
        <v>腕膝得点表!3:4</v>
      </c>
      <c r="CP122" s="116" t="str">
        <f t="shared" si="75"/>
        <v>腕膝得点表!8:9</v>
      </c>
      <c r="CQ122" s="18" t="str">
        <f t="shared" si="76"/>
        <v>20mシャトルラン得点表!3:13</v>
      </c>
      <c r="CR122" s="116" t="str">
        <f t="shared" si="77"/>
        <v>20mシャトルラン得点表!16:25</v>
      </c>
      <c r="CS122" s="47" t="b">
        <f t="shared" si="99"/>
        <v>0</v>
      </c>
    </row>
    <row r="123" spans="1:97">
      <c r="A123" s="10">
        <v>112</v>
      </c>
      <c r="B123" s="147"/>
      <c r="C123" s="15"/>
      <c r="D123" s="233"/>
      <c r="E123" s="15"/>
      <c r="F123" s="139" t="str">
        <f t="shared" si="86"/>
        <v/>
      </c>
      <c r="G123" s="15"/>
      <c r="H123" s="15"/>
      <c r="I123" s="30"/>
      <c r="J123" s="31" t="str">
        <f t="shared" ca="1" si="87"/>
        <v/>
      </c>
      <c r="K123" s="30"/>
      <c r="L123" s="31" t="str">
        <f t="shared" ca="1" si="88"/>
        <v/>
      </c>
      <c r="M123" s="59"/>
      <c r="N123" s="60"/>
      <c r="O123" s="60"/>
      <c r="P123" s="60"/>
      <c r="Q123" s="151"/>
      <c r="R123" s="122"/>
      <c r="S123" s="38" t="str">
        <f t="shared" ca="1" si="89"/>
        <v/>
      </c>
      <c r="T123" s="59"/>
      <c r="U123" s="60"/>
      <c r="V123" s="60"/>
      <c r="W123" s="60"/>
      <c r="X123" s="61"/>
      <c r="Y123" s="38"/>
      <c r="Z123" s="144" t="str">
        <f t="shared" ca="1" si="90"/>
        <v/>
      </c>
      <c r="AA123" s="59"/>
      <c r="AB123" s="60"/>
      <c r="AC123" s="60"/>
      <c r="AD123" s="151"/>
      <c r="AE123" s="30"/>
      <c r="AF123" s="31" t="str">
        <f t="shared" ca="1" si="91"/>
        <v/>
      </c>
      <c r="AG123" s="30"/>
      <c r="AH123" s="31" t="str">
        <f t="shared" ca="1" si="92"/>
        <v/>
      </c>
      <c r="AI123" s="122"/>
      <c r="AJ123" s="38" t="str">
        <f t="shared" ca="1" si="93"/>
        <v/>
      </c>
      <c r="AK123" s="30"/>
      <c r="AL123" s="31" t="str">
        <f t="shared" ca="1" si="94"/>
        <v/>
      </c>
      <c r="AM123" s="11" t="str">
        <f t="shared" si="95"/>
        <v/>
      </c>
      <c r="AN123" s="11" t="str">
        <f t="shared" si="96"/>
        <v/>
      </c>
      <c r="AO123" s="11" t="str">
        <f>IF(AM123=7,VLOOKUP(AN123,設定!$A$2:$B$6,2,1),"---")</f>
        <v>---</v>
      </c>
      <c r="AP123" s="85"/>
      <c r="AQ123" s="86"/>
      <c r="AR123" s="86"/>
      <c r="AS123" s="87" t="s">
        <v>115</v>
      </c>
      <c r="AT123" s="88"/>
      <c r="AU123" s="87"/>
      <c r="AV123" s="89"/>
      <c r="AW123" s="90" t="str">
        <f t="shared" si="97"/>
        <v/>
      </c>
      <c r="AX123" s="87" t="s">
        <v>115</v>
      </c>
      <c r="AY123" s="87" t="s">
        <v>115</v>
      </c>
      <c r="AZ123" s="87" t="s">
        <v>115</v>
      </c>
      <c r="BA123" s="87"/>
      <c r="BB123" s="87"/>
      <c r="BC123" s="87"/>
      <c r="BD123" s="87"/>
      <c r="BE123" s="91"/>
      <c r="BF123" s="96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256"/>
      <c r="BY123" s="106"/>
      <c r="BZ123" s="47"/>
      <c r="CA123" s="47">
        <v>112</v>
      </c>
      <c r="CB123" s="18" t="str">
        <f t="shared" si="98"/>
        <v/>
      </c>
      <c r="CC123" s="18" t="str">
        <f t="shared" si="62"/>
        <v>立得点表!3:12</v>
      </c>
      <c r="CD123" s="116" t="str">
        <f t="shared" si="63"/>
        <v>立得点表!16:25</v>
      </c>
      <c r="CE123" s="18" t="str">
        <f t="shared" si="64"/>
        <v>立3段得点表!3:13</v>
      </c>
      <c r="CF123" s="116" t="str">
        <f t="shared" si="65"/>
        <v>立3段得点表!16:25</v>
      </c>
      <c r="CG123" s="18" t="str">
        <f t="shared" si="66"/>
        <v>ボール得点表!3:13</v>
      </c>
      <c r="CH123" s="116" t="str">
        <f t="shared" si="67"/>
        <v>ボール得点表!16:25</v>
      </c>
      <c r="CI123" s="18" t="str">
        <f t="shared" si="68"/>
        <v>50m得点表!3:13</v>
      </c>
      <c r="CJ123" s="116" t="str">
        <f t="shared" si="69"/>
        <v>50m得点表!16:25</v>
      </c>
      <c r="CK123" s="18" t="str">
        <f t="shared" si="70"/>
        <v>往得点表!3:13</v>
      </c>
      <c r="CL123" s="116" t="str">
        <f t="shared" si="71"/>
        <v>往得点表!16:25</v>
      </c>
      <c r="CM123" s="18" t="str">
        <f t="shared" si="72"/>
        <v>腕得点表!3:13</v>
      </c>
      <c r="CN123" s="116" t="str">
        <f t="shared" si="73"/>
        <v>腕得点表!16:25</v>
      </c>
      <c r="CO123" s="18" t="str">
        <f t="shared" si="74"/>
        <v>腕膝得点表!3:4</v>
      </c>
      <c r="CP123" s="116" t="str">
        <f t="shared" si="75"/>
        <v>腕膝得点表!8:9</v>
      </c>
      <c r="CQ123" s="18" t="str">
        <f t="shared" si="76"/>
        <v>20mシャトルラン得点表!3:13</v>
      </c>
      <c r="CR123" s="116" t="str">
        <f t="shared" si="77"/>
        <v>20mシャトルラン得点表!16:25</v>
      </c>
      <c r="CS123" s="47" t="b">
        <f t="shared" si="99"/>
        <v>0</v>
      </c>
    </row>
    <row r="124" spans="1:97">
      <c r="A124" s="10">
        <v>113</v>
      </c>
      <c r="B124" s="147"/>
      <c r="C124" s="15"/>
      <c r="D124" s="233"/>
      <c r="E124" s="15"/>
      <c r="F124" s="139" t="str">
        <f t="shared" si="86"/>
        <v/>
      </c>
      <c r="G124" s="15"/>
      <c r="H124" s="15"/>
      <c r="I124" s="30"/>
      <c r="J124" s="31" t="str">
        <f t="shared" ca="1" si="87"/>
        <v/>
      </c>
      <c r="K124" s="30"/>
      <c r="L124" s="31" t="str">
        <f t="shared" ca="1" si="88"/>
        <v/>
      </c>
      <c r="M124" s="59"/>
      <c r="N124" s="60"/>
      <c r="O124" s="60"/>
      <c r="P124" s="60"/>
      <c r="Q124" s="151"/>
      <c r="R124" s="122"/>
      <c r="S124" s="38" t="str">
        <f t="shared" ca="1" si="89"/>
        <v/>
      </c>
      <c r="T124" s="59"/>
      <c r="U124" s="60"/>
      <c r="V124" s="60"/>
      <c r="W124" s="60"/>
      <c r="X124" s="61"/>
      <c r="Y124" s="38"/>
      <c r="Z124" s="144" t="str">
        <f t="shared" ca="1" si="90"/>
        <v/>
      </c>
      <c r="AA124" s="59"/>
      <c r="AB124" s="60"/>
      <c r="AC124" s="60"/>
      <c r="AD124" s="151"/>
      <c r="AE124" s="30"/>
      <c r="AF124" s="31" t="str">
        <f t="shared" ca="1" si="91"/>
        <v/>
      </c>
      <c r="AG124" s="30"/>
      <c r="AH124" s="31" t="str">
        <f t="shared" ca="1" si="92"/>
        <v/>
      </c>
      <c r="AI124" s="122"/>
      <c r="AJ124" s="38" t="str">
        <f t="shared" ca="1" si="93"/>
        <v/>
      </c>
      <c r="AK124" s="30"/>
      <c r="AL124" s="31" t="str">
        <f t="shared" ca="1" si="94"/>
        <v/>
      </c>
      <c r="AM124" s="11" t="str">
        <f t="shared" si="95"/>
        <v/>
      </c>
      <c r="AN124" s="11" t="str">
        <f t="shared" si="96"/>
        <v/>
      </c>
      <c r="AO124" s="11" t="str">
        <f>IF(AM124=7,VLOOKUP(AN124,設定!$A$2:$B$6,2,1),"---")</f>
        <v>---</v>
      </c>
      <c r="AP124" s="85"/>
      <c r="AQ124" s="86"/>
      <c r="AR124" s="86"/>
      <c r="AS124" s="87" t="s">
        <v>115</v>
      </c>
      <c r="AT124" s="88"/>
      <c r="AU124" s="87"/>
      <c r="AV124" s="89"/>
      <c r="AW124" s="90" t="str">
        <f t="shared" si="97"/>
        <v/>
      </c>
      <c r="AX124" s="87" t="s">
        <v>115</v>
      </c>
      <c r="AY124" s="87" t="s">
        <v>115</v>
      </c>
      <c r="AZ124" s="87" t="s">
        <v>115</v>
      </c>
      <c r="BA124" s="87"/>
      <c r="BB124" s="87"/>
      <c r="BC124" s="87"/>
      <c r="BD124" s="87"/>
      <c r="BE124" s="91"/>
      <c r="BF124" s="96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256"/>
      <c r="BY124" s="106"/>
      <c r="BZ124" s="47"/>
      <c r="CA124" s="47">
        <v>113</v>
      </c>
      <c r="CB124" s="18" t="str">
        <f t="shared" si="98"/>
        <v/>
      </c>
      <c r="CC124" s="18" t="str">
        <f t="shared" si="62"/>
        <v>立得点表!3:12</v>
      </c>
      <c r="CD124" s="116" t="str">
        <f t="shared" si="63"/>
        <v>立得点表!16:25</v>
      </c>
      <c r="CE124" s="18" t="str">
        <f t="shared" si="64"/>
        <v>立3段得点表!3:13</v>
      </c>
      <c r="CF124" s="116" t="str">
        <f t="shared" si="65"/>
        <v>立3段得点表!16:25</v>
      </c>
      <c r="CG124" s="18" t="str">
        <f t="shared" si="66"/>
        <v>ボール得点表!3:13</v>
      </c>
      <c r="CH124" s="116" t="str">
        <f t="shared" si="67"/>
        <v>ボール得点表!16:25</v>
      </c>
      <c r="CI124" s="18" t="str">
        <f t="shared" si="68"/>
        <v>50m得点表!3:13</v>
      </c>
      <c r="CJ124" s="116" t="str">
        <f t="shared" si="69"/>
        <v>50m得点表!16:25</v>
      </c>
      <c r="CK124" s="18" t="str">
        <f t="shared" si="70"/>
        <v>往得点表!3:13</v>
      </c>
      <c r="CL124" s="116" t="str">
        <f t="shared" si="71"/>
        <v>往得点表!16:25</v>
      </c>
      <c r="CM124" s="18" t="str">
        <f t="shared" si="72"/>
        <v>腕得点表!3:13</v>
      </c>
      <c r="CN124" s="116" t="str">
        <f t="shared" si="73"/>
        <v>腕得点表!16:25</v>
      </c>
      <c r="CO124" s="18" t="str">
        <f t="shared" si="74"/>
        <v>腕膝得点表!3:4</v>
      </c>
      <c r="CP124" s="116" t="str">
        <f t="shared" si="75"/>
        <v>腕膝得点表!8:9</v>
      </c>
      <c r="CQ124" s="18" t="str">
        <f t="shared" si="76"/>
        <v>20mシャトルラン得点表!3:13</v>
      </c>
      <c r="CR124" s="116" t="str">
        <f t="shared" si="77"/>
        <v>20mシャトルラン得点表!16:25</v>
      </c>
      <c r="CS124" s="47" t="b">
        <f t="shared" si="99"/>
        <v>0</v>
      </c>
    </row>
    <row r="125" spans="1:97">
      <c r="A125" s="10">
        <v>114</v>
      </c>
      <c r="B125" s="147"/>
      <c r="C125" s="15"/>
      <c r="D125" s="233"/>
      <c r="E125" s="15"/>
      <c r="F125" s="139" t="str">
        <f t="shared" si="86"/>
        <v/>
      </c>
      <c r="G125" s="15"/>
      <c r="H125" s="15"/>
      <c r="I125" s="30"/>
      <c r="J125" s="31" t="str">
        <f t="shared" ca="1" si="87"/>
        <v/>
      </c>
      <c r="K125" s="30"/>
      <c r="L125" s="31" t="str">
        <f t="shared" ca="1" si="88"/>
        <v/>
      </c>
      <c r="M125" s="59"/>
      <c r="N125" s="60"/>
      <c r="O125" s="60"/>
      <c r="P125" s="60"/>
      <c r="Q125" s="151"/>
      <c r="R125" s="122"/>
      <c r="S125" s="38" t="str">
        <f t="shared" ca="1" si="89"/>
        <v/>
      </c>
      <c r="T125" s="59"/>
      <c r="U125" s="60"/>
      <c r="V125" s="60"/>
      <c r="W125" s="60"/>
      <c r="X125" s="61"/>
      <c r="Y125" s="38"/>
      <c r="Z125" s="144" t="str">
        <f t="shared" ca="1" si="90"/>
        <v/>
      </c>
      <c r="AA125" s="59"/>
      <c r="AB125" s="60"/>
      <c r="AC125" s="60"/>
      <c r="AD125" s="151"/>
      <c r="AE125" s="30"/>
      <c r="AF125" s="31" t="str">
        <f t="shared" ca="1" si="91"/>
        <v/>
      </c>
      <c r="AG125" s="30"/>
      <c r="AH125" s="31" t="str">
        <f t="shared" ca="1" si="92"/>
        <v/>
      </c>
      <c r="AI125" s="122"/>
      <c r="AJ125" s="38" t="str">
        <f t="shared" ca="1" si="93"/>
        <v/>
      </c>
      <c r="AK125" s="30"/>
      <c r="AL125" s="31" t="str">
        <f t="shared" ca="1" si="94"/>
        <v/>
      </c>
      <c r="AM125" s="11" t="str">
        <f t="shared" si="95"/>
        <v/>
      </c>
      <c r="AN125" s="11" t="str">
        <f t="shared" si="96"/>
        <v/>
      </c>
      <c r="AO125" s="11" t="str">
        <f>IF(AM125=7,VLOOKUP(AN125,設定!$A$2:$B$6,2,1),"---")</f>
        <v>---</v>
      </c>
      <c r="AP125" s="85"/>
      <c r="AQ125" s="86"/>
      <c r="AR125" s="86"/>
      <c r="AS125" s="87" t="s">
        <v>115</v>
      </c>
      <c r="AT125" s="88"/>
      <c r="AU125" s="87"/>
      <c r="AV125" s="89"/>
      <c r="AW125" s="90" t="str">
        <f t="shared" si="97"/>
        <v/>
      </c>
      <c r="AX125" s="87" t="s">
        <v>115</v>
      </c>
      <c r="AY125" s="87" t="s">
        <v>115</v>
      </c>
      <c r="AZ125" s="87" t="s">
        <v>115</v>
      </c>
      <c r="BA125" s="87"/>
      <c r="BB125" s="87"/>
      <c r="BC125" s="87"/>
      <c r="BD125" s="87"/>
      <c r="BE125" s="91"/>
      <c r="BF125" s="96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256"/>
      <c r="BY125" s="106"/>
      <c r="BZ125" s="47"/>
      <c r="CA125" s="47">
        <v>114</v>
      </c>
      <c r="CB125" s="18" t="str">
        <f t="shared" si="98"/>
        <v/>
      </c>
      <c r="CC125" s="18" t="str">
        <f t="shared" si="62"/>
        <v>立得点表!3:12</v>
      </c>
      <c r="CD125" s="116" t="str">
        <f t="shared" si="63"/>
        <v>立得点表!16:25</v>
      </c>
      <c r="CE125" s="18" t="str">
        <f t="shared" si="64"/>
        <v>立3段得点表!3:13</v>
      </c>
      <c r="CF125" s="116" t="str">
        <f t="shared" si="65"/>
        <v>立3段得点表!16:25</v>
      </c>
      <c r="CG125" s="18" t="str">
        <f t="shared" si="66"/>
        <v>ボール得点表!3:13</v>
      </c>
      <c r="CH125" s="116" t="str">
        <f t="shared" si="67"/>
        <v>ボール得点表!16:25</v>
      </c>
      <c r="CI125" s="18" t="str">
        <f t="shared" si="68"/>
        <v>50m得点表!3:13</v>
      </c>
      <c r="CJ125" s="116" t="str">
        <f t="shared" si="69"/>
        <v>50m得点表!16:25</v>
      </c>
      <c r="CK125" s="18" t="str">
        <f t="shared" si="70"/>
        <v>往得点表!3:13</v>
      </c>
      <c r="CL125" s="116" t="str">
        <f t="shared" si="71"/>
        <v>往得点表!16:25</v>
      </c>
      <c r="CM125" s="18" t="str">
        <f t="shared" si="72"/>
        <v>腕得点表!3:13</v>
      </c>
      <c r="CN125" s="116" t="str">
        <f t="shared" si="73"/>
        <v>腕得点表!16:25</v>
      </c>
      <c r="CO125" s="18" t="str">
        <f t="shared" si="74"/>
        <v>腕膝得点表!3:4</v>
      </c>
      <c r="CP125" s="116" t="str">
        <f t="shared" si="75"/>
        <v>腕膝得点表!8:9</v>
      </c>
      <c r="CQ125" s="18" t="str">
        <f t="shared" si="76"/>
        <v>20mシャトルラン得点表!3:13</v>
      </c>
      <c r="CR125" s="116" t="str">
        <f t="shared" si="77"/>
        <v>20mシャトルラン得点表!16:25</v>
      </c>
      <c r="CS125" s="47" t="b">
        <f t="shared" si="99"/>
        <v>0</v>
      </c>
    </row>
    <row r="126" spans="1:97">
      <c r="A126" s="10">
        <v>115</v>
      </c>
      <c r="B126" s="147"/>
      <c r="C126" s="15"/>
      <c r="D126" s="233"/>
      <c r="E126" s="15"/>
      <c r="F126" s="139" t="str">
        <f t="shared" si="86"/>
        <v/>
      </c>
      <c r="G126" s="15"/>
      <c r="H126" s="15"/>
      <c r="I126" s="30"/>
      <c r="J126" s="31" t="str">
        <f t="shared" ca="1" si="87"/>
        <v/>
      </c>
      <c r="K126" s="30"/>
      <c r="L126" s="31" t="str">
        <f t="shared" ca="1" si="88"/>
        <v/>
      </c>
      <c r="M126" s="59"/>
      <c r="N126" s="60"/>
      <c r="O126" s="60"/>
      <c r="P126" s="60"/>
      <c r="Q126" s="151"/>
      <c r="R126" s="122"/>
      <c r="S126" s="38" t="str">
        <f t="shared" ca="1" si="89"/>
        <v/>
      </c>
      <c r="T126" s="59"/>
      <c r="U126" s="60"/>
      <c r="V126" s="60"/>
      <c r="W126" s="60"/>
      <c r="X126" s="61"/>
      <c r="Y126" s="38"/>
      <c r="Z126" s="144" t="str">
        <f t="shared" ca="1" si="90"/>
        <v/>
      </c>
      <c r="AA126" s="59"/>
      <c r="AB126" s="60"/>
      <c r="AC126" s="60"/>
      <c r="AD126" s="151"/>
      <c r="AE126" s="30"/>
      <c r="AF126" s="31" t="str">
        <f t="shared" ca="1" si="91"/>
        <v/>
      </c>
      <c r="AG126" s="30"/>
      <c r="AH126" s="31" t="str">
        <f t="shared" ca="1" si="92"/>
        <v/>
      </c>
      <c r="AI126" s="122"/>
      <c r="AJ126" s="38" t="str">
        <f t="shared" ca="1" si="93"/>
        <v/>
      </c>
      <c r="AK126" s="30"/>
      <c r="AL126" s="31" t="str">
        <f t="shared" ca="1" si="94"/>
        <v/>
      </c>
      <c r="AM126" s="11" t="str">
        <f t="shared" si="95"/>
        <v/>
      </c>
      <c r="AN126" s="11" t="str">
        <f t="shared" si="96"/>
        <v/>
      </c>
      <c r="AO126" s="11" t="str">
        <f>IF(AM126=7,VLOOKUP(AN126,設定!$A$2:$B$6,2,1),"---")</f>
        <v>---</v>
      </c>
      <c r="AP126" s="85"/>
      <c r="AQ126" s="86"/>
      <c r="AR126" s="86"/>
      <c r="AS126" s="87" t="s">
        <v>115</v>
      </c>
      <c r="AT126" s="88"/>
      <c r="AU126" s="87"/>
      <c r="AV126" s="89"/>
      <c r="AW126" s="90" t="str">
        <f t="shared" si="97"/>
        <v/>
      </c>
      <c r="AX126" s="87" t="s">
        <v>115</v>
      </c>
      <c r="AY126" s="87" t="s">
        <v>115</v>
      </c>
      <c r="AZ126" s="87" t="s">
        <v>115</v>
      </c>
      <c r="BA126" s="87"/>
      <c r="BB126" s="87"/>
      <c r="BC126" s="87"/>
      <c r="BD126" s="87"/>
      <c r="BE126" s="91"/>
      <c r="BF126" s="96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256"/>
      <c r="BY126" s="106"/>
      <c r="BZ126" s="47"/>
      <c r="CA126" s="47">
        <v>115</v>
      </c>
      <c r="CB126" s="18" t="str">
        <f t="shared" si="98"/>
        <v/>
      </c>
      <c r="CC126" s="18" t="str">
        <f t="shared" si="62"/>
        <v>立得点表!3:12</v>
      </c>
      <c r="CD126" s="116" t="str">
        <f t="shared" si="63"/>
        <v>立得点表!16:25</v>
      </c>
      <c r="CE126" s="18" t="str">
        <f t="shared" si="64"/>
        <v>立3段得点表!3:13</v>
      </c>
      <c r="CF126" s="116" t="str">
        <f t="shared" si="65"/>
        <v>立3段得点表!16:25</v>
      </c>
      <c r="CG126" s="18" t="str">
        <f t="shared" si="66"/>
        <v>ボール得点表!3:13</v>
      </c>
      <c r="CH126" s="116" t="str">
        <f t="shared" si="67"/>
        <v>ボール得点表!16:25</v>
      </c>
      <c r="CI126" s="18" t="str">
        <f t="shared" si="68"/>
        <v>50m得点表!3:13</v>
      </c>
      <c r="CJ126" s="116" t="str">
        <f t="shared" si="69"/>
        <v>50m得点表!16:25</v>
      </c>
      <c r="CK126" s="18" t="str">
        <f t="shared" si="70"/>
        <v>往得点表!3:13</v>
      </c>
      <c r="CL126" s="116" t="str">
        <f t="shared" si="71"/>
        <v>往得点表!16:25</v>
      </c>
      <c r="CM126" s="18" t="str">
        <f t="shared" si="72"/>
        <v>腕得点表!3:13</v>
      </c>
      <c r="CN126" s="116" t="str">
        <f t="shared" si="73"/>
        <v>腕得点表!16:25</v>
      </c>
      <c r="CO126" s="18" t="str">
        <f t="shared" si="74"/>
        <v>腕膝得点表!3:4</v>
      </c>
      <c r="CP126" s="116" t="str">
        <f t="shared" si="75"/>
        <v>腕膝得点表!8:9</v>
      </c>
      <c r="CQ126" s="18" t="str">
        <f t="shared" si="76"/>
        <v>20mシャトルラン得点表!3:13</v>
      </c>
      <c r="CR126" s="116" t="str">
        <f t="shared" si="77"/>
        <v>20mシャトルラン得点表!16:25</v>
      </c>
      <c r="CS126" s="47" t="b">
        <f t="shared" si="99"/>
        <v>0</v>
      </c>
    </row>
    <row r="127" spans="1:97">
      <c r="A127" s="10">
        <v>116</v>
      </c>
      <c r="B127" s="147"/>
      <c r="C127" s="15"/>
      <c r="D127" s="233"/>
      <c r="E127" s="15"/>
      <c r="F127" s="139" t="str">
        <f t="shared" si="86"/>
        <v/>
      </c>
      <c r="G127" s="15"/>
      <c r="H127" s="15"/>
      <c r="I127" s="30"/>
      <c r="J127" s="31" t="str">
        <f t="shared" ca="1" si="87"/>
        <v/>
      </c>
      <c r="K127" s="30"/>
      <c r="L127" s="31" t="str">
        <f t="shared" ca="1" si="88"/>
        <v/>
      </c>
      <c r="M127" s="59"/>
      <c r="N127" s="60"/>
      <c r="O127" s="60"/>
      <c r="P127" s="60"/>
      <c r="Q127" s="151"/>
      <c r="R127" s="122"/>
      <c r="S127" s="38" t="str">
        <f t="shared" ca="1" si="89"/>
        <v/>
      </c>
      <c r="T127" s="59"/>
      <c r="U127" s="60"/>
      <c r="V127" s="60"/>
      <c r="W127" s="60"/>
      <c r="X127" s="61"/>
      <c r="Y127" s="38"/>
      <c r="Z127" s="144" t="str">
        <f t="shared" ca="1" si="90"/>
        <v/>
      </c>
      <c r="AA127" s="59"/>
      <c r="AB127" s="60"/>
      <c r="AC127" s="60"/>
      <c r="AD127" s="151"/>
      <c r="AE127" s="30"/>
      <c r="AF127" s="31" t="str">
        <f t="shared" ca="1" si="91"/>
        <v/>
      </c>
      <c r="AG127" s="30"/>
      <c r="AH127" s="31" t="str">
        <f t="shared" ca="1" si="92"/>
        <v/>
      </c>
      <c r="AI127" s="122"/>
      <c r="AJ127" s="38" t="str">
        <f t="shared" ca="1" si="93"/>
        <v/>
      </c>
      <c r="AK127" s="30"/>
      <c r="AL127" s="31" t="str">
        <f t="shared" ca="1" si="94"/>
        <v/>
      </c>
      <c r="AM127" s="11" t="str">
        <f t="shared" si="95"/>
        <v/>
      </c>
      <c r="AN127" s="11" t="str">
        <f t="shared" si="96"/>
        <v/>
      </c>
      <c r="AO127" s="11" t="str">
        <f>IF(AM127=7,VLOOKUP(AN127,設定!$A$2:$B$6,2,1),"---")</f>
        <v>---</v>
      </c>
      <c r="AP127" s="85"/>
      <c r="AQ127" s="86"/>
      <c r="AR127" s="86"/>
      <c r="AS127" s="87" t="s">
        <v>115</v>
      </c>
      <c r="AT127" s="88"/>
      <c r="AU127" s="87"/>
      <c r="AV127" s="89"/>
      <c r="AW127" s="90" t="str">
        <f t="shared" si="97"/>
        <v/>
      </c>
      <c r="AX127" s="87" t="s">
        <v>115</v>
      </c>
      <c r="AY127" s="87" t="s">
        <v>115</v>
      </c>
      <c r="AZ127" s="87" t="s">
        <v>115</v>
      </c>
      <c r="BA127" s="87"/>
      <c r="BB127" s="87"/>
      <c r="BC127" s="87"/>
      <c r="BD127" s="87"/>
      <c r="BE127" s="91"/>
      <c r="BF127" s="96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256"/>
      <c r="BY127" s="106"/>
      <c r="BZ127" s="47"/>
      <c r="CA127" s="47">
        <v>116</v>
      </c>
      <c r="CB127" s="18" t="str">
        <f t="shared" si="98"/>
        <v/>
      </c>
      <c r="CC127" s="18" t="str">
        <f t="shared" si="62"/>
        <v>立得点表!3:12</v>
      </c>
      <c r="CD127" s="116" t="str">
        <f t="shared" si="63"/>
        <v>立得点表!16:25</v>
      </c>
      <c r="CE127" s="18" t="str">
        <f t="shared" si="64"/>
        <v>立3段得点表!3:13</v>
      </c>
      <c r="CF127" s="116" t="str">
        <f t="shared" si="65"/>
        <v>立3段得点表!16:25</v>
      </c>
      <c r="CG127" s="18" t="str">
        <f t="shared" si="66"/>
        <v>ボール得点表!3:13</v>
      </c>
      <c r="CH127" s="116" t="str">
        <f t="shared" si="67"/>
        <v>ボール得点表!16:25</v>
      </c>
      <c r="CI127" s="18" t="str">
        <f t="shared" si="68"/>
        <v>50m得点表!3:13</v>
      </c>
      <c r="CJ127" s="116" t="str">
        <f t="shared" si="69"/>
        <v>50m得点表!16:25</v>
      </c>
      <c r="CK127" s="18" t="str">
        <f t="shared" si="70"/>
        <v>往得点表!3:13</v>
      </c>
      <c r="CL127" s="116" t="str">
        <f t="shared" si="71"/>
        <v>往得点表!16:25</v>
      </c>
      <c r="CM127" s="18" t="str">
        <f t="shared" si="72"/>
        <v>腕得点表!3:13</v>
      </c>
      <c r="CN127" s="116" t="str">
        <f t="shared" si="73"/>
        <v>腕得点表!16:25</v>
      </c>
      <c r="CO127" s="18" t="str">
        <f t="shared" si="74"/>
        <v>腕膝得点表!3:4</v>
      </c>
      <c r="CP127" s="116" t="str">
        <f t="shared" si="75"/>
        <v>腕膝得点表!8:9</v>
      </c>
      <c r="CQ127" s="18" t="str">
        <f t="shared" si="76"/>
        <v>20mシャトルラン得点表!3:13</v>
      </c>
      <c r="CR127" s="116" t="str">
        <f t="shared" si="77"/>
        <v>20mシャトルラン得点表!16:25</v>
      </c>
      <c r="CS127" s="47" t="b">
        <f t="shared" si="99"/>
        <v>0</v>
      </c>
    </row>
    <row r="128" spans="1:97">
      <c r="A128" s="10">
        <v>117</v>
      </c>
      <c r="B128" s="147"/>
      <c r="C128" s="15"/>
      <c r="D128" s="233"/>
      <c r="E128" s="15"/>
      <c r="F128" s="139" t="str">
        <f t="shared" si="86"/>
        <v/>
      </c>
      <c r="G128" s="15"/>
      <c r="H128" s="15"/>
      <c r="I128" s="30"/>
      <c r="J128" s="31" t="str">
        <f t="shared" ca="1" si="87"/>
        <v/>
      </c>
      <c r="K128" s="30"/>
      <c r="L128" s="31" t="str">
        <f t="shared" ca="1" si="88"/>
        <v/>
      </c>
      <c r="M128" s="59"/>
      <c r="N128" s="60"/>
      <c r="O128" s="60"/>
      <c r="P128" s="60"/>
      <c r="Q128" s="151"/>
      <c r="R128" s="122"/>
      <c r="S128" s="38" t="str">
        <f t="shared" ca="1" si="89"/>
        <v/>
      </c>
      <c r="T128" s="59"/>
      <c r="U128" s="60"/>
      <c r="V128" s="60"/>
      <c r="W128" s="60"/>
      <c r="X128" s="61"/>
      <c r="Y128" s="38"/>
      <c r="Z128" s="144" t="str">
        <f t="shared" ca="1" si="90"/>
        <v/>
      </c>
      <c r="AA128" s="59"/>
      <c r="AB128" s="60"/>
      <c r="AC128" s="60"/>
      <c r="AD128" s="151"/>
      <c r="AE128" s="30"/>
      <c r="AF128" s="31" t="str">
        <f t="shared" ca="1" si="91"/>
        <v/>
      </c>
      <c r="AG128" s="30"/>
      <c r="AH128" s="31" t="str">
        <f t="shared" ca="1" si="92"/>
        <v/>
      </c>
      <c r="AI128" s="122"/>
      <c r="AJ128" s="38" t="str">
        <f t="shared" ca="1" si="93"/>
        <v/>
      </c>
      <c r="AK128" s="30"/>
      <c r="AL128" s="31" t="str">
        <f t="shared" ca="1" si="94"/>
        <v/>
      </c>
      <c r="AM128" s="11" t="str">
        <f t="shared" si="95"/>
        <v/>
      </c>
      <c r="AN128" s="11" t="str">
        <f t="shared" si="96"/>
        <v/>
      </c>
      <c r="AO128" s="11" t="str">
        <f>IF(AM128=7,VLOOKUP(AN128,設定!$A$2:$B$6,2,1),"---")</f>
        <v>---</v>
      </c>
      <c r="AP128" s="85"/>
      <c r="AQ128" s="86"/>
      <c r="AR128" s="86"/>
      <c r="AS128" s="87" t="s">
        <v>115</v>
      </c>
      <c r="AT128" s="88"/>
      <c r="AU128" s="87"/>
      <c r="AV128" s="89"/>
      <c r="AW128" s="90" t="str">
        <f t="shared" si="97"/>
        <v/>
      </c>
      <c r="AX128" s="87" t="s">
        <v>115</v>
      </c>
      <c r="AY128" s="87" t="s">
        <v>115</v>
      </c>
      <c r="AZ128" s="87" t="s">
        <v>115</v>
      </c>
      <c r="BA128" s="87"/>
      <c r="BB128" s="87"/>
      <c r="BC128" s="87"/>
      <c r="BD128" s="87"/>
      <c r="BE128" s="91"/>
      <c r="BF128" s="96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256"/>
      <c r="BY128" s="106"/>
      <c r="BZ128" s="47"/>
      <c r="CA128" s="47">
        <v>117</v>
      </c>
      <c r="CB128" s="18" t="str">
        <f t="shared" si="98"/>
        <v/>
      </c>
      <c r="CC128" s="18" t="str">
        <f t="shared" si="62"/>
        <v>立得点表!3:12</v>
      </c>
      <c r="CD128" s="116" t="str">
        <f t="shared" si="63"/>
        <v>立得点表!16:25</v>
      </c>
      <c r="CE128" s="18" t="str">
        <f t="shared" si="64"/>
        <v>立3段得点表!3:13</v>
      </c>
      <c r="CF128" s="116" t="str">
        <f t="shared" si="65"/>
        <v>立3段得点表!16:25</v>
      </c>
      <c r="CG128" s="18" t="str">
        <f t="shared" si="66"/>
        <v>ボール得点表!3:13</v>
      </c>
      <c r="CH128" s="116" t="str">
        <f t="shared" si="67"/>
        <v>ボール得点表!16:25</v>
      </c>
      <c r="CI128" s="18" t="str">
        <f t="shared" si="68"/>
        <v>50m得点表!3:13</v>
      </c>
      <c r="CJ128" s="116" t="str">
        <f t="shared" si="69"/>
        <v>50m得点表!16:25</v>
      </c>
      <c r="CK128" s="18" t="str">
        <f t="shared" si="70"/>
        <v>往得点表!3:13</v>
      </c>
      <c r="CL128" s="116" t="str">
        <f t="shared" si="71"/>
        <v>往得点表!16:25</v>
      </c>
      <c r="CM128" s="18" t="str">
        <f t="shared" si="72"/>
        <v>腕得点表!3:13</v>
      </c>
      <c r="CN128" s="116" t="str">
        <f t="shared" si="73"/>
        <v>腕得点表!16:25</v>
      </c>
      <c r="CO128" s="18" t="str">
        <f t="shared" si="74"/>
        <v>腕膝得点表!3:4</v>
      </c>
      <c r="CP128" s="116" t="str">
        <f t="shared" si="75"/>
        <v>腕膝得点表!8:9</v>
      </c>
      <c r="CQ128" s="18" t="str">
        <f t="shared" si="76"/>
        <v>20mシャトルラン得点表!3:13</v>
      </c>
      <c r="CR128" s="116" t="str">
        <f t="shared" si="77"/>
        <v>20mシャトルラン得点表!16:25</v>
      </c>
      <c r="CS128" s="47" t="b">
        <f t="shared" si="99"/>
        <v>0</v>
      </c>
    </row>
    <row r="129" spans="1:97">
      <c r="A129" s="10">
        <v>118</v>
      </c>
      <c r="B129" s="147"/>
      <c r="C129" s="15"/>
      <c r="D129" s="233"/>
      <c r="E129" s="15"/>
      <c r="F129" s="139" t="str">
        <f t="shared" si="86"/>
        <v/>
      </c>
      <c r="G129" s="15"/>
      <c r="H129" s="15"/>
      <c r="I129" s="30"/>
      <c r="J129" s="31" t="str">
        <f t="shared" ca="1" si="87"/>
        <v/>
      </c>
      <c r="K129" s="30"/>
      <c r="L129" s="31" t="str">
        <f t="shared" ca="1" si="88"/>
        <v/>
      </c>
      <c r="M129" s="59"/>
      <c r="N129" s="60"/>
      <c r="O129" s="60"/>
      <c r="P129" s="60"/>
      <c r="Q129" s="151"/>
      <c r="R129" s="122"/>
      <c r="S129" s="38" t="str">
        <f t="shared" ca="1" si="89"/>
        <v/>
      </c>
      <c r="T129" s="59"/>
      <c r="U129" s="60"/>
      <c r="V129" s="60"/>
      <c r="W129" s="60"/>
      <c r="X129" s="61"/>
      <c r="Y129" s="38"/>
      <c r="Z129" s="144" t="str">
        <f t="shared" ca="1" si="90"/>
        <v/>
      </c>
      <c r="AA129" s="59"/>
      <c r="AB129" s="60"/>
      <c r="AC129" s="60"/>
      <c r="AD129" s="151"/>
      <c r="AE129" s="30"/>
      <c r="AF129" s="31" t="str">
        <f t="shared" ca="1" si="91"/>
        <v/>
      </c>
      <c r="AG129" s="30"/>
      <c r="AH129" s="31" t="str">
        <f t="shared" ca="1" si="92"/>
        <v/>
      </c>
      <c r="AI129" s="122"/>
      <c r="AJ129" s="38" t="str">
        <f t="shared" ca="1" si="93"/>
        <v/>
      </c>
      <c r="AK129" s="30"/>
      <c r="AL129" s="31" t="str">
        <f t="shared" ca="1" si="94"/>
        <v/>
      </c>
      <c r="AM129" s="11" t="str">
        <f t="shared" si="95"/>
        <v/>
      </c>
      <c r="AN129" s="11" t="str">
        <f t="shared" si="96"/>
        <v/>
      </c>
      <c r="AO129" s="11" t="str">
        <f>IF(AM129=7,VLOOKUP(AN129,設定!$A$2:$B$6,2,1),"---")</f>
        <v>---</v>
      </c>
      <c r="AP129" s="85"/>
      <c r="AQ129" s="86"/>
      <c r="AR129" s="86"/>
      <c r="AS129" s="87" t="s">
        <v>115</v>
      </c>
      <c r="AT129" s="88"/>
      <c r="AU129" s="87"/>
      <c r="AV129" s="89"/>
      <c r="AW129" s="90" t="str">
        <f t="shared" si="97"/>
        <v/>
      </c>
      <c r="AX129" s="87" t="s">
        <v>115</v>
      </c>
      <c r="AY129" s="87" t="s">
        <v>115</v>
      </c>
      <c r="AZ129" s="87" t="s">
        <v>115</v>
      </c>
      <c r="BA129" s="87"/>
      <c r="BB129" s="87"/>
      <c r="BC129" s="87"/>
      <c r="BD129" s="87"/>
      <c r="BE129" s="91"/>
      <c r="BF129" s="96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256"/>
      <c r="BY129" s="106"/>
      <c r="BZ129" s="47"/>
      <c r="CA129" s="47">
        <v>118</v>
      </c>
      <c r="CB129" s="18" t="str">
        <f t="shared" si="98"/>
        <v/>
      </c>
      <c r="CC129" s="18" t="str">
        <f t="shared" si="62"/>
        <v>立得点表!3:12</v>
      </c>
      <c r="CD129" s="116" t="str">
        <f t="shared" si="63"/>
        <v>立得点表!16:25</v>
      </c>
      <c r="CE129" s="18" t="str">
        <f t="shared" si="64"/>
        <v>立3段得点表!3:13</v>
      </c>
      <c r="CF129" s="116" t="str">
        <f t="shared" si="65"/>
        <v>立3段得点表!16:25</v>
      </c>
      <c r="CG129" s="18" t="str">
        <f t="shared" si="66"/>
        <v>ボール得点表!3:13</v>
      </c>
      <c r="CH129" s="116" t="str">
        <f t="shared" si="67"/>
        <v>ボール得点表!16:25</v>
      </c>
      <c r="CI129" s="18" t="str">
        <f t="shared" si="68"/>
        <v>50m得点表!3:13</v>
      </c>
      <c r="CJ129" s="116" t="str">
        <f t="shared" si="69"/>
        <v>50m得点表!16:25</v>
      </c>
      <c r="CK129" s="18" t="str">
        <f t="shared" si="70"/>
        <v>往得点表!3:13</v>
      </c>
      <c r="CL129" s="116" t="str">
        <f t="shared" si="71"/>
        <v>往得点表!16:25</v>
      </c>
      <c r="CM129" s="18" t="str">
        <f t="shared" si="72"/>
        <v>腕得点表!3:13</v>
      </c>
      <c r="CN129" s="116" t="str">
        <f t="shared" si="73"/>
        <v>腕得点表!16:25</v>
      </c>
      <c r="CO129" s="18" t="str">
        <f t="shared" si="74"/>
        <v>腕膝得点表!3:4</v>
      </c>
      <c r="CP129" s="116" t="str">
        <f t="shared" si="75"/>
        <v>腕膝得点表!8:9</v>
      </c>
      <c r="CQ129" s="18" t="str">
        <f t="shared" si="76"/>
        <v>20mシャトルラン得点表!3:13</v>
      </c>
      <c r="CR129" s="116" t="str">
        <f t="shared" si="77"/>
        <v>20mシャトルラン得点表!16:25</v>
      </c>
      <c r="CS129" s="47" t="b">
        <f t="shared" si="99"/>
        <v>0</v>
      </c>
    </row>
    <row r="130" spans="1:97">
      <c r="A130" s="10">
        <v>119</v>
      </c>
      <c r="B130" s="147"/>
      <c r="C130" s="15"/>
      <c r="D130" s="233"/>
      <c r="E130" s="15"/>
      <c r="F130" s="139" t="str">
        <f t="shared" si="86"/>
        <v/>
      </c>
      <c r="G130" s="15"/>
      <c r="H130" s="15"/>
      <c r="I130" s="30"/>
      <c r="J130" s="31" t="str">
        <f t="shared" ca="1" si="87"/>
        <v/>
      </c>
      <c r="K130" s="30"/>
      <c r="L130" s="31" t="str">
        <f t="shared" ca="1" si="88"/>
        <v/>
      </c>
      <c r="M130" s="59"/>
      <c r="N130" s="60"/>
      <c r="O130" s="60"/>
      <c r="P130" s="60"/>
      <c r="Q130" s="151"/>
      <c r="R130" s="122"/>
      <c r="S130" s="38" t="str">
        <f t="shared" ca="1" si="89"/>
        <v/>
      </c>
      <c r="T130" s="59"/>
      <c r="U130" s="60"/>
      <c r="V130" s="60"/>
      <c r="W130" s="60"/>
      <c r="X130" s="61"/>
      <c r="Y130" s="38"/>
      <c r="Z130" s="144" t="str">
        <f t="shared" ca="1" si="90"/>
        <v/>
      </c>
      <c r="AA130" s="59"/>
      <c r="AB130" s="60"/>
      <c r="AC130" s="60"/>
      <c r="AD130" s="151"/>
      <c r="AE130" s="30"/>
      <c r="AF130" s="31" t="str">
        <f t="shared" ca="1" si="91"/>
        <v/>
      </c>
      <c r="AG130" s="30"/>
      <c r="AH130" s="31" t="str">
        <f t="shared" ca="1" si="92"/>
        <v/>
      </c>
      <c r="AI130" s="122"/>
      <c r="AJ130" s="38" t="str">
        <f t="shared" ca="1" si="93"/>
        <v/>
      </c>
      <c r="AK130" s="30"/>
      <c r="AL130" s="31" t="str">
        <f t="shared" ca="1" si="94"/>
        <v/>
      </c>
      <c r="AM130" s="11" t="str">
        <f t="shared" si="95"/>
        <v/>
      </c>
      <c r="AN130" s="11" t="str">
        <f t="shared" si="96"/>
        <v/>
      </c>
      <c r="AO130" s="11" t="str">
        <f>IF(AM130=7,VLOOKUP(AN130,設定!$A$2:$B$6,2,1),"---")</f>
        <v>---</v>
      </c>
      <c r="AP130" s="85"/>
      <c r="AQ130" s="86"/>
      <c r="AR130" s="86"/>
      <c r="AS130" s="87" t="s">
        <v>115</v>
      </c>
      <c r="AT130" s="88"/>
      <c r="AU130" s="87"/>
      <c r="AV130" s="89"/>
      <c r="AW130" s="90" t="str">
        <f t="shared" si="97"/>
        <v/>
      </c>
      <c r="AX130" s="87" t="s">
        <v>115</v>
      </c>
      <c r="AY130" s="87" t="s">
        <v>115</v>
      </c>
      <c r="AZ130" s="87" t="s">
        <v>115</v>
      </c>
      <c r="BA130" s="87"/>
      <c r="BB130" s="87"/>
      <c r="BC130" s="87"/>
      <c r="BD130" s="87"/>
      <c r="BE130" s="91"/>
      <c r="BF130" s="96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256"/>
      <c r="BY130" s="106"/>
      <c r="BZ130" s="47"/>
      <c r="CA130" s="47">
        <v>119</v>
      </c>
      <c r="CB130" s="18" t="str">
        <f t="shared" si="98"/>
        <v/>
      </c>
      <c r="CC130" s="18" t="str">
        <f t="shared" si="62"/>
        <v>立得点表!3:12</v>
      </c>
      <c r="CD130" s="116" t="str">
        <f t="shared" si="63"/>
        <v>立得点表!16:25</v>
      </c>
      <c r="CE130" s="18" t="str">
        <f t="shared" si="64"/>
        <v>立3段得点表!3:13</v>
      </c>
      <c r="CF130" s="116" t="str">
        <f t="shared" si="65"/>
        <v>立3段得点表!16:25</v>
      </c>
      <c r="CG130" s="18" t="str">
        <f t="shared" si="66"/>
        <v>ボール得点表!3:13</v>
      </c>
      <c r="CH130" s="116" t="str">
        <f t="shared" si="67"/>
        <v>ボール得点表!16:25</v>
      </c>
      <c r="CI130" s="18" t="str">
        <f t="shared" si="68"/>
        <v>50m得点表!3:13</v>
      </c>
      <c r="CJ130" s="116" t="str">
        <f t="shared" si="69"/>
        <v>50m得点表!16:25</v>
      </c>
      <c r="CK130" s="18" t="str">
        <f t="shared" si="70"/>
        <v>往得点表!3:13</v>
      </c>
      <c r="CL130" s="116" t="str">
        <f t="shared" si="71"/>
        <v>往得点表!16:25</v>
      </c>
      <c r="CM130" s="18" t="str">
        <f t="shared" si="72"/>
        <v>腕得点表!3:13</v>
      </c>
      <c r="CN130" s="116" t="str">
        <f t="shared" si="73"/>
        <v>腕得点表!16:25</v>
      </c>
      <c r="CO130" s="18" t="str">
        <f t="shared" si="74"/>
        <v>腕膝得点表!3:4</v>
      </c>
      <c r="CP130" s="116" t="str">
        <f t="shared" si="75"/>
        <v>腕膝得点表!8:9</v>
      </c>
      <c r="CQ130" s="18" t="str">
        <f t="shared" si="76"/>
        <v>20mシャトルラン得点表!3:13</v>
      </c>
      <c r="CR130" s="116" t="str">
        <f t="shared" si="77"/>
        <v>20mシャトルラン得点表!16:25</v>
      </c>
      <c r="CS130" s="47" t="b">
        <f t="shared" si="99"/>
        <v>0</v>
      </c>
    </row>
    <row r="131" spans="1:97">
      <c r="A131" s="10">
        <v>120</v>
      </c>
      <c r="B131" s="147"/>
      <c r="C131" s="15"/>
      <c r="D131" s="233"/>
      <c r="E131" s="15"/>
      <c r="F131" s="139" t="str">
        <f t="shared" si="86"/>
        <v/>
      </c>
      <c r="G131" s="15"/>
      <c r="H131" s="15"/>
      <c r="I131" s="30"/>
      <c r="J131" s="31" t="str">
        <f t="shared" ca="1" si="87"/>
        <v/>
      </c>
      <c r="K131" s="30"/>
      <c r="L131" s="31" t="str">
        <f t="shared" ca="1" si="88"/>
        <v/>
      </c>
      <c r="M131" s="59"/>
      <c r="N131" s="60"/>
      <c r="O131" s="60"/>
      <c r="P131" s="60"/>
      <c r="Q131" s="151"/>
      <c r="R131" s="122"/>
      <c r="S131" s="38" t="str">
        <f t="shared" ca="1" si="89"/>
        <v/>
      </c>
      <c r="T131" s="59"/>
      <c r="U131" s="60"/>
      <c r="V131" s="60"/>
      <c r="W131" s="60"/>
      <c r="X131" s="61"/>
      <c r="Y131" s="38"/>
      <c r="Z131" s="144" t="str">
        <f t="shared" ca="1" si="90"/>
        <v/>
      </c>
      <c r="AA131" s="59"/>
      <c r="AB131" s="60"/>
      <c r="AC131" s="60"/>
      <c r="AD131" s="151"/>
      <c r="AE131" s="30"/>
      <c r="AF131" s="31" t="str">
        <f t="shared" ca="1" si="91"/>
        <v/>
      </c>
      <c r="AG131" s="30"/>
      <c r="AH131" s="31" t="str">
        <f t="shared" ca="1" si="92"/>
        <v/>
      </c>
      <c r="AI131" s="122"/>
      <c r="AJ131" s="38" t="str">
        <f t="shared" ca="1" si="93"/>
        <v/>
      </c>
      <c r="AK131" s="30"/>
      <c r="AL131" s="31" t="str">
        <f t="shared" ca="1" si="94"/>
        <v/>
      </c>
      <c r="AM131" s="11" t="str">
        <f t="shared" si="95"/>
        <v/>
      </c>
      <c r="AN131" s="11" t="str">
        <f t="shared" si="96"/>
        <v/>
      </c>
      <c r="AO131" s="11" t="str">
        <f>IF(AM131=7,VLOOKUP(AN131,設定!$A$2:$B$6,2,1),"---")</f>
        <v>---</v>
      </c>
      <c r="AP131" s="85"/>
      <c r="AQ131" s="86"/>
      <c r="AR131" s="86"/>
      <c r="AS131" s="87" t="s">
        <v>115</v>
      </c>
      <c r="AT131" s="88"/>
      <c r="AU131" s="87"/>
      <c r="AV131" s="89"/>
      <c r="AW131" s="90" t="str">
        <f t="shared" si="97"/>
        <v/>
      </c>
      <c r="AX131" s="87" t="s">
        <v>115</v>
      </c>
      <c r="AY131" s="87" t="s">
        <v>115</v>
      </c>
      <c r="AZ131" s="87" t="s">
        <v>115</v>
      </c>
      <c r="BA131" s="87"/>
      <c r="BB131" s="87"/>
      <c r="BC131" s="87"/>
      <c r="BD131" s="87"/>
      <c r="BE131" s="91"/>
      <c r="BF131" s="96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256"/>
      <c r="BY131" s="106"/>
      <c r="BZ131" s="47"/>
      <c r="CA131" s="47">
        <v>120</v>
      </c>
      <c r="CB131" s="18" t="str">
        <f t="shared" si="98"/>
        <v/>
      </c>
      <c r="CC131" s="18" t="str">
        <f t="shared" si="62"/>
        <v>立得点表!3:12</v>
      </c>
      <c r="CD131" s="116" t="str">
        <f t="shared" si="63"/>
        <v>立得点表!16:25</v>
      </c>
      <c r="CE131" s="18" t="str">
        <f t="shared" si="64"/>
        <v>立3段得点表!3:13</v>
      </c>
      <c r="CF131" s="116" t="str">
        <f t="shared" si="65"/>
        <v>立3段得点表!16:25</v>
      </c>
      <c r="CG131" s="18" t="str">
        <f t="shared" si="66"/>
        <v>ボール得点表!3:13</v>
      </c>
      <c r="CH131" s="116" t="str">
        <f t="shared" si="67"/>
        <v>ボール得点表!16:25</v>
      </c>
      <c r="CI131" s="18" t="str">
        <f t="shared" si="68"/>
        <v>50m得点表!3:13</v>
      </c>
      <c r="CJ131" s="116" t="str">
        <f t="shared" si="69"/>
        <v>50m得点表!16:25</v>
      </c>
      <c r="CK131" s="18" t="str">
        <f t="shared" si="70"/>
        <v>往得点表!3:13</v>
      </c>
      <c r="CL131" s="116" t="str">
        <f t="shared" si="71"/>
        <v>往得点表!16:25</v>
      </c>
      <c r="CM131" s="18" t="str">
        <f t="shared" si="72"/>
        <v>腕得点表!3:13</v>
      </c>
      <c r="CN131" s="116" t="str">
        <f t="shared" si="73"/>
        <v>腕得点表!16:25</v>
      </c>
      <c r="CO131" s="18" t="str">
        <f t="shared" si="74"/>
        <v>腕膝得点表!3:4</v>
      </c>
      <c r="CP131" s="116" t="str">
        <f t="shared" si="75"/>
        <v>腕膝得点表!8:9</v>
      </c>
      <c r="CQ131" s="18" t="str">
        <f t="shared" si="76"/>
        <v>20mシャトルラン得点表!3:13</v>
      </c>
      <c r="CR131" s="116" t="str">
        <f t="shared" si="77"/>
        <v>20mシャトルラン得点表!16:25</v>
      </c>
      <c r="CS131" s="47" t="b">
        <f t="shared" si="99"/>
        <v>0</v>
      </c>
    </row>
    <row r="132" spans="1:97">
      <c r="A132" s="10">
        <v>121</v>
      </c>
      <c r="B132" s="147"/>
      <c r="C132" s="15"/>
      <c r="D132" s="233"/>
      <c r="E132" s="15"/>
      <c r="F132" s="139" t="str">
        <f t="shared" si="86"/>
        <v/>
      </c>
      <c r="G132" s="15"/>
      <c r="H132" s="15"/>
      <c r="I132" s="30"/>
      <c r="J132" s="31" t="str">
        <f t="shared" ca="1" si="87"/>
        <v/>
      </c>
      <c r="K132" s="30"/>
      <c r="L132" s="31" t="str">
        <f t="shared" ca="1" si="88"/>
        <v/>
      </c>
      <c r="M132" s="59"/>
      <c r="N132" s="60"/>
      <c r="O132" s="60"/>
      <c r="P132" s="60"/>
      <c r="Q132" s="151"/>
      <c r="R132" s="122"/>
      <c r="S132" s="38" t="str">
        <f t="shared" ca="1" si="89"/>
        <v/>
      </c>
      <c r="T132" s="59"/>
      <c r="U132" s="60"/>
      <c r="V132" s="60"/>
      <c r="W132" s="60"/>
      <c r="X132" s="61"/>
      <c r="Y132" s="38"/>
      <c r="Z132" s="144" t="str">
        <f t="shared" ca="1" si="90"/>
        <v/>
      </c>
      <c r="AA132" s="59"/>
      <c r="AB132" s="60"/>
      <c r="AC132" s="60"/>
      <c r="AD132" s="151"/>
      <c r="AE132" s="30"/>
      <c r="AF132" s="31" t="str">
        <f t="shared" ca="1" si="91"/>
        <v/>
      </c>
      <c r="AG132" s="30"/>
      <c r="AH132" s="31" t="str">
        <f t="shared" ca="1" si="92"/>
        <v/>
      </c>
      <c r="AI132" s="122"/>
      <c r="AJ132" s="38" t="str">
        <f t="shared" ca="1" si="93"/>
        <v/>
      </c>
      <c r="AK132" s="30"/>
      <c r="AL132" s="31" t="str">
        <f t="shared" ca="1" si="94"/>
        <v/>
      </c>
      <c r="AM132" s="11" t="str">
        <f t="shared" si="95"/>
        <v/>
      </c>
      <c r="AN132" s="11" t="str">
        <f t="shared" si="96"/>
        <v/>
      </c>
      <c r="AO132" s="11" t="str">
        <f>IF(AM132=7,VLOOKUP(AN132,設定!$A$2:$B$6,2,1),"---")</f>
        <v>---</v>
      </c>
      <c r="AP132" s="85"/>
      <c r="AQ132" s="86"/>
      <c r="AR132" s="86"/>
      <c r="AS132" s="87" t="s">
        <v>115</v>
      </c>
      <c r="AT132" s="88"/>
      <c r="AU132" s="87"/>
      <c r="AV132" s="89"/>
      <c r="AW132" s="90" t="str">
        <f t="shared" si="97"/>
        <v/>
      </c>
      <c r="AX132" s="87" t="s">
        <v>115</v>
      </c>
      <c r="AY132" s="87" t="s">
        <v>115</v>
      </c>
      <c r="AZ132" s="87" t="s">
        <v>115</v>
      </c>
      <c r="BA132" s="87"/>
      <c r="BB132" s="87"/>
      <c r="BC132" s="87"/>
      <c r="BD132" s="87"/>
      <c r="BE132" s="91"/>
      <c r="BF132" s="96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256"/>
      <c r="BY132" s="106"/>
      <c r="BZ132" s="47"/>
      <c r="CA132" s="47">
        <v>121</v>
      </c>
      <c r="CB132" s="18" t="str">
        <f t="shared" si="98"/>
        <v/>
      </c>
      <c r="CC132" s="18" t="str">
        <f t="shared" si="62"/>
        <v>立得点表!3:12</v>
      </c>
      <c r="CD132" s="116" t="str">
        <f t="shared" si="63"/>
        <v>立得点表!16:25</v>
      </c>
      <c r="CE132" s="18" t="str">
        <f t="shared" si="64"/>
        <v>立3段得点表!3:13</v>
      </c>
      <c r="CF132" s="116" t="str">
        <f t="shared" si="65"/>
        <v>立3段得点表!16:25</v>
      </c>
      <c r="CG132" s="18" t="str">
        <f t="shared" si="66"/>
        <v>ボール得点表!3:13</v>
      </c>
      <c r="CH132" s="116" t="str">
        <f t="shared" si="67"/>
        <v>ボール得点表!16:25</v>
      </c>
      <c r="CI132" s="18" t="str">
        <f t="shared" si="68"/>
        <v>50m得点表!3:13</v>
      </c>
      <c r="CJ132" s="116" t="str">
        <f t="shared" si="69"/>
        <v>50m得点表!16:25</v>
      </c>
      <c r="CK132" s="18" t="str">
        <f t="shared" si="70"/>
        <v>往得点表!3:13</v>
      </c>
      <c r="CL132" s="116" t="str">
        <f t="shared" si="71"/>
        <v>往得点表!16:25</v>
      </c>
      <c r="CM132" s="18" t="str">
        <f t="shared" si="72"/>
        <v>腕得点表!3:13</v>
      </c>
      <c r="CN132" s="116" t="str">
        <f t="shared" si="73"/>
        <v>腕得点表!16:25</v>
      </c>
      <c r="CO132" s="18" t="str">
        <f t="shared" si="74"/>
        <v>腕膝得点表!3:4</v>
      </c>
      <c r="CP132" s="116" t="str">
        <f t="shared" si="75"/>
        <v>腕膝得点表!8:9</v>
      </c>
      <c r="CQ132" s="18" t="str">
        <f t="shared" si="76"/>
        <v>20mシャトルラン得点表!3:13</v>
      </c>
      <c r="CR132" s="116" t="str">
        <f t="shared" si="77"/>
        <v>20mシャトルラン得点表!16:25</v>
      </c>
      <c r="CS132" s="47" t="b">
        <f t="shared" si="99"/>
        <v>0</v>
      </c>
    </row>
    <row r="133" spans="1:97">
      <c r="A133" s="10">
        <v>122</v>
      </c>
      <c r="B133" s="147"/>
      <c r="C133" s="15"/>
      <c r="D133" s="233"/>
      <c r="E133" s="15"/>
      <c r="F133" s="139" t="str">
        <f t="shared" si="86"/>
        <v/>
      </c>
      <c r="G133" s="15"/>
      <c r="H133" s="15"/>
      <c r="I133" s="30"/>
      <c r="J133" s="31" t="str">
        <f t="shared" ca="1" si="87"/>
        <v/>
      </c>
      <c r="K133" s="30"/>
      <c r="L133" s="31" t="str">
        <f t="shared" ca="1" si="88"/>
        <v/>
      </c>
      <c r="M133" s="59"/>
      <c r="N133" s="60"/>
      <c r="O133" s="60"/>
      <c r="P133" s="60"/>
      <c r="Q133" s="151"/>
      <c r="R133" s="122"/>
      <c r="S133" s="38" t="str">
        <f t="shared" ca="1" si="89"/>
        <v/>
      </c>
      <c r="T133" s="59"/>
      <c r="U133" s="60"/>
      <c r="V133" s="60"/>
      <c r="W133" s="60"/>
      <c r="X133" s="61"/>
      <c r="Y133" s="38"/>
      <c r="Z133" s="144" t="str">
        <f t="shared" ca="1" si="90"/>
        <v/>
      </c>
      <c r="AA133" s="59"/>
      <c r="AB133" s="60"/>
      <c r="AC133" s="60"/>
      <c r="AD133" s="151"/>
      <c r="AE133" s="30"/>
      <c r="AF133" s="31" t="str">
        <f t="shared" ca="1" si="91"/>
        <v/>
      </c>
      <c r="AG133" s="30"/>
      <c r="AH133" s="31" t="str">
        <f t="shared" ca="1" si="92"/>
        <v/>
      </c>
      <c r="AI133" s="122"/>
      <c r="AJ133" s="38" t="str">
        <f t="shared" ca="1" si="93"/>
        <v/>
      </c>
      <c r="AK133" s="30"/>
      <c r="AL133" s="31" t="str">
        <f t="shared" ca="1" si="94"/>
        <v/>
      </c>
      <c r="AM133" s="11" t="str">
        <f t="shared" si="95"/>
        <v/>
      </c>
      <c r="AN133" s="11" t="str">
        <f t="shared" si="96"/>
        <v/>
      </c>
      <c r="AO133" s="11" t="str">
        <f>IF(AM133=7,VLOOKUP(AN133,設定!$A$2:$B$6,2,1),"---")</f>
        <v>---</v>
      </c>
      <c r="AP133" s="85"/>
      <c r="AQ133" s="86"/>
      <c r="AR133" s="86"/>
      <c r="AS133" s="87" t="s">
        <v>115</v>
      </c>
      <c r="AT133" s="88"/>
      <c r="AU133" s="87"/>
      <c r="AV133" s="89"/>
      <c r="AW133" s="90" t="str">
        <f t="shared" si="97"/>
        <v/>
      </c>
      <c r="AX133" s="87" t="s">
        <v>115</v>
      </c>
      <c r="AY133" s="87" t="s">
        <v>115</v>
      </c>
      <c r="AZ133" s="87" t="s">
        <v>115</v>
      </c>
      <c r="BA133" s="87"/>
      <c r="BB133" s="87"/>
      <c r="BC133" s="87"/>
      <c r="BD133" s="87"/>
      <c r="BE133" s="91"/>
      <c r="BF133" s="96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256"/>
      <c r="BY133" s="106"/>
      <c r="BZ133" s="47"/>
      <c r="CA133" s="47">
        <v>122</v>
      </c>
      <c r="CB133" s="18" t="str">
        <f t="shared" si="98"/>
        <v/>
      </c>
      <c r="CC133" s="18" t="str">
        <f t="shared" si="62"/>
        <v>立得点表!3:12</v>
      </c>
      <c r="CD133" s="116" t="str">
        <f t="shared" si="63"/>
        <v>立得点表!16:25</v>
      </c>
      <c r="CE133" s="18" t="str">
        <f t="shared" si="64"/>
        <v>立3段得点表!3:13</v>
      </c>
      <c r="CF133" s="116" t="str">
        <f t="shared" si="65"/>
        <v>立3段得点表!16:25</v>
      </c>
      <c r="CG133" s="18" t="str">
        <f t="shared" si="66"/>
        <v>ボール得点表!3:13</v>
      </c>
      <c r="CH133" s="116" t="str">
        <f t="shared" si="67"/>
        <v>ボール得点表!16:25</v>
      </c>
      <c r="CI133" s="18" t="str">
        <f t="shared" si="68"/>
        <v>50m得点表!3:13</v>
      </c>
      <c r="CJ133" s="116" t="str">
        <f t="shared" si="69"/>
        <v>50m得点表!16:25</v>
      </c>
      <c r="CK133" s="18" t="str">
        <f t="shared" si="70"/>
        <v>往得点表!3:13</v>
      </c>
      <c r="CL133" s="116" t="str">
        <f t="shared" si="71"/>
        <v>往得点表!16:25</v>
      </c>
      <c r="CM133" s="18" t="str">
        <f t="shared" si="72"/>
        <v>腕得点表!3:13</v>
      </c>
      <c r="CN133" s="116" t="str">
        <f t="shared" si="73"/>
        <v>腕得点表!16:25</v>
      </c>
      <c r="CO133" s="18" t="str">
        <f t="shared" si="74"/>
        <v>腕膝得点表!3:4</v>
      </c>
      <c r="CP133" s="116" t="str">
        <f t="shared" si="75"/>
        <v>腕膝得点表!8:9</v>
      </c>
      <c r="CQ133" s="18" t="str">
        <f t="shared" si="76"/>
        <v>20mシャトルラン得点表!3:13</v>
      </c>
      <c r="CR133" s="116" t="str">
        <f t="shared" si="77"/>
        <v>20mシャトルラン得点表!16:25</v>
      </c>
      <c r="CS133" s="47" t="b">
        <f t="shared" si="99"/>
        <v>0</v>
      </c>
    </row>
    <row r="134" spans="1:97">
      <c r="A134" s="10">
        <v>123</v>
      </c>
      <c r="B134" s="147"/>
      <c r="C134" s="15"/>
      <c r="D134" s="233"/>
      <c r="E134" s="15"/>
      <c r="F134" s="139" t="str">
        <f t="shared" si="86"/>
        <v/>
      </c>
      <c r="G134" s="15"/>
      <c r="H134" s="15"/>
      <c r="I134" s="30"/>
      <c r="J134" s="31" t="str">
        <f t="shared" ca="1" si="87"/>
        <v/>
      </c>
      <c r="K134" s="30"/>
      <c r="L134" s="31" t="str">
        <f t="shared" ca="1" si="88"/>
        <v/>
      </c>
      <c r="M134" s="59"/>
      <c r="N134" s="60"/>
      <c r="O134" s="60"/>
      <c r="P134" s="60"/>
      <c r="Q134" s="151"/>
      <c r="R134" s="122"/>
      <c r="S134" s="38" t="str">
        <f t="shared" ca="1" si="89"/>
        <v/>
      </c>
      <c r="T134" s="59"/>
      <c r="U134" s="60"/>
      <c r="V134" s="60"/>
      <c r="W134" s="60"/>
      <c r="X134" s="61"/>
      <c r="Y134" s="38"/>
      <c r="Z134" s="144" t="str">
        <f t="shared" ca="1" si="90"/>
        <v/>
      </c>
      <c r="AA134" s="59"/>
      <c r="AB134" s="60"/>
      <c r="AC134" s="60"/>
      <c r="AD134" s="151"/>
      <c r="AE134" s="30"/>
      <c r="AF134" s="31" t="str">
        <f t="shared" ca="1" si="91"/>
        <v/>
      </c>
      <c r="AG134" s="30"/>
      <c r="AH134" s="31" t="str">
        <f t="shared" ca="1" si="92"/>
        <v/>
      </c>
      <c r="AI134" s="122"/>
      <c r="AJ134" s="38" t="str">
        <f t="shared" ca="1" si="93"/>
        <v/>
      </c>
      <c r="AK134" s="30"/>
      <c r="AL134" s="31" t="str">
        <f t="shared" ca="1" si="94"/>
        <v/>
      </c>
      <c r="AM134" s="11" t="str">
        <f t="shared" si="95"/>
        <v/>
      </c>
      <c r="AN134" s="11" t="str">
        <f t="shared" si="96"/>
        <v/>
      </c>
      <c r="AO134" s="11" t="str">
        <f>IF(AM134=7,VLOOKUP(AN134,設定!$A$2:$B$6,2,1),"---")</f>
        <v>---</v>
      </c>
      <c r="AP134" s="85"/>
      <c r="AQ134" s="86"/>
      <c r="AR134" s="86"/>
      <c r="AS134" s="87" t="s">
        <v>115</v>
      </c>
      <c r="AT134" s="88"/>
      <c r="AU134" s="87"/>
      <c r="AV134" s="89"/>
      <c r="AW134" s="90" t="str">
        <f t="shared" si="97"/>
        <v/>
      </c>
      <c r="AX134" s="87" t="s">
        <v>115</v>
      </c>
      <c r="AY134" s="87" t="s">
        <v>115</v>
      </c>
      <c r="AZ134" s="87" t="s">
        <v>115</v>
      </c>
      <c r="BA134" s="87"/>
      <c r="BB134" s="87"/>
      <c r="BC134" s="87"/>
      <c r="BD134" s="87"/>
      <c r="BE134" s="91"/>
      <c r="BF134" s="96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256"/>
      <c r="BY134" s="106"/>
      <c r="BZ134" s="47"/>
      <c r="CA134" s="47">
        <v>123</v>
      </c>
      <c r="CB134" s="18" t="str">
        <f t="shared" si="98"/>
        <v/>
      </c>
      <c r="CC134" s="18" t="str">
        <f t="shared" si="62"/>
        <v>立得点表!3:12</v>
      </c>
      <c r="CD134" s="116" t="str">
        <f t="shared" si="63"/>
        <v>立得点表!16:25</v>
      </c>
      <c r="CE134" s="18" t="str">
        <f t="shared" si="64"/>
        <v>立3段得点表!3:13</v>
      </c>
      <c r="CF134" s="116" t="str">
        <f t="shared" si="65"/>
        <v>立3段得点表!16:25</v>
      </c>
      <c r="CG134" s="18" t="str">
        <f t="shared" si="66"/>
        <v>ボール得点表!3:13</v>
      </c>
      <c r="CH134" s="116" t="str">
        <f t="shared" si="67"/>
        <v>ボール得点表!16:25</v>
      </c>
      <c r="CI134" s="18" t="str">
        <f t="shared" si="68"/>
        <v>50m得点表!3:13</v>
      </c>
      <c r="CJ134" s="116" t="str">
        <f t="shared" si="69"/>
        <v>50m得点表!16:25</v>
      </c>
      <c r="CK134" s="18" t="str">
        <f t="shared" si="70"/>
        <v>往得点表!3:13</v>
      </c>
      <c r="CL134" s="116" t="str">
        <f t="shared" si="71"/>
        <v>往得点表!16:25</v>
      </c>
      <c r="CM134" s="18" t="str">
        <f t="shared" si="72"/>
        <v>腕得点表!3:13</v>
      </c>
      <c r="CN134" s="116" t="str">
        <f t="shared" si="73"/>
        <v>腕得点表!16:25</v>
      </c>
      <c r="CO134" s="18" t="str">
        <f t="shared" si="74"/>
        <v>腕膝得点表!3:4</v>
      </c>
      <c r="CP134" s="116" t="str">
        <f t="shared" si="75"/>
        <v>腕膝得点表!8:9</v>
      </c>
      <c r="CQ134" s="18" t="str">
        <f t="shared" si="76"/>
        <v>20mシャトルラン得点表!3:13</v>
      </c>
      <c r="CR134" s="116" t="str">
        <f t="shared" si="77"/>
        <v>20mシャトルラン得点表!16:25</v>
      </c>
      <c r="CS134" s="47" t="b">
        <f t="shared" si="99"/>
        <v>0</v>
      </c>
    </row>
    <row r="135" spans="1:97">
      <c r="A135" s="10">
        <v>124</v>
      </c>
      <c r="B135" s="147"/>
      <c r="C135" s="15"/>
      <c r="D135" s="233"/>
      <c r="E135" s="15"/>
      <c r="F135" s="139" t="str">
        <f t="shared" si="86"/>
        <v/>
      </c>
      <c r="G135" s="15"/>
      <c r="H135" s="15"/>
      <c r="I135" s="30"/>
      <c r="J135" s="31" t="str">
        <f t="shared" ca="1" si="87"/>
        <v/>
      </c>
      <c r="K135" s="30"/>
      <c r="L135" s="31" t="str">
        <f t="shared" ca="1" si="88"/>
        <v/>
      </c>
      <c r="M135" s="59"/>
      <c r="N135" s="60"/>
      <c r="O135" s="60"/>
      <c r="P135" s="60"/>
      <c r="Q135" s="151"/>
      <c r="R135" s="122"/>
      <c r="S135" s="38" t="str">
        <f t="shared" ca="1" si="89"/>
        <v/>
      </c>
      <c r="T135" s="59"/>
      <c r="U135" s="60"/>
      <c r="V135" s="60"/>
      <c r="W135" s="60"/>
      <c r="X135" s="61"/>
      <c r="Y135" s="38"/>
      <c r="Z135" s="144" t="str">
        <f t="shared" ca="1" si="90"/>
        <v/>
      </c>
      <c r="AA135" s="59"/>
      <c r="AB135" s="60"/>
      <c r="AC135" s="60"/>
      <c r="AD135" s="151"/>
      <c r="AE135" s="30"/>
      <c r="AF135" s="31" t="str">
        <f t="shared" ca="1" si="91"/>
        <v/>
      </c>
      <c r="AG135" s="30"/>
      <c r="AH135" s="31" t="str">
        <f t="shared" ca="1" si="92"/>
        <v/>
      </c>
      <c r="AI135" s="122"/>
      <c r="AJ135" s="38" t="str">
        <f t="shared" ca="1" si="93"/>
        <v/>
      </c>
      <c r="AK135" s="30"/>
      <c r="AL135" s="31" t="str">
        <f t="shared" ca="1" si="94"/>
        <v/>
      </c>
      <c r="AM135" s="11" t="str">
        <f t="shared" si="95"/>
        <v/>
      </c>
      <c r="AN135" s="11" t="str">
        <f t="shared" si="96"/>
        <v/>
      </c>
      <c r="AO135" s="11" t="str">
        <f>IF(AM135=7,VLOOKUP(AN135,設定!$A$2:$B$6,2,1),"---")</f>
        <v>---</v>
      </c>
      <c r="AP135" s="85"/>
      <c r="AQ135" s="86"/>
      <c r="AR135" s="86"/>
      <c r="AS135" s="87" t="s">
        <v>115</v>
      </c>
      <c r="AT135" s="88"/>
      <c r="AU135" s="87"/>
      <c r="AV135" s="89"/>
      <c r="AW135" s="90" t="str">
        <f t="shared" si="97"/>
        <v/>
      </c>
      <c r="AX135" s="87" t="s">
        <v>115</v>
      </c>
      <c r="AY135" s="87" t="s">
        <v>115</v>
      </c>
      <c r="AZ135" s="87" t="s">
        <v>115</v>
      </c>
      <c r="BA135" s="87"/>
      <c r="BB135" s="87"/>
      <c r="BC135" s="87"/>
      <c r="BD135" s="87"/>
      <c r="BE135" s="91"/>
      <c r="BF135" s="96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256"/>
      <c r="BY135" s="106"/>
      <c r="BZ135" s="47"/>
      <c r="CA135" s="47">
        <v>124</v>
      </c>
      <c r="CB135" s="18" t="str">
        <f t="shared" si="98"/>
        <v/>
      </c>
      <c r="CC135" s="18" t="str">
        <f t="shared" si="62"/>
        <v>立得点表!3:12</v>
      </c>
      <c r="CD135" s="116" t="str">
        <f t="shared" si="63"/>
        <v>立得点表!16:25</v>
      </c>
      <c r="CE135" s="18" t="str">
        <f t="shared" si="64"/>
        <v>立3段得点表!3:13</v>
      </c>
      <c r="CF135" s="116" t="str">
        <f t="shared" si="65"/>
        <v>立3段得点表!16:25</v>
      </c>
      <c r="CG135" s="18" t="str">
        <f t="shared" si="66"/>
        <v>ボール得点表!3:13</v>
      </c>
      <c r="CH135" s="116" t="str">
        <f t="shared" si="67"/>
        <v>ボール得点表!16:25</v>
      </c>
      <c r="CI135" s="18" t="str">
        <f t="shared" si="68"/>
        <v>50m得点表!3:13</v>
      </c>
      <c r="CJ135" s="116" t="str">
        <f t="shared" si="69"/>
        <v>50m得点表!16:25</v>
      </c>
      <c r="CK135" s="18" t="str">
        <f t="shared" si="70"/>
        <v>往得点表!3:13</v>
      </c>
      <c r="CL135" s="116" t="str">
        <f t="shared" si="71"/>
        <v>往得点表!16:25</v>
      </c>
      <c r="CM135" s="18" t="str">
        <f t="shared" si="72"/>
        <v>腕得点表!3:13</v>
      </c>
      <c r="CN135" s="116" t="str">
        <f t="shared" si="73"/>
        <v>腕得点表!16:25</v>
      </c>
      <c r="CO135" s="18" t="str">
        <f t="shared" si="74"/>
        <v>腕膝得点表!3:4</v>
      </c>
      <c r="CP135" s="116" t="str">
        <f t="shared" si="75"/>
        <v>腕膝得点表!8:9</v>
      </c>
      <c r="CQ135" s="18" t="str">
        <f t="shared" si="76"/>
        <v>20mシャトルラン得点表!3:13</v>
      </c>
      <c r="CR135" s="116" t="str">
        <f t="shared" si="77"/>
        <v>20mシャトルラン得点表!16:25</v>
      </c>
      <c r="CS135" s="47" t="b">
        <f t="shared" si="99"/>
        <v>0</v>
      </c>
    </row>
    <row r="136" spans="1:97">
      <c r="A136" s="10">
        <v>125</v>
      </c>
      <c r="B136" s="147"/>
      <c r="C136" s="15"/>
      <c r="D136" s="233"/>
      <c r="E136" s="15"/>
      <c r="F136" s="139" t="str">
        <f t="shared" si="86"/>
        <v/>
      </c>
      <c r="G136" s="15"/>
      <c r="H136" s="15"/>
      <c r="I136" s="30"/>
      <c r="J136" s="31" t="str">
        <f t="shared" ca="1" si="87"/>
        <v/>
      </c>
      <c r="K136" s="30"/>
      <c r="L136" s="31" t="str">
        <f t="shared" ca="1" si="88"/>
        <v/>
      </c>
      <c r="M136" s="59"/>
      <c r="N136" s="60"/>
      <c r="O136" s="60"/>
      <c r="P136" s="60"/>
      <c r="Q136" s="151"/>
      <c r="R136" s="122"/>
      <c r="S136" s="38" t="str">
        <f t="shared" ca="1" si="89"/>
        <v/>
      </c>
      <c r="T136" s="59"/>
      <c r="U136" s="60"/>
      <c r="V136" s="60"/>
      <c r="W136" s="60"/>
      <c r="X136" s="61"/>
      <c r="Y136" s="38"/>
      <c r="Z136" s="144" t="str">
        <f t="shared" ca="1" si="90"/>
        <v/>
      </c>
      <c r="AA136" s="59"/>
      <c r="AB136" s="60"/>
      <c r="AC136" s="60"/>
      <c r="AD136" s="151"/>
      <c r="AE136" s="30"/>
      <c r="AF136" s="31" t="str">
        <f t="shared" ca="1" si="91"/>
        <v/>
      </c>
      <c r="AG136" s="30"/>
      <c r="AH136" s="31" t="str">
        <f t="shared" ca="1" si="92"/>
        <v/>
      </c>
      <c r="AI136" s="122"/>
      <c r="AJ136" s="38" t="str">
        <f t="shared" ca="1" si="93"/>
        <v/>
      </c>
      <c r="AK136" s="30"/>
      <c r="AL136" s="31" t="str">
        <f t="shared" ca="1" si="94"/>
        <v/>
      </c>
      <c r="AM136" s="11" t="str">
        <f t="shared" si="95"/>
        <v/>
      </c>
      <c r="AN136" s="11" t="str">
        <f t="shared" si="96"/>
        <v/>
      </c>
      <c r="AO136" s="11" t="str">
        <f>IF(AM136=7,VLOOKUP(AN136,設定!$A$2:$B$6,2,1),"---")</f>
        <v>---</v>
      </c>
      <c r="AP136" s="85"/>
      <c r="AQ136" s="86"/>
      <c r="AR136" s="86"/>
      <c r="AS136" s="87" t="s">
        <v>115</v>
      </c>
      <c r="AT136" s="88"/>
      <c r="AU136" s="87"/>
      <c r="AV136" s="89"/>
      <c r="AW136" s="90" t="str">
        <f t="shared" si="97"/>
        <v/>
      </c>
      <c r="AX136" s="87" t="s">
        <v>115</v>
      </c>
      <c r="AY136" s="87" t="s">
        <v>115</v>
      </c>
      <c r="AZ136" s="87" t="s">
        <v>115</v>
      </c>
      <c r="BA136" s="87"/>
      <c r="BB136" s="87"/>
      <c r="BC136" s="87"/>
      <c r="BD136" s="87"/>
      <c r="BE136" s="91"/>
      <c r="BF136" s="96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256"/>
      <c r="BY136" s="106"/>
      <c r="BZ136" s="47"/>
      <c r="CA136" s="47">
        <v>125</v>
      </c>
      <c r="CB136" s="18" t="str">
        <f t="shared" si="98"/>
        <v/>
      </c>
      <c r="CC136" s="18" t="str">
        <f t="shared" si="62"/>
        <v>立得点表!3:12</v>
      </c>
      <c r="CD136" s="116" t="str">
        <f t="shared" si="63"/>
        <v>立得点表!16:25</v>
      </c>
      <c r="CE136" s="18" t="str">
        <f t="shared" si="64"/>
        <v>立3段得点表!3:13</v>
      </c>
      <c r="CF136" s="116" t="str">
        <f t="shared" si="65"/>
        <v>立3段得点表!16:25</v>
      </c>
      <c r="CG136" s="18" t="str">
        <f t="shared" si="66"/>
        <v>ボール得点表!3:13</v>
      </c>
      <c r="CH136" s="116" t="str">
        <f t="shared" si="67"/>
        <v>ボール得点表!16:25</v>
      </c>
      <c r="CI136" s="18" t="str">
        <f t="shared" si="68"/>
        <v>50m得点表!3:13</v>
      </c>
      <c r="CJ136" s="116" t="str">
        <f t="shared" si="69"/>
        <v>50m得点表!16:25</v>
      </c>
      <c r="CK136" s="18" t="str">
        <f t="shared" si="70"/>
        <v>往得点表!3:13</v>
      </c>
      <c r="CL136" s="116" t="str">
        <f t="shared" si="71"/>
        <v>往得点表!16:25</v>
      </c>
      <c r="CM136" s="18" t="str">
        <f t="shared" si="72"/>
        <v>腕得点表!3:13</v>
      </c>
      <c r="CN136" s="116" t="str">
        <f t="shared" si="73"/>
        <v>腕得点表!16:25</v>
      </c>
      <c r="CO136" s="18" t="str">
        <f t="shared" si="74"/>
        <v>腕膝得点表!3:4</v>
      </c>
      <c r="CP136" s="116" t="str">
        <f t="shared" si="75"/>
        <v>腕膝得点表!8:9</v>
      </c>
      <c r="CQ136" s="18" t="str">
        <f t="shared" si="76"/>
        <v>20mシャトルラン得点表!3:13</v>
      </c>
      <c r="CR136" s="116" t="str">
        <f t="shared" si="77"/>
        <v>20mシャトルラン得点表!16:25</v>
      </c>
      <c r="CS136" s="47" t="b">
        <f t="shared" si="99"/>
        <v>0</v>
      </c>
    </row>
    <row r="137" spans="1:97">
      <c r="A137" s="10">
        <v>126</v>
      </c>
      <c r="B137" s="147"/>
      <c r="C137" s="15"/>
      <c r="D137" s="233"/>
      <c r="E137" s="15"/>
      <c r="F137" s="139" t="str">
        <f t="shared" si="86"/>
        <v/>
      </c>
      <c r="G137" s="15"/>
      <c r="H137" s="15"/>
      <c r="I137" s="30"/>
      <c r="J137" s="31" t="str">
        <f t="shared" ca="1" si="87"/>
        <v/>
      </c>
      <c r="K137" s="30"/>
      <c r="L137" s="31" t="str">
        <f t="shared" ca="1" si="88"/>
        <v/>
      </c>
      <c r="M137" s="59"/>
      <c r="N137" s="60"/>
      <c r="O137" s="60"/>
      <c r="P137" s="60"/>
      <c r="Q137" s="151"/>
      <c r="R137" s="122"/>
      <c r="S137" s="38" t="str">
        <f t="shared" ca="1" si="89"/>
        <v/>
      </c>
      <c r="T137" s="59"/>
      <c r="U137" s="60"/>
      <c r="V137" s="60"/>
      <c r="W137" s="60"/>
      <c r="X137" s="61"/>
      <c r="Y137" s="38"/>
      <c r="Z137" s="144" t="str">
        <f t="shared" ca="1" si="90"/>
        <v/>
      </c>
      <c r="AA137" s="59"/>
      <c r="AB137" s="60"/>
      <c r="AC137" s="60"/>
      <c r="AD137" s="151"/>
      <c r="AE137" s="30"/>
      <c r="AF137" s="31" t="str">
        <f t="shared" ca="1" si="91"/>
        <v/>
      </c>
      <c r="AG137" s="30"/>
      <c r="AH137" s="31" t="str">
        <f t="shared" ca="1" si="92"/>
        <v/>
      </c>
      <c r="AI137" s="122"/>
      <c r="AJ137" s="38" t="str">
        <f t="shared" ca="1" si="93"/>
        <v/>
      </c>
      <c r="AK137" s="30"/>
      <c r="AL137" s="31" t="str">
        <f t="shared" ca="1" si="94"/>
        <v/>
      </c>
      <c r="AM137" s="11" t="str">
        <f t="shared" si="95"/>
        <v/>
      </c>
      <c r="AN137" s="11" t="str">
        <f t="shared" si="96"/>
        <v/>
      </c>
      <c r="AO137" s="11" t="str">
        <f>IF(AM137=7,VLOOKUP(AN137,設定!$A$2:$B$6,2,1),"---")</f>
        <v>---</v>
      </c>
      <c r="AP137" s="85"/>
      <c r="AQ137" s="86"/>
      <c r="AR137" s="86"/>
      <c r="AS137" s="87" t="s">
        <v>115</v>
      </c>
      <c r="AT137" s="88"/>
      <c r="AU137" s="87"/>
      <c r="AV137" s="89"/>
      <c r="AW137" s="90" t="str">
        <f t="shared" si="97"/>
        <v/>
      </c>
      <c r="AX137" s="87" t="s">
        <v>115</v>
      </c>
      <c r="AY137" s="87" t="s">
        <v>115</v>
      </c>
      <c r="AZ137" s="87" t="s">
        <v>115</v>
      </c>
      <c r="BA137" s="87"/>
      <c r="BB137" s="87"/>
      <c r="BC137" s="87"/>
      <c r="BD137" s="87"/>
      <c r="BE137" s="91"/>
      <c r="BF137" s="96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256"/>
      <c r="BY137" s="106"/>
      <c r="BZ137" s="47"/>
      <c r="CA137" s="47">
        <v>126</v>
      </c>
      <c r="CB137" s="18" t="str">
        <f t="shared" si="98"/>
        <v/>
      </c>
      <c r="CC137" s="18" t="str">
        <f t="shared" si="62"/>
        <v>立得点表!3:12</v>
      </c>
      <c r="CD137" s="116" t="str">
        <f t="shared" si="63"/>
        <v>立得点表!16:25</v>
      </c>
      <c r="CE137" s="18" t="str">
        <f t="shared" si="64"/>
        <v>立3段得点表!3:13</v>
      </c>
      <c r="CF137" s="116" t="str">
        <f t="shared" si="65"/>
        <v>立3段得点表!16:25</v>
      </c>
      <c r="CG137" s="18" t="str">
        <f t="shared" si="66"/>
        <v>ボール得点表!3:13</v>
      </c>
      <c r="CH137" s="116" t="str">
        <f t="shared" si="67"/>
        <v>ボール得点表!16:25</v>
      </c>
      <c r="CI137" s="18" t="str">
        <f t="shared" si="68"/>
        <v>50m得点表!3:13</v>
      </c>
      <c r="CJ137" s="116" t="str">
        <f t="shared" si="69"/>
        <v>50m得点表!16:25</v>
      </c>
      <c r="CK137" s="18" t="str">
        <f t="shared" si="70"/>
        <v>往得点表!3:13</v>
      </c>
      <c r="CL137" s="116" t="str">
        <f t="shared" si="71"/>
        <v>往得点表!16:25</v>
      </c>
      <c r="CM137" s="18" t="str">
        <f t="shared" si="72"/>
        <v>腕得点表!3:13</v>
      </c>
      <c r="CN137" s="116" t="str">
        <f t="shared" si="73"/>
        <v>腕得点表!16:25</v>
      </c>
      <c r="CO137" s="18" t="str">
        <f t="shared" si="74"/>
        <v>腕膝得点表!3:4</v>
      </c>
      <c r="CP137" s="116" t="str">
        <f t="shared" si="75"/>
        <v>腕膝得点表!8:9</v>
      </c>
      <c r="CQ137" s="18" t="str">
        <f t="shared" si="76"/>
        <v>20mシャトルラン得点表!3:13</v>
      </c>
      <c r="CR137" s="116" t="str">
        <f t="shared" si="77"/>
        <v>20mシャトルラン得点表!16:25</v>
      </c>
      <c r="CS137" s="47" t="b">
        <f t="shared" si="99"/>
        <v>0</v>
      </c>
    </row>
    <row r="138" spans="1:97">
      <c r="A138" s="10">
        <v>127</v>
      </c>
      <c r="B138" s="147"/>
      <c r="C138" s="15"/>
      <c r="D138" s="233"/>
      <c r="E138" s="15"/>
      <c r="F138" s="139" t="str">
        <f t="shared" si="86"/>
        <v/>
      </c>
      <c r="G138" s="15"/>
      <c r="H138" s="15"/>
      <c r="I138" s="30"/>
      <c r="J138" s="31" t="str">
        <f t="shared" ca="1" si="87"/>
        <v/>
      </c>
      <c r="K138" s="30"/>
      <c r="L138" s="31" t="str">
        <f t="shared" ca="1" si="88"/>
        <v/>
      </c>
      <c r="M138" s="59"/>
      <c r="N138" s="60"/>
      <c r="O138" s="60"/>
      <c r="P138" s="60"/>
      <c r="Q138" s="151"/>
      <c r="R138" s="122"/>
      <c r="S138" s="38" t="str">
        <f t="shared" ca="1" si="89"/>
        <v/>
      </c>
      <c r="T138" s="59"/>
      <c r="U138" s="60"/>
      <c r="V138" s="60"/>
      <c r="W138" s="60"/>
      <c r="X138" s="61"/>
      <c r="Y138" s="38"/>
      <c r="Z138" s="144" t="str">
        <f t="shared" ca="1" si="90"/>
        <v/>
      </c>
      <c r="AA138" s="59"/>
      <c r="AB138" s="60"/>
      <c r="AC138" s="60"/>
      <c r="AD138" s="151"/>
      <c r="AE138" s="30"/>
      <c r="AF138" s="31" t="str">
        <f t="shared" ca="1" si="91"/>
        <v/>
      </c>
      <c r="AG138" s="30"/>
      <c r="AH138" s="31" t="str">
        <f t="shared" ca="1" si="92"/>
        <v/>
      </c>
      <c r="AI138" s="122"/>
      <c r="AJ138" s="38" t="str">
        <f t="shared" ca="1" si="93"/>
        <v/>
      </c>
      <c r="AK138" s="30"/>
      <c r="AL138" s="31" t="str">
        <f t="shared" ca="1" si="94"/>
        <v/>
      </c>
      <c r="AM138" s="11" t="str">
        <f t="shared" si="95"/>
        <v/>
      </c>
      <c r="AN138" s="11" t="str">
        <f t="shared" si="96"/>
        <v/>
      </c>
      <c r="AO138" s="11" t="str">
        <f>IF(AM138=7,VLOOKUP(AN138,設定!$A$2:$B$6,2,1),"---")</f>
        <v>---</v>
      </c>
      <c r="AP138" s="85"/>
      <c r="AQ138" s="86"/>
      <c r="AR138" s="86"/>
      <c r="AS138" s="87" t="s">
        <v>115</v>
      </c>
      <c r="AT138" s="88"/>
      <c r="AU138" s="87"/>
      <c r="AV138" s="89"/>
      <c r="AW138" s="90" t="str">
        <f t="shared" si="97"/>
        <v/>
      </c>
      <c r="AX138" s="87" t="s">
        <v>115</v>
      </c>
      <c r="AY138" s="87" t="s">
        <v>115</v>
      </c>
      <c r="AZ138" s="87" t="s">
        <v>115</v>
      </c>
      <c r="BA138" s="87"/>
      <c r="BB138" s="87"/>
      <c r="BC138" s="87"/>
      <c r="BD138" s="87"/>
      <c r="BE138" s="91"/>
      <c r="BF138" s="96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256"/>
      <c r="BY138" s="106"/>
      <c r="BZ138" s="47"/>
      <c r="CA138" s="47">
        <v>127</v>
      </c>
      <c r="CB138" s="18" t="str">
        <f t="shared" si="98"/>
        <v/>
      </c>
      <c r="CC138" s="18" t="str">
        <f t="shared" si="62"/>
        <v>立得点表!3:12</v>
      </c>
      <c r="CD138" s="116" t="str">
        <f t="shared" si="63"/>
        <v>立得点表!16:25</v>
      </c>
      <c r="CE138" s="18" t="str">
        <f t="shared" si="64"/>
        <v>立3段得点表!3:13</v>
      </c>
      <c r="CF138" s="116" t="str">
        <f t="shared" si="65"/>
        <v>立3段得点表!16:25</v>
      </c>
      <c r="CG138" s="18" t="str">
        <f t="shared" si="66"/>
        <v>ボール得点表!3:13</v>
      </c>
      <c r="CH138" s="116" t="str">
        <f t="shared" si="67"/>
        <v>ボール得点表!16:25</v>
      </c>
      <c r="CI138" s="18" t="str">
        <f t="shared" si="68"/>
        <v>50m得点表!3:13</v>
      </c>
      <c r="CJ138" s="116" t="str">
        <f t="shared" si="69"/>
        <v>50m得点表!16:25</v>
      </c>
      <c r="CK138" s="18" t="str">
        <f t="shared" si="70"/>
        <v>往得点表!3:13</v>
      </c>
      <c r="CL138" s="116" t="str">
        <f t="shared" si="71"/>
        <v>往得点表!16:25</v>
      </c>
      <c r="CM138" s="18" t="str">
        <f t="shared" si="72"/>
        <v>腕得点表!3:13</v>
      </c>
      <c r="CN138" s="116" t="str">
        <f t="shared" si="73"/>
        <v>腕得点表!16:25</v>
      </c>
      <c r="CO138" s="18" t="str">
        <f t="shared" si="74"/>
        <v>腕膝得点表!3:4</v>
      </c>
      <c r="CP138" s="116" t="str">
        <f t="shared" si="75"/>
        <v>腕膝得点表!8:9</v>
      </c>
      <c r="CQ138" s="18" t="str">
        <f t="shared" si="76"/>
        <v>20mシャトルラン得点表!3:13</v>
      </c>
      <c r="CR138" s="116" t="str">
        <f t="shared" si="77"/>
        <v>20mシャトルラン得点表!16:25</v>
      </c>
      <c r="CS138" s="47" t="b">
        <f t="shared" si="99"/>
        <v>0</v>
      </c>
    </row>
    <row r="139" spans="1:97">
      <c r="A139" s="10">
        <v>128</v>
      </c>
      <c r="B139" s="147"/>
      <c r="C139" s="15"/>
      <c r="D139" s="233"/>
      <c r="E139" s="15"/>
      <c r="F139" s="139" t="str">
        <f t="shared" si="86"/>
        <v/>
      </c>
      <c r="G139" s="15"/>
      <c r="H139" s="15"/>
      <c r="I139" s="30"/>
      <c r="J139" s="31" t="str">
        <f t="shared" ca="1" si="87"/>
        <v/>
      </c>
      <c r="K139" s="30"/>
      <c r="L139" s="31" t="str">
        <f t="shared" ca="1" si="88"/>
        <v/>
      </c>
      <c r="M139" s="59"/>
      <c r="N139" s="60"/>
      <c r="O139" s="60"/>
      <c r="P139" s="60"/>
      <c r="Q139" s="151"/>
      <c r="R139" s="122"/>
      <c r="S139" s="38" t="str">
        <f t="shared" ca="1" si="89"/>
        <v/>
      </c>
      <c r="T139" s="59"/>
      <c r="U139" s="60"/>
      <c r="V139" s="60"/>
      <c r="W139" s="60"/>
      <c r="X139" s="61"/>
      <c r="Y139" s="38"/>
      <c r="Z139" s="144" t="str">
        <f t="shared" ca="1" si="90"/>
        <v/>
      </c>
      <c r="AA139" s="59"/>
      <c r="AB139" s="60"/>
      <c r="AC139" s="60"/>
      <c r="AD139" s="151"/>
      <c r="AE139" s="30"/>
      <c r="AF139" s="31" t="str">
        <f t="shared" ca="1" si="91"/>
        <v/>
      </c>
      <c r="AG139" s="30"/>
      <c r="AH139" s="31" t="str">
        <f t="shared" ca="1" si="92"/>
        <v/>
      </c>
      <c r="AI139" s="122"/>
      <c r="AJ139" s="38" t="str">
        <f t="shared" ca="1" si="93"/>
        <v/>
      </c>
      <c r="AK139" s="30"/>
      <c r="AL139" s="31" t="str">
        <f t="shared" ca="1" si="94"/>
        <v/>
      </c>
      <c r="AM139" s="11" t="str">
        <f t="shared" si="95"/>
        <v/>
      </c>
      <c r="AN139" s="11" t="str">
        <f t="shared" si="96"/>
        <v/>
      </c>
      <c r="AO139" s="11" t="str">
        <f>IF(AM139=7,VLOOKUP(AN139,設定!$A$2:$B$6,2,1),"---")</f>
        <v>---</v>
      </c>
      <c r="AP139" s="85"/>
      <c r="AQ139" s="86"/>
      <c r="AR139" s="86"/>
      <c r="AS139" s="87" t="s">
        <v>115</v>
      </c>
      <c r="AT139" s="88"/>
      <c r="AU139" s="87"/>
      <c r="AV139" s="89"/>
      <c r="AW139" s="90" t="str">
        <f t="shared" si="97"/>
        <v/>
      </c>
      <c r="AX139" s="87" t="s">
        <v>115</v>
      </c>
      <c r="AY139" s="87" t="s">
        <v>115</v>
      </c>
      <c r="AZ139" s="87" t="s">
        <v>115</v>
      </c>
      <c r="BA139" s="87"/>
      <c r="BB139" s="87"/>
      <c r="BC139" s="87"/>
      <c r="BD139" s="87"/>
      <c r="BE139" s="91"/>
      <c r="BF139" s="96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256"/>
      <c r="BY139" s="106"/>
      <c r="BZ139" s="47"/>
      <c r="CA139" s="47">
        <v>128</v>
      </c>
      <c r="CB139" s="18" t="str">
        <f t="shared" si="98"/>
        <v/>
      </c>
      <c r="CC139" s="18" t="str">
        <f t="shared" si="62"/>
        <v>立得点表!3:12</v>
      </c>
      <c r="CD139" s="116" t="str">
        <f t="shared" si="63"/>
        <v>立得点表!16:25</v>
      </c>
      <c r="CE139" s="18" t="str">
        <f t="shared" si="64"/>
        <v>立3段得点表!3:13</v>
      </c>
      <c r="CF139" s="116" t="str">
        <f t="shared" si="65"/>
        <v>立3段得点表!16:25</v>
      </c>
      <c r="CG139" s="18" t="str">
        <f t="shared" si="66"/>
        <v>ボール得点表!3:13</v>
      </c>
      <c r="CH139" s="116" t="str">
        <f t="shared" si="67"/>
        <v>ボール得点表!16:25</v>
      </c>
      <c r="CI139" s="18" t="str">
        <f t="shared" si="68"/>
        <v>50m得点表!3:13</v>
      </c>
      <c r="CJ139" s="116" t="str">
        <f t="shared" si="69"/>
        <v>50m得点表!16:25</v>
      </c>
      <c r="CK139" s="18" t="str">
        <f t="shared" si="70"/>
        <v>往得点表!3:13</v>
      </c>
      <c r="CL139" s="116" t="str">
        <f t="shared" si="71"/>
        <v>往得点表!16:25</v>
      </c>
      <c r="CM139" s="18" t="str">
        <f t="shared" si="72"/>
        <v>腕得点表!3:13</v>
      </c>
      <c r="CN139" s="116" t="str">
        <f t="shared" si="73"/>
        <v>腕得点表!16:25</v>
      </c>
      <c r="CO139" s="18" t="str">
        <f t="shared" si="74"/>
        <v>腕膝得点表!3:4</v>
      </c>
      <c r="CP139" s="116" t="str">
        <f t="shared" si="75"/>
        <v>腕膝得点表!8:9</v>
      </c>
      <c r="CQ139" s="18" t="str">
        <f t="shared" si="76"/>
        <v>20mシャトルラン得点表!3:13</v>
      </c>
      <c r="CR139" s="116" t="str">
        <f t="shared" si="77"/>
        <v>20mシャトルラン得点表!16:25</v>
      </c>
      <c r="CS139" s="47" t="b">
        <f t="shared" si="99"/>
        <v>0</v>
      </c>
    </row>
    <row r="140" spans="1:97">
      <c r="A140" s="10">
        <v>129</v>
      </c>
      <c r="B140" s="147"/>
      <c r="C140" s="15"/>
      <c r="D140" s="233"/>
      <c r="E140" s="15"/>
      <c r="F140" s="139" t="str">
        <f t="shared" si="86"/>
        <v/>
      </c>
      <c r="G140" s="15"/>
      <c r="H140" s="15"/>
      <c r="I140" s="30"/>
      <c r="J140" s="31" t="str">
        <f t="shared" ca="1" si="87"/>
        <v/>
      </c>
      <c r="K140" s="30"/>
      <c r="L140" s="31" t="str">
        <f t="shared" ca="1" si="88"/>
        <v/>
      </c>
      <c r="M140" s="59"/>
      <c r="N140" s="60"/>
      <c r="O140" s="60"/>
      <c r="P140" s="60"/>
      <c r="Q140" s="151"/>
      <c r="R140" s="122"/>
      <c r="S140" s="38" t="str">
        <f t="shared" ca="1" si="89"/>
        <v/>
      </c>
      <c r="T140" s="59"/>
      <c r="U140" s="60"/>
      <c r="V140" s="60"/>
      <c r="W140" s="60"/>
      <c r="X140" s="61"/>
      <c r="Y140" s="38"/>
      <c r="Z140" s="144" t="str">
        <f t="shared" ca="1" si="90"/>
        <v/>
      </c>
      <c r="AA140" s="59"/>
      <c r="AB140" s="60"/>
      <c r="AC140" s="60"/>
      <c r="AD140" s="151"/>
      <c r="AE140" s="30"/>
      <c r="AF140" s="31" t="str">
        <f t="shared" ca="1" si="91"/>
        <v/>
      </c>
      <c r="AG140" s="30"/>
      <c r="AH140" s="31" t="str">
        <f t="shared" ca="1" si="92"/>
        <v/>
      </c>
      <c r="AI140" s="122"/>
      <c r="AJ140" s="38" t="str">
        <f t="shared" ca="1" si="93"/>
        <v/>
      </c>
      <c r="AK140" s="30"/>
      <c r="AL140" s="31" t="str">
        <f t="shared" ca="1" si="94"/>
        <v/>
      </c>
      <c r="AM140" s="11" t="str">
        <f t="shared" si="95"/>
        <v/>
      </c>
      <c r="AN140" s="11" t="str">
        <f t="shared" si="96"/>
        <v/>
      </c>
      <c r="AO140" s="11" t="str">
        <f>IF(AM140=7,VLOOKUP(AN140,設定!$A$2:$B$6,2,1),"---")</f>
        <v>---</v>
      </c>
      <c r="AP140" s="85"/>
      <c r="AQ140" s="86"/>
      <c r="AR140" s="86"/>
      <c r="AS140" s="87" t="s">
        <v>115</v>
      </c>
      <c r="AT140" s="88"/>
      <c r="AU140" s="87"/>
      <c r="AV140" s="89"/>
      <c r="AW140" s="90" t="str">
        <f t="shared" si="97"/>
        <v/>
      </c>
      <c r="AX140" s="87" t="s">
        <v>115</v>
      </c>
      <c r="AY140" s="87" t="s">
        <v>115</v>
      </c>
      <c r="AZ140" s="87" t="s">
        <v>115</v>
      </c>
      <c r="BA140" s="87"/>
      <c r="BB140" s="87"/>
      <c r="BC140" s="87"/>
      <c r="BD140" s="87"/>
      <c r="BE140" s="91"/>
      <c r="BF140" s="96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256"/>
      <c r="BY140" s="106"/>
      <c r="BZ140" s="47"/>
      <c r="CA140" s="47">
        <v>129</v>
      </c>
      <c r="CB140" s="18" t="str">
        <f t="shared" si="98"/>
        <v/>
      </c>
      <c r="CC140" s="18" t="str">
        <f t="shared" si="62"/>
        <v>立得点表!3:12</v>
      </c>
      <c r="CD140" s="116" t="str">
        <f t="shared" si="63"/>
        <v>立得点表!16:25</v>
      </c>
      <c r="CE140" s="18" t="str">
        <f t="shared" si="64"/>
        <v>立3段得点表!3:13</v>
      </c>
      <c r="CF140" s="116" t="str">
        <f t="shared" si="65"/>
        <v>立3段得点表!16:25</v>
      </c>
      <c r="CG140" s="18" t="str">
        <f t="shared" si="66"/>
        <v>ボール得点表!3:13</v>
      </c>
      <c r="CH140" s="116" t="str">
        <f t="shared" si="67"/>
        <v>ボール得点表!16:25</v>
      </c>
      <c r="CI140" s="18" t="str">
        <f t="shared" si="68"/>
        <v>50m得点表!3:13</v>
      </c>
      <c r="CJ140" s="116" t="str">
        <f t="shared" si="69"/>
        <v>50m得点表!16:25</v>
      </c>
      <c r="CK140" s="18" t="str">
        <f t="shared" si="70"/>
        <v>往得点表!3:13</v>
      </c>
      <c r="CL140" s="116" t="str">
        <f t="shared" si="71"/>
        <v>往得点表!16:25</v>
      </c>
      <c r="CM140" s="18" t="str">
        <f t="shared" si="72"/>
        <v>腕得点表!3:13</v>
      </c>
      <c r="CN140" s="116" t="str">
        <f t="shared" si="73"/>
        <v>腕得点表!16:25</v>
      </c>
      <c r="CO140" s="18" t="str">
        <f t="shared" si="74"/>
        <v>腕膝得点表!3:4</v>
      </c>
      <c r="CP140" s="116" t="str">
        <f t="shared" si="75"/>
        <v>腕膝得点表!8:9</v>
      </c>
      <c r="CQ140" s="18" t="str">
        <f t="shared" si="76"/>
        <v>20mシャトルラン得点表!3:13</v>
      </c>
      <c r="CR140" s="116" t="str">
        <f t="shared" si="77"/>
        <v>20mシャトルラン得点表!16:25</v>
      </c>
      <c r="CS140" s="47" t="b">
        <f t="shared" si="99"/>
        <v>0</v>
      </c>
    </row>
    <row r="141" spans="1:97">
      <c r="A141" s="10">
        <v>130</v>
      </c>
      <c r="B141" s="147"/>
      <c r="C141" s="15"/>
      <c r="D141" s="233"/>
      <c r="E141" s="15"/>
      <c r="F141" s="139" t="str">
        <f t="shared" si="86"/>
        <v/>
      </c>
      <c r="G141" s="15"/>
      <c r="H141" s="15"/>
      <c r="I141" s="30"/>
      <c r="J141" s="31" t="str">
        <f t="shared" ca="1" si="87"/>
        <v/>
      </c>
      <c r="K141" s="30"/>
      <c r="L141" s="31" t="str">
        <f t="shared" ca="1" si="88"/>
        <v/>
      </c>
      <c r="M141" s="59"/>
      <c r="N141" s="60"/>
      <c r="O141" s="60"/>
      <c r="P141" s="60"/>
      <c r="Q141" s="151"/>
      <c r="R141" s="122"/>
      <c r="S141" s="38" t="str">
        <f t="shared" ca="1" si="89"/>
        <v/>
      </c>
      <c r="T141" s="59"/>
      <c r="U141" s="60"/>
      <c r="V141" s="60"/>
      <c r="W141" s="60"/>
      <c r="X141" s="61"/>
      <c r="Y141" s="38"/>
      <c r="Z141" s="144" t="str">
        <f t="shared" ca="1" si="90"/>
        <v/>
      </c>
      <c r="AA141" s="59"/>
      <c r="AB141" s="60"/>
      <c r="AC141" s="60"/>
      <c r="AD141" s="151"/>
      <c r="AE141" s="30"/>
      <c r="AF141" s="31" t="str">
        <f t="shared" ca="1" si="91"/>
        <v/>
      </c>
      <c r="AG141" s="30"/>
      <c r="AH141" s="31" t="str">
        <f t="shared" ca="1" si="92"/>
        <v/>
      </c>
      <c r="AI141" s="122"/>
      <c r="AJ141" s="38" t="str">
        <f t="shared" ca="1" si="93"/>
        <v/>
      </c>
      <c r="AK141" s="30"/>
      <c r="AL141" s="31" t="str">
        <f t="shared" ca="1" si="94"/>
        <v/>
      </c>
      <c r="AM141" s="11" t="str">
        <f t="shared" si="95"/>
        <v/>
      </c>
      <c r="AN141" s="11" t="str">
        <f t="shared" si="96"/>
        <v/>
      </c>
      <c r="AO141" s="11" t="str">
        <f>IF(AM141=7,VLOOKUP(AN141,設定!$A$2:$B$6,2,1),"---")</f>
        <v>---</v>
      </c>
      <c r="AP141" s="85"/>
      <c r="AQ141" s="86"/>
      <c r="AR141" s="86"/>
      <c r="AS141" s="87" t="s">
        <v>115</v>
      </c>
      <c r="AT141" s="88"/>
      <c r="AU141" s="87"/>
      <c r="AV141" s="89"/>
      <c r="AW141" s="90" t="str">
        <f t="shared" si="97"/>
        <v/>
      </c>
      <c r="AX141" s="87" t="s">
        <v>115</v>
      </c>
      <c r="AY141" s="87" t="s">
        <v>115</v>
      </c>
      <c r="AZ141" s="87" t="s">
        <v>115</v>
      </c>
      <c r="BA141" s="87"/>
      <c r="BB141" s="87"/>
      <c r="BC141" s="87"/>
      <c r="BD141" s="87"/>
      <c r="BE141" s="91"/>
      <c r="BF141" s="96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256"/>
      <c r="BY141" s="106"/>
      <c r="BZ141" s="47"/>
      <c r="CA141" s="47">
        <v>130</v>
      </c>
      <c r="CB141" s="18" t="str">
        <f t="shared" si="98"/>
        <v/>
      </c>
      <c r="CC141" s="18" t="str">
        <f t="shared" ref="CC141:CC204" si="100">"立得点表!"&amp;$CB141&amp;"3:"&amp;$CB141&amp;"12"</f>
        <v>立得点表!3:12</v>
      </c>
      <c r="CD141" s="116" t="str">
        <f t="shared" ref="CD141:CD204" si="101">"立得点表!"&amp;$CB141&amp;"16:"&amp;$CB141&amp;"25"</f>
        <v>立得点表!16:25</v>
      </c>
      <c r="CE141" s="18" t="str">
        <f t="shared" ref="CE141:CE204" si="102">"立3段得点表!"&amp;$CB141&amp;"3:"&amp;$CB141&amp;"13"</f>
        <v>立3段得点表!3:13</v>
      </c>
      <c r="CF141" s="116" t="str">
        <f t="shared" ref="CF141:CF204" si="103">"立3段得点表!"&amp;$CB141&amp;"16:"&amp;$CB141&amp;"25"</f>
        <v>立3段得点表!16:25</v>
      </c>
      <c r="CG141" s="18" t="str">
        <f t="shared" ref="CG141:CG204" si="104">"ボール得点表!"&amp;$CB141&amp;"3:"&amp;$CB141&amp;"13"</f>
        <v>ボール得点表!3:13</v>
      </c>
      <c r="CH141" s="116" t="str">
        <f t="shared" ref="CH141:CH204" si="105">"ボール得点表!"&amp;$CB141&amp;"16:"&amp;$CB141&amp;"25"</f>
        <v>ボール得点表!16:25</v>
      </c>
      <c r="CI141" s="18" t="str">
        <f t="shared" ref="CI141:CI204" si="106">"50m得点表!"&amp;$CB141&amp;"3:"&amp;$CB141&amp;"13"</f>
        <v>50m得点表!3:13</v>
      </c>
      <c r="CJ141" s="116" t="str">
        <f t="shared" ref="CJ141:CJ204" si="107">"50m得点表!"&amp;$CB141&amp;"16:"&amp;$CB141&amp;"25"</f>
        <v>50m得点表!16:25</v>
      </c>
      <c r="CK141" s="18" t="str">
        <f t="shared" ref="CK141:CK204" si="108">"往得点表!"&amp;$CB141&amp;"3:"&amp;$CB141&amp;"13"</f>
        <v>往得点表!3:13</v>
      </c>
      <c r="CL141" s="116" t="str">
        <f t="shared" ref="CL141:CL204" si="109">"往得点表!"&amp;$CB141&amp;"16:"&amp;$CB141&amp;"25"</f>
        <v>往得点表!16:25</v>
      </c>
      <c r="CM141" s="18" t="str">
        <f t="shared" ref="CM141:CM204" si="110">"腕得点表!"&amp;$CB141&amp;"3:"&amp;$CB141&amp;"13"</f>
        <v>腕得点表!3:13</v>
      </c>
      <c r="CN141" s="116" t="str">
        <f t="shared" ref="CN141:CN204" si="111">"腕得点表!"&amp;$CB141&amp;"16:"&amp;$CB141&amp;"25"</f>
        <v>腕得点表!16:25</v>
      </c>
      <c r="CO141" s="18" t="str">
        <f t="shared" ref="CO141:CO204" si="112">"腕膝得点表!"&amp;$CB141&amp;"3:"&amp;$CB141&amp;"4"</f>
        <v>腕膝得点表!3:4</v>
      </c>
      <c r="CP141" s="116" t="str">
        <f t="shared" ref="CP141:CP204" si="113">"腕膝得点表!"&amp;$CB141&amp;"8:"&amp;$CB141&amp;"9"</f>
        <v>腕膝得点表!8:9</v>
      </c>
      <c r="CQ141" s="18" t="str">
        <f t="shared" ref="CQ141:CQ204" si="114">"20mシャトルラン得点表!"&amp;$CB141&amp;"3:"&amp;$CB141&amp;"13"</f>
        <v>20mシャトルラン得点表!3:13</v>
      </c>
      <c r="CR141" s="116" t="str">
        <f t="shared" ref="CR141:CR204" si="115">"20mシャトルラン得点表!"&amp;$CB141&amp;"16:"&amp;$CB141&amp;"25"</f>
        <v>20mシャトルラン得点表!16:25</v>
      </c>
      <c r="CS141" s="47" t="b">
        <f t="shared" si="99"/>
        <v>0</v>
      </c>
    </row>
    <row r="142" spans="1:97">
      <c r="A142" s="10">
        <v>131</v>
      </c>
      <c r="B142" s="147"/>
      <c r="C142" s="15"/>
      <c r="D142" s="233"/>
      <c r="E142" s="15"/>
      <c r="F142" s="139" t="str">
        <f t="shared" si="86"/>
        <v/>
      </c>
      <c r="G142" s="15"/>
      <c r="H142" s="15"/>
      <c r="I142" s="30"/>
      <c r="J142" s="31" t="str">
        <f t="shared" ca="1" si="87"/>
        <v/>
      </c>
      <c r="K142" s="30"/>
      <c r="L142" s="31" t="str">
        <f t="shared" ca="1" si="88"/>
        <v/>
      </c>
      <c r="M142" s="59"/>
      <c r="N142" s="60"/>
      <c r="O142" s="60"/>
      <c r="P142" s="60"/>
      <c r="Q142" s="151"/>
      <c r="R142" s="122"/>
      <c r="S142" s="38" t="str">
        <f t="shared" ca="1" si="89"/>
        <v/>
      </c>
      <c r="T142" s="59"/>
      <c r="U142" s="60"/>
      <c r="V142" s="60"/>
      <c r="W142" s="60"/>
      <c r="X142" s="61"/>
      <c r="Y142" s="38"/>
      <c r="Z142" s="144" t="str">
        <f t="shared" ca="1" si="90"/>
        <v/>
      </c>
      <c r="AA142" s="59"/>
      <c r="AB142" s="60"/>
      <c r="AC142" s="60"/>
      <c r="AD142" s="151"/>
      <c r="AE142" s="30"/>
      <c r="AF142" s="31" t="str">
        <f t="shared" ca="1" si="91"/>
        <v/>
      </c>
      <c r="AG142" s="30"/>
      <c r="AH142" s="31" t="str">
        <f t="shared" ca="1" si="92"/>
        <v/>
      </c>
      <c r="AI142" s="122"/>
      <c r="AJ142" s="38" t="str">
        <f t="shared" ca="1" si="93"/>
        <v/>
      </c>
      <c r="AK142" s="30"/>
      <c r="AL142" s="31" t="str">
        <f t="shared" ca="1" si="94"/>
        <v/>
      </c>
      <c r="AM142" s="11" t="str">
        <f t="shared" si="95"/>
        <v/>
      </c>
      <c r="AN142" s="11" t="str">
        <f t="shared" si="96"/>
        <v/>
      </c>
      <c r="AO142" s="11" t="str">
        <f>IF(AM142=7,VLOOKUP(AN142,設定!$A$2:$B$6,2,1),"---")</f>
        <v>---</v>
      </c>
      <c r="AP142" s="85"/>
      <c r="AQ142" s="86"/>
      <c r="AR142" s="86"/>
      <c r="AS142" s="87" t="s">
        <v>115</v>
      </c>
      <c r="AT142" s="88"/>
      <c r="AU142" s="87"/>
      <c r="AV142" s="89"/>
      <c r="AW142" s="90" t="str">
        <f t="shared" si="97"/>
        <v/>
      </c>
      <c r="AX142" s="87" t="s">
        <v>115</v>
      </c>
      <c r="AY142" s="87" t="s">
        <v>115</v>
      </c>
      <c r="AZ142" s="87" t="s">
        <v>115</v>
      </c>
      <c r="BA142" s="87"/>
      <c r="BB142" s="87"/>
      <c r="BC142" s="87"/>
      <c r="BD142" s="87"/>
      <c r="BE142" s="91"/>
      <c r="BF142" s="96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256"/>
      <c r="BY142" s="106"/>
      <c r="BZ142" s="47"/>
      <c r="CA142" s="47">
        <v>131</v>
      </c>
      <c r="CB142" s="18" t="str">
        <f t="shared" si="98"/>
        <v/>
      </c>
      <c r="CC142" s="18" t="str">
        <f t="shared" si="100"/>
        <v>立得点表!3:12</v>
      </c>
      <c r="CD142" s="116" t="str">
        <f t="shared" si="101"/>
        <v>立得点表!16:25</v>
      </c>
      <c r="CE142" s="18" t="str">
        <f t="shared" si="102"/>
        <v>立3段得点表!3:13</v>
      </c>
      <c r="CF142" s="116" t="str">
        <f t="shared" si="103"/>
        <v>立3段得点表!16:25</v>
      </c>
      <c r="CG142" s="18" t="str">
        <f t="shared" si="104"/>
        <v>ボール得点表!3:13</v>
      </c>
      <c r="CH142" s="116" t="str">
        <f t="shared" si="105"/>
        <v>ボール得点表!16:25</v>
      </c>
      <c r="CI142" s="18" t="str">
        <f t="shared" si="106"/>
        <v>50m得点表!3:13</v>
      </c>
      <c r="CJ142" s="116" t="str">
        <f t="shared" si="107"/>
        <v>50m得点表!16:25</v>
      </c>
      <c r="CK142" s="18" t="str">
        <f t="shared" si="108"/>
        <v>往得点表!3:13</v>
      </c>
      <c r="CL142" s="116" t="str">
        <f t="shared" si="109"/>
        <v>往得点表!16:25</v>
      </c>
      <c r="CM142" s="18" t="str">
        <f t="shared" si="110"/>
        <v>腕得点表!3:13</v>
      </c>
      <c r="CN142" s="116" t="str">
        <f t="shared" si="111"/>
        <v>腕得点表!16:25</v>
      </c>
      <c r="CO142" s="18" t="str">
        <f t="shared" si="112"/>
        <v>腕膝得点表!3:4</v>
      </c>
      <c r="CP142" s="116" t="str">
        <f t="shared" si="113"/>
        <v>腕膝得点表!8:9</v>
      </c>
      <c r="CQ142" s="18" t="str">
        <f t="shared" si="114"/>
        <v>20mシャトルラン得点表!3:13</v>
      </c>
      <c r="CR142" s="116" t="str">
        <f t="shared" si="115"/>
        <v>20mシャトルラン得点表!16:25</v>
      </c>
      <c r="CS142" s="47" t="b">
        <f t="shared" si="99"/>
        <v>0</v>
      </c>
    </row>
    <row r="143" spans="1:97">
      <c r="A143" s="10">
        <v>132</v>
      </c>
      <c r="B143" s="147"/>
      <c r="C143" s="15"/>
      <c r="D143" s="233"/>
      <c r="E143" s="15"/>
      <c r="F143" s="139" t="str">
        <f t="shared" si="86"/>
        <v/>
      </c>
      <c r="G143" s="15"/>
      <c r="H143" s="15"/>
      <c r="I143" s="30"/>
      <c r="J143" s="31" t="str">
        <f t="shared" ca="1" si="87"/>
        <v/>
      </c>
      <c r="K143" s="30"/>
      <c r="L143" s="31" t="str">
        <f t="shared" ca="1" si="88"/>
        <v/>
      </c>
      <c r="M143" s="59"/>
      <c r="N143" s="60"/>
      <c r="O143" s="60"/>
      <c r="P143" s="60"/>
      <c r="Q143" s="151"/>
      <c r="R143" s="122"/>
      <c r="S143" s="38" t="str">
        <f t="shared" ca="1" si="89"/>
        <v/>
      </c>
      <c r="T143" s="59"/>
      <c r="U143" s="60"/>
      <c r="V143" s="60"/>
      <c r="W143" s="60"/>
      <c r="X143" s="61"/>
      <c r="Y143" s="38"/>
      <c r="Z143" s="144" t="str">
        <f t="shared" ca="1" si="90"/>
        <v/>
      </c>
      <c r="AA143" s="59"/>
      <c r="AB143" s="60"/>
      <c r="AC143" s="60"/>
      <c r="AD143" s="151"/>
      <c r="AE143" s="30"/>
      <c r="AF143" s="31" t="str">
        <f t="shared" ca="1" si="91"/>
        <v/>
      </c>
      <c r="AG143" s="30"/>
      <c r="AH143" s="31" t="str">
        <f t="shared" ca="1" si="92"/>
        <v/>
      </c>
      <c r="AI143" s="122"/>
      <c r="AJ143" s="38" t="str">
        <f t="shared" ca="1" si="93"/>
        <v/>
      </c>
      <c r="AK143" s="30"/>
      <c r="AL143" s="31" t="str">
        <f t="shared" ca="1" si="94"/>
        <v/>
      </c>
      <c r="AM143" s="11" t="str">
        <f t="shared" si="95"/>
        <v/>
      </c>
      <c r="AN143" s="11" t="str">
        <f t="shared" si="96"/>
        <v/>
      </c>
      <c r="AO143" s="11" t="str">
        <f>IF(AM143=7,VLOOKUP(AN143,設定!$A$2:$B$6,2,1),"---")</f>
        <v>---</v>
      </c>
      <c r="AP143" s="85"/>
      <c r="AQ143" s="86"/>
      <c r="AR143" s="86"/>
      <c r="AS143" s="87" t="s">
        <v>115</v>
      </c>
      <c r="AT143" s="88"/>
      <c r="AU143" s="87"/>
      <c r="AV143" s="89"/>
      <c r="AW143" s="90" t="str">
        <f t="shared" si="97"/>
        <v/>
      </c>
      <c r="AX143" s="87" t="s">
        <v>115</v>
      </c>
      <c r="AY143" s="87" t="s">
        <v>115</v>
      </c>
      <c r="AZ143" s="87" t="s">
        <v>115</v>
      </c>
      <c r="BA143" s="87"/>
      <c r="BB143" s="87"/>
      <c r="BC143" s="87"/>
      <c r="BD143" s="87"/>
      <c r="BE143" s="91"/>
      <c r="BF143" s="96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256"/>
      <c r="BY143" s="106"/>
      <c r="BZ143" s="47"/>
      <c r="CA143" s="47">
        <v>132</v>
      </c>
      <c r="CB143" s="18" t="str">
        <f t="shared" si="98"/>
        <v/>
      </c>
      <c r="CC143" s="18" t="str">
        <f t="shared" si="100"/>
        <v>立得点表!3:12</v>
      </c>
      <c r="CD143" s="116" t="str">
        <f t="shared" si="101"/>
        <v>立得点表!16:25</v>
      </c>
      <c r="CE143" s="18" t="str">
        <f t="shared" si="102"/>
        <v>立3段得点表!3:13</v>
      </c>
      <c r="CF143" s="116" t="str">
        <f t="shared" si="103"/>
        <v>立3段得点表!16:25</v>
      </c>
      <c r="CG143" s="18" t="str">
        <f t="shared" si="104"/>
        <v>ボール得点表!3:13</v>
      </c>
      <c r="CH143" s="116" t="str">
        <f t="shared" si="105"/>
        <v>ボール得点表!16:25</v>
      </c>
      <c r="CI143" s="18" t="str">
        <f t="shared" si="106"/>
        <v>50m得点表!3:13</v>
      </c>
      <c r="CJ143" s="116" t="str">
        <f t="shared" si="107"/>
        <v>50m得点表!16:25</v>
      </c>
      <c r="CK143" s="18" t="str">
        <f t="shared" si="108"/>
        <v>往得点表!3:13</v>
      </c>
      <c r="CL143" s="116" t="str">
        <f t="shared" si="109"/>
        <v>往得点表!16:25</v>
      </c>
      <c r="CM143" s="18" t="str">
        <f t="shared" si="110"/>
        <v>腕得点表!3:13</v>
      </c>
      <c r="CN143" s="116" t="str">
        <f t="shared" si="111"/>
        <v>腕得点表!16:25</v>
      </c>
      <c r="CO143" s="18" t="str">
        <f t="shared" si="112"/>
        <v>腕膝得点表!3:4</v>
      </c>
      <c r="CP143" s="116" t="str">
        <f t="shared" si="113"/>
        <v>腕膝得点表!8:9</v>
      </c>
      <c r="CQ143" s="18" t="str">
        <f t="shared" si="114"/>
        <v>20mシャトルラン得点表!3:13</v>
      </c>
      <c r="CR143" s="116" t="str">
        <f t="shared" si="115"/>
        <v>20mシャトルラン得点表!16:25</v>
      </c>
      <c r="CS143" s="47" t="b">
        <f t="shared" si="99"/>
        <v>0</v>
      </c>
    </row>
    <row r="144" spans="1:97">
      <c r="A144" s="10">
        <v>133</v>
      </c>
      <c r="B144" s="147"/>
      <c r="C144" s="15"/>
      <c r="D144" s="233"/>
      <c r="E144" s="15"/>
      <c r="F144" s="139" t="str">
        <f t="shared" si="86"/>
        <v/>
      </c>
      <c r="G144" s="15"/>
      <c r="H144" s="15"/>
      <c r="I144" s="30"/>
      <c r="J144" s="31" t="str">
        <f t="shared" ca="1" si="87"/>
        <v/>
      </c>
      <c r="K144" s="30"/>
      <c r="L144" s="31" t="str">
        <f t="shared" ca="1" si="88"/>
        <v/>
      </c>
      <c r="M144" s="59"/>
      <c r="N144" s="60"/>
      <c r="O144" s="60"/>
      <c r="P144" s="60"/>
      <c r="Q144" s="151"/>
      <c r="R144" s="122"/>
      <c r="S144" s="38" t="str">
        <f t="shared" ca="1" si="89"/>
        <v/>
      </c>
      <c r="T144" s="59"/>
      <c r="U144" s="60"/>
      <c r="V144" s="60"/>
      <c r="W144" s="60"/>
      <c r="X144" s="61"/>
      <c r="Y144" s="38"/>
      <c r="Z144" s="144" t="str">
        <f t="shared" ca="1" si="90"/>
        <v/>
      </c>
      <c r="AA144" s="59"/>
      <c r="AB144" s="60"/>
      <c r="AC144" s="60"/>
      <c r="AD144" s="151"/>
      <c r="AE144" s="30"/>
      <c r="AF144" s="31" t="str">
        <f t="shared" ca="1" si="91"/>
        <v/>
      </c>
      <c r="AG144" s="30"/>
      <c r="AH144" s="31" t="str">
        <f t="shared" ca="1" si="92"/>
        <v/>
      </c>
      <c r="AI144" s="122"/>
      <c r="AJ144" s="38" t="str">
        <f t="shared" ca="1" si="93"/>
        <v/>
      </c>
      <c r="AK144" s="30"/>
      <c r="AL144" s="31" t="str">
        <f t="shared" ca="1" si="94"/>
        <v/>
      </c>
      <c r="AM144" s="11" t="str">
        <f t="shared" si="95"/>
        <v/>
      </c>
      <c r="AN144" s="11" t="str">
        <f t="shared" si="96"/>
        <v/>
      </c>
      <c r="AO144" s="11" t="str">
        <f>IF(AM144=7,VLOOKUP(AN144,設定!$A$2:$B$6,2,1),"---")</f>
        <v>---</v>
      </c>
      <c r="AP144" s="85"/>
      <c r="AQ144" s="86"/>
      <c r="AR144" s="86"/>
      <c r="AS144" s="87" t="s">
        <v>115</v>
      </c>
      <c r="AT144" s="88"/>
      <c r="AU144" s="87"/>
      <c r="AV144" s="89"/>
      <c r="AW144" s="90" t="str">
        <f t="shared" si="97"/>
        <v/>
      </c>
      <c r="AX144" s="87" t="s">
        <v>115</v>
      </c>
      <c r="AY144" s="87" t="s">
        <v>115</v>
      </c>
      <c r="AZ144" s="87" t="s">
        <v>115</v>
      </c>
      <c r="BA144" s="87"/>
      <c r="BB144" s="87"/>
      <c r="BC144" s="87"/>
      <c r="BD144" s="87"/>
      <c r="BE144" s="91"/>
      <c r="BF144" s="96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256"/>
      <c r="BY144" s="106"/>
      <c r="BZ144" s="47"/>
      <c r="CA144" s="47">
        <v>133</v>
      </c>
      <c r="CB144" s="18" t="str">
        <f t="shared" si="98"/>
        <v/>
      </c>
      <c r="CC144" s="18" t="str">
        <f t="shared" si="100"/>
        <v>立得点表!3:12</v>
      </c>
      <c r="CD144" s="116" t="str">
        <f t="shared" si="101"/>
        <v>立得点表!16:25</v>
      </c>
      <c r="CE144" s="18" t="str">
        <f t="shared" si="102"/>
        <v>立3段得点表!3:13</v>
      </c>
      <c r="CF144" s="116" t="str">
        <f t="shared" si="103"/>
        <v>立3段得点表!16:25</v>
      </c>
      <c r="CG144" s="18" t="str">
        <f t="shared" si="104"/>
        <v>ボール得点表!3:13</v>
      </c>
      <c r="CH144" s="116" t="str">
        <f t="shared" si="105"/>
        <v>ボール得点表!16:25</v>
      </c>
      <c r="CI144" s="18" t="str">
        <f t="shared" si="106"/>
        <v>50m得点表!3:13</v>
      </c>
      <c r="CJ144" s="116" t="str">
        <f t="shared" si="107"/>
        <v>50m得点表!16:25</v>
      </c>
      <c r="CK144" s="18" t="str">
        <f t="shared" si="108"/>
        <v>往得点表!3:13</v>
      </c>
      <c r="CL144" s="116" t="str">
        <f t="shared" si="109"/>
        <v>往得点表!16:25</v>
      </c>
      <c r="CM144" s="18" t="str">
        <f t="shared" si="110"/>
        <v>腕得点表!3:13</v>
      </c>
      <c r="CN144" s="116" t="str">
        <f t="shared" si="111"/>
        <v>腕得点表!16:25</v>
      </c>
      <c r="CO144" s="18" t="str">
        <f t="shared" si="112"/>
        <v>腕膝得点表!3:4</v>
      </c>
      <c r="CP144" s="116" t="str">
        <f t="shared" si="113"/>
        <v>腕膝得点表!8:9</v>
      </c>
      <c r="CQ144" s="18" t="str">
        <f t="shared" si="114"/>
        <v>20mシャトルラン得点表!3:13</v>
      </c>
      <c r="CR144" s="116" t="str">
        <f t="shared" si="115"/>
        <v>20mシャトルラン得点表!16:25</v>
      </c>
      <c r="CS144" s="47" t="b">
        <f t="shared" si="99"/>
        <v>0</v>
      </c>
    </row>
    <row r="145" spans="1:97">
      <c r="A145" s="10">
        <v>134</v>
      </c>
      <c r="B145" s="147"/>
      <c r="C145" s="15"/>
      <c r="D145" s="233"/>
      <c r="E145" s="15"/>
      <c r="F145" s="139" t="str">
        <f t="shared" si="86"/>
        <v/>
      </c>
      <c r="G145" s="15"/>
      <c r="H145" s="15"/>
      <c r="I145" s="30"/>
      <c r="J145" s="31" t="str">
        <f t="shared" ca="1" si="87"/>
        <v/>
      </c>
      <c r="K145" s="30"/>
      <c r="L145" s="31" t="str">
        <f t="shared" ca="1" si="88"/>
        <v/>
      </c>
      <c r="M145" s="59"/>
      <c r="N145" s="60"/>
      <c r="O145" s="60"/>
      <c r="P145" s="60"/>
      <c r="Q145" s="151"/>
      <c r="R145" s="122"/>
      <c r="S145" s="38" t="str">
        <f t="shared" ca="1" si="89"/>
        <v/>
      </c>
      <c r="T145" s="59"/>
      <c r="U145" s="60"/>
      <c r="V145" s="60"/>
      <c r="W145" s="60"/>
      <c r="X145" s="61"/>
      <c r="Y145" s="38"/>
      <c r="Z145" s="144" t="str">
        <f t="shared" ca="1" si="90"/>
        <v/>
      </c>
      <c r="AA145" s="59"/>
      <c r="AB145" s="60"/>
      <c r="AC145" s="60"/>
      <c r="AD145" s="151"/>
      <c r="AE145" s="30"/>
      <c r="AF145" s="31" t="str">
        <f t="shared" ca="1" si="91"/>
        <v/>
      </c>
      <c r="AG145" s="30"/>
      <c r="AH145" s="31" t="str">
        <f t="shared" ca="1" si="92"/>
        <v/>
      </c>
      <c r="AI145" s="122"/>
      <c r="AJ145" s="38" t="str">
        <f t="shared" ca="1" si="93"/>
        <v/>
      </c>
      <c r="AK145" s="30"/>
      <c r="AL145" s="31" t="str">
        <f t="shared" ca="1" si="94"/>
        <v/>
      </c>
      <c r="AM145" s="11" t="str">
        <f t="shared" si="95"/>
        <v/>
      </c>
      <c r="AN145" s="11" t="str">
        <f t="shared" si="96"/>
        <v/>
      </c>
      <c r="AO145" s="11" t="str">
        <f>IF(AM145=7,VLOOKUP(AN145,設定!$A$2:$B$6,2,1),"---")</f>
        <v>---</v>
      </c>
      <c r="AP145" s="85"/>
      <c r="AQ145" s="86"/>
      <c r="AR145" s="86"/>
      <c r="AS145" s="87" t="s">
        <v>115</v>
      </c>
      <c r="AT145" s="88"/>
      <c r="AU145" s="87"/>
      <c r="AV145" s="89"/>
      <c r="AW145" s="90" t="str">
        <f t="shared" si="97"/>
        <v/>
      </c>
      <c r="AX145" s="87" t="s">
        <v>115</v>
      </c>
      <c r="AY145" s="87" t="s">
        <v>115</v>
      </c>
      <c r="AZ145" s="87" t="s">
        <v>115</v>
      </c>
      <c r="BA145" s="87"/>
      <c r="BB145" s="87"/>
      <c r="BC145" s="87"/>
      <c r="BD145" s="87"/>
      <c r="BE145" s="91"/>
      <c r="BF145" s="96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256"/>
      <c r="BY145" s="106"/>
      <c r="BZ145" s="47"/>
      <c r="CA145" s="47">
        <v>134</v>
      </c>
      <c r="CB145" s="18" t="str">
        <f t="shared" si="98"/>
        <v/>
      </c>
      <c r="CC145" s="18" t="str">
        <f t="shared" si="100"/>
        <v>立得点表!3:12</v>
      </c>
      <c r="CD145" s="116" t="str">
        <f t="shared" si="101"/>
        <v>立得点表!16:25</v>
      </c>
      <c r="CE145" s="18" t="str">
        <f t="shared" si="102"/>
        <v>立3段得点表!3:13</v>
      </c>
      <c r="CF145" s="116" t="str">
        <f t="shared" si="103"/>
        <v>立3段得点表!16:25</v>
      </c>
      <c r="CG145" s="18" t="str">
        <f t="shared" si="104"/>
        <v>ボール得点表!3:13</v>
      </c>
      <c r="CH145" s="116" t="str">
        <f t="shared" si="105"/>
        <v>ボール得点表!16:25</v>
      </c>
      <c r="CI145" s="18" t="str">
        <f t="shared" si="106"/>
        <v>50m得点表!3:13</v>
      </c>
      <c r="CJ145" s="116" t="str">
        <f t="shared" si="107"/>
        <v>50m得点表!16:25</v>
      </c>
      <c r="CK145" s="18" t="str">
        <f t="shared" si="108"/>
        <v>往得点表!3:13</v>
      </c>
      <c r="CL145" s="116" t="str">
        <f t="shared" si="109"/>
        <v>往得点表!16:25</v>
      </c>
      <c r="CM145" s="18" t="str">
        <f t="shared" si="110"/>
        <v>腕得点表!3:13</v>
      </c>
      <c r="CN145" s="116" t="str">
        <f t="shared" si="111"/>
        <v>腕得点表!16:25</v>
      </c>
      <c r="CO145" s="18" t="str">
        <f t="shared" si="112"/>
        <v>腕膝得点表!3:4</v>
      </c>
      <c r="CP145" s="116" t="str">
        <f t="shared" si="113"/>
        <v>腕膝得点表!8:9</v>
      </c>
      <c r="CQ145" s="18" t="str">
        <f t="shared" si="114"/>
        <v>20mシャトルラン得点表!3:13</v>
      </c>
      <c r="CR145" s="116" t="str">
        <f t="shared" si="115"/>
        <v>20mシャトルラン得点表!16:25</v>
      </c>
      <c r="CS145" s="47" t="b">
        <f t="shared" si="99"/>
        <v>0</v>
      </c>
    </row>
    <row r="146" spans="1:97">
      <c r="A146" s="10">
        <v>135</v>
      </c>
      <c r="B146" s="147"/>
      <c r="C146" s="15"/>
      <c r="D146" s="233"/>
      <c r="E146" s="15"/>
      <c r="F146" s="139" t="str">
        <f t="shared" si="86"/>
        <v/>
      </c>
      <c r="G146" s="15"/>
      <c r="H146" s="15"/>
      <c r="I146" s="30"/>
      <c r="J146" s="31" t="str">
        <f t="shared" ca="1" si="87"/>
        <v/>
      </c>
      <c r="K146" s="30"/>
      <c r="L146" s="31" t="str">
        <f t="shared" ca="1" si="88"/>
        <v/>
      </c>
      <c r="M146" s="59"/>
      <c r="N146" s="60"/>
      <c r="O146" s="60"/>
      <c r="P146" s="60"/>
      <c r="Q146" s="151"/>
      <c r="R146" s="122"/>
      <c r="S146" s="38" t="str">
        <f t="shared" ca="1" si="89"/>
        <v/>
      </c>
      <c r="T146" s="59"/>
      <c r="U146" s="60"/>
      <c r="V146" s="60"/>
      <c r="W146" s="60"/>
      <c r="X146" s="61"/>
      <c r="Y146" s="38"/>
      <c r="Z146" s="144" t="str">
        <f t="shared" ca="1" si="90"/>
        <v/>
      </c>
      <c r="AA146" s="59"/>
      <c r="AB146" s="60"/>
      <c r="AC146" s="60"/>
      <c r="AD146" s="151"/>
      <c r="AE146" s="30"/>
      <c r="AF146" s="31" t="str">
        <f t="shared" ca="1" si="91"/>
        <v/>
      </c>
      <c r="AG146" s="30"/>
      <c r="AH146" s="31" t="str">
        <f t="shared" ca="1" si="92"/>
        <v/>
      </c>
      <c r="AI146" s="122"/>
      <c r="AJ146" s="38" t="str">
        <f t="shared" ca="1" si="93"/>
        <v/>
      </c>
      <c r="AK146" s="30"/>
      <c r="AL146" s="31" t="str">
        <f t="shared" ca="1" si="94"/>
        <v/>
      </c>
      <c r="AM146" s="11" t="str">
        <f t="shared" si="95"/>
        <v/>
      </c>
      <c r="AN146" s="11" t="str">
        <f t="shared" si="96"/>
        <v/>
      </c>
      <c r="AO146" s="11" t="str">
        <f>IF(AM146=7,VLOOKUP(AN146,設定!$A$2:$B$6,2,1),"---")</f>
        <v>---</v>
      </c>
      <c r="AP146" s="85"/>
      <c r="AQ146" s="86"/>
      <c r="AR146" s="86"/>
      <c r="AS146" s="87" t="s">
        <v>115</v>
      </c>
      <c r="AT146" s="88"/>
      <c r="AU146" s="87"/>
      <c r="AV146" s="89"/>
      <c r="AW146" s="90" t="str">
        <f t="shared" si="97"/>
        <v/>
      </c>
      <c r="AX146" s="87" t="s">
        <v>115</v>
      </c>
      <c r="AY146" s="87" t="s">
        <v>115</v>
      </c>
      <c r="AZ146" s="87" t="s">
        <v>115</v>
      </c>
      <c r="BA146" s="87"/>
      <c r="BB146" s="87"/>
      <c r="BC146" s="87"/>
      <c r="BD146" s="87"/>
      <c r="BE146" s="91"/>
      <c r="BF146" s="96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256"/>
      <c r="BY146" s="106"/>
      <c r="BZ146" s="47"/>
      <c r="CA146" s="47">
        <v>135</v>
      </c>
      <c r="CB146" s="18" t="str">
        <f t="shared" si="98"/>
        <v/>
      </c>
      <c r="CC146" s="18" t="str">
        <f t="shared" si="100"/>
        <v>立得点表!3:12</v>
      </c>
      <c r="CD146" s="116" t="str">
        <f t="shared" si="101"/>
        <v>立得点表!16:25</v>
      </c>
      <c r="CE146" s="18" t="str">
        <f t="shared" si="102"/>
        <v>立3段得点表!3:13</v>
      </c>
      <c r="CF146" s="116" t="str">
        <f t="shared" si="103"/>
        <v>立3段得点表!16:25</v>
      </c>
      <c r="CG146" s="18" t="str">
        <f t="shared" si="104"/>
        <v>ボール得点表!3:13</v>
      </c>
      <c r="CH146" s="116" t="str">
        <f t="shared" si="105"/>
        <v>ボール得点表!16:25</v>
      </c>
      <c r="CI146" s="18" t="str">
        <f t="shared" si="106"/>
        <v>50m得点表!3:13</v>
      </c>
      <c r="CJ146" s="116" t="str">
        <f t="shared" si="107"/>
        <v>50m得点表!16:25</v>
      </c>
      <c r="CK146" s="18" t="str">
        <f t="shared" si="108"/>
        <v>往得点表!3:13</v>
      </c>
      <c r="CL146" s="116" t="str">
        <f t="shared" si="109"/>
        <v>往得点表!16:25</v>
      </c>
      <c r="CM146" s="18" t="str">
        <f t="shared" si="110"/>
        <v>腕得点表!3:13</v>
      </c>
      <c r="CN146" s="116" t="str">
        <f t="shared" si="111"/>
        <v>腕得点表!16:25</v>
      </c>
      <c r="CO146" s="18" t="str">
        <f t="shared" si="112"/>
        <v>腕膝得点表!3:4</v>
      </c>
      <c r="CP146" s="116" t="str">
        <f t="shared" si="113"/>
        <v>腕膝得点表!8:9</v>
      </c>
      <c r="CQ146" s="18" t="str">
        <f t="shared" si="114"/>
        <v>20mシャトルラン得点表!3:13</v>
      </c>
      <c r="CR146" s="116" t="str">
        <f t="shared" si="115"/>
        <v>20mシャトルラン得点表!16:25</v>
      </c>
      <c r="CS146" s="47" t="b">
        <f t="shared" si="99"/>
        <v>0</v>
      </c>
    </row>
    <row r="147" spans="1:97">
      <c r="A147" s="10">
        <v>136</v>
      </c>
      <c r="B147" s="147"/>
      <c r="C147" s="15"/>
      <c r="D147" s="233"/>
      <c r="E147" s="15"/>
      <c r="F147" s="139" t="str">
        <f t="shared" si="86"/>
        <v/>
      </c>
      <c r="G147" s="15"/>
      <c r="H147" s="15"/>
      <c r="I147" s="30"/>
      <c r="J147" s="31" t="str">
        <f t="shared" ca="1" si="87"/>
        <v/>
      </c>
      <c r="K147" s="30"/>
      <c r="L147" s="31" t="str">
        <f t="shared" ca="1" si="88"/>
        <v/>
      </c>
      <c r="M147" s="59"/>
      <c r="N147" s="60"/>
      <c r="O147" s="60"/>
      <c r="P147" s="60"/>
      <c r="Q147" s="151"/>
      <c r="R147" s="122"/>
      <c r="S147" s="38" t="str">
        <f t="shared" ca="1" si="89"/>
        <v/>
      </c>
      <c r="T147" s="59"/>
      <c r="U147" s="60"/>
      <c r="V147" s="60"/>
      <c r="W147" s="60"/>
      <c r="X147" s="61"/>
      <c r="Y147" s="38"/>
      <c r="Z147" s="144" t="str">
        <f t="shared" ca="1" si="90"/>
        <v/>
      </c>
      <c r="AA147" s="59"/>
      <c r="AB147" s="60"/>
      <c r="AC147" s="60"/>
      <c r="AD147" s="151"/>
      <c r="AE147" s="30"/>
      <c r="AF147" s="31" t="str">
        <f t="shared" ca="1" si="91"/>
        <v/>
      </c>
      <c r="AG147" s="30"/>
      <c r="AH147" s="31" t="str">
        <f t="shared" ca="1" si="92"/>
        <v/>
      </c>
      <c r="AI147" s="122"/>
      <c r="AJ147" s="38" t="str">
        <f t="shared" ca="1" si="93"/>
        <v/>
      </c>
      <c r="AK147" s="30"/>
      <c r="AL147" s="31" t="str">
        <f t="shared" ca="1" si="94"/>
        <v/>
      </c>
      <c r="AM147" s="11" t="str">
        <f t="shared" si="95"/>
        <v/>
      </c>
      <c r="AN147" s="11" t="str">
        <f t="shared" si="96"/>
        <v/>
      </c>
      <c r="AO147" s="11" t="str">
        <f>IF(AM147=7,VLOOKUP(AN147,設定!$A$2:$B$6,2,1),"---")</f>
        <v>---</v>
      </c>
      <c r="AP147" s="85"/>
      <c r="AQ147" s="86"/>
      <c r="AR147" s="86"/>
      <c r="AS147" s="87" t="s">
        <v>115</v>
      </c>
      <c r="AT147" s="88"/>
      <c r="AU147" s="87"/>
      <c r="AV147" s="89"/>
      <c r="AW147" s="90" t="str">
        <f t="shared" si="97"/>
        <v/>
      </c>
      <c r="AX147" s="87" t="s">
        <v>115</v>
      </c>
      <c r="AY147" s="87" t="s">
        <v>115</v>
      </c>
      <c r="AZ147" s="87" t="s">
        <v>115</v>
      </c>
      <c r="BA147" s="87"/>
      <c r="BB147" s="87"/>
      <c r="BC147" s="87"/>
      <c r="BD147" s="87"/>
      <c r="BE147" s="91"/>
      <c r="BF147" s="96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256"/>
      <c r="BY147" s="106"/>
      <c r="BZ147" s="47"/>
      <c r="CA147" s="47">
        <v>136</v>
      </c>
      <c r="CB147" s="18" t="str">
        <f t="shared" si="98"/>
        <v/>
      </c>
      <c r="CC147" s="18" t="str">
        <f t="shared" si="100"/>
        <v>立得点表!3:12</v>
      </c>
      <c r="CD147" s="116" t="str">
        <f t="shared" si="101"/>
        <v>立得点表!16:25</v>
      </c>
      <c r="CE147" s="18" t="str">
        <f t="shared" si="102"/>
        <v>立3段得点表!3:13</v>
      </c>
      <c r="CF147" s="116" t="str">
        <f t="shared" si="103"/>
        <v>立3段得点表!16:25</v>
      </c>
      <c r="CG147" s="18" t="str">
        <f t="shared" si="104"/>
        <v>ボール得点表!3:13</v>
      </c>
      <c r="CH147" s="116" t="str">
        <f t="shared" si="105"/>
        <v>ボール得点表!16:25</v>
      </c>
      <c r="CI147" s="18" t="str">
        <f t="shared" si="106"/>
        <v>50m得点表!3:13</v>
      </c>
      <c r="CJ147" s="116" t="str">
        <f t="shared" si="107"/>
        <v>50m得点表!16:25</v>
      </c>
      <c r="CK147" s="18" t="str">
        <f t="shared" si="108"/>
        <v>往得点表!3:13</v>
      </c>
      <c r="CL147" s="116" t="str">
        <f t="shared" si="109"/>
        <v>往得点表!16:25</v>
      </c>
      <c r="CM147" s="18" t="str">
        <f t="shared" si="110"/>
        <v>腕得点表!3:13</v>
      </c>
      <c r="CN147" s="116" t="str">
        <f t="shared" si="111"/>
        <v>腕得点表!16:25</v>
      </c>
      <c r="CO147" s="18" t="str">
        <f t="shared" si="112"/>
        <v>腕膝得点表!3:4</v>
      </c>
      <c r="CP147" s="116" t="str">
        <f t="shared" si="113"/>
        <v>腕膝得点表!8:9</v>
      </c>
      <c r="CQ147" s="18" t="str">
        <f t="shared" si="114"/>
        <v>20mシャトルラン得点表!3:13</v>
      </c>
      <c r="CR147" s="116" t="str">
        <f t="shared" si="115"/>
        <v>20mシャトルラン得点表!16:25</v>
      </c>
      <c r="CS147" s="47" t="b">
        <f t="shared" si="99"/>
        <v>0</v>
      </c>
    </row>
    <row r="148" spans="1:97">
      <c r="A148" s="10">
        <v>137</v>
      </c>
      <c r="B148" s="147"/>
      <c r="C148" s="15"/>
      <c r="D148" s="233"/>
      <c r="E148" s="15"/>
      <c r="F148" s="139" t="str">
        <f t="shared" si="86"/>
        <v/>
      </c>
      <c r="G148" s="15"/>
      <c r="H148" s="15"/>
      <c r="I148" s="30"/>
      <c r="J148" s="31" t="str">
        <f t="shared" ca="1" si="87"/>
        <v/>
      </c>
      <c r="K148" s="30"/>
      <c r="L148" s="31" t="str">
        <f t="shared" ca="1" si="88"/>
        <v/>
      </c>
      <c r="M148" s="59"/>
      <c r="N148" s="60"/>
      <c r="O148" s="60"/>
      <c r="P148" s="60"/>
      <c r="Q148" s="151"/>
      <c r="R148" s="122"/>
      <c r="S148" s="38" t="str">
        <f t="shared" ca="1" si="89"/>
        <v/>
      </c>
      <c r="T148" s="59"/>
      <c r="U148" s="60"/>
      <c r="V148" s="60"/>
      <c r="W148" s="60"/>
      <c r="X148" s="61"/>
      <c r="Y148" s="38"/>
      <c r="Z148" s="144" t="str">
        <f t="shared" ca="1" si="90"/>
        <v/>
      </c>
      <c r="AA148" s="59"/>
      <c r="AB148" s="60"/>
      <c r="AC148" s="60"/>
      <c r="AD148" s="151"/>
      <c r="AE148" s="30"/>
      <c r="AF148" s="31" t="str">
        <f t="shared" ca="1" si="91"/>
        <v/>
      </c>
      <c r="AG148" s="30"/>
      <c r="AH148" s="31" t="str">
        <f t="shared" ca="1" si="92"/>
        <v/>
      </c>
      <c r="AI148" s="122"/>
      <c r="AJ148" s="38" t="str">
        <f t="shared" ca="1" si="93"/>
        <v/>
      </c>
      <c r="AK148" s="30"/>
      <c r="AL148" s="31" t="str">
        <f t="shared" ca="1" si="94"/>
        <v/>
      </c>
      <c r="AM148" s="11" t="str">
        <f t="shared" si="95"/>
        <v/>
      </c>
      <c r="AN148" s="11" t="str">
        <f t="shared" si="96"/>
        <v/>
      </c>
      <c r="AO148" s="11" t="str">
        <f>IF(AM148=7,VLOOKUP(AN148,設定!$A$2:$B$6,2,1),"---")</f>
        <v>---</v>
      </c>
      <c r="AP148" s="85"/>
      <c r="AQ148" s="86"/>
      <c r="AR148" s="86"/>
      <c r="AS148" s="87" t="s">
        <v>115</v>
      </c>
      <c r="AT148" s="88"/>
      <c r="AU148" s="87"/>
      <c r="AV148" s="89"/>
      <c r="AW148" s="90" t="str">
        <f t="shared" si="97"/>
        <v/>
      </c>
      <c r="AX148" s="87" t="s">
        <v>115</v>
      </c>
      <c r="AY148" s="87" t="s">
        <v>115</v>
      </c>
      <c r="AZ148" s="87" t="s">
        <v>115</v>
      </c>
      <c r="BA148" s="87"/>
      <c r="BB148" s="87"/>
      <c r="BC148" s="87"/>
      <c r="BD148" s="87"/>
      <c r="BE148" s="91"/>
      <c r="BF148" s="96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256"/>
      <c r="BY148" s="106"/>
      <c r="BZ148" s="47"/>
      <c r="CA148" s="47">
        <v>137</v>
      </c>
      <c r="CB148" s="18" t="str">
        <f t="shared" si="98"/>
        <v/>
      </c>
      <c r="CC148" s="18" t="str">
        <f t="shared" si="100"/>
        <v>立得点表!3:12</v>
      </c>
      <c r="CD148" s="116" t="str">
        <f t="shared" si="101"/>
        <v>立得点表!16:25</v>
      </c>
      <c r="CE148" s="18" t="str">
        <f t="shared" si="102"/>
        <v>立3段得点表!3:13</v>
      </c>
      <c r="CF148" s="116" t="str">
        <f t="shared" si="103"/>
        <v>立3段得点表!16:25</v>
      </c>
      <c r="CG148" s="18" t="str">
        <f t="shared" si="104"/>
        <v>ボール得点表!3:13</v>
      </c>
      <c r="CH148" s="116" t="str">
        <f t="shared" si="105"/>
        <v>ボール得点表!16:25</v>
      </c>
      <c r="CI148" s="18" t="str">
        <f t="shared" si="106"/>
        <v>50m得点表!3:13</v>
      </c>
      <c r="CJ148" s="116" t="str">
        <f t="shared" si="107"/>
        <v>50m得点表!16:25</v>
      </c>
      <c r="CK148" s="18" t="str">
        <f t="shared" si="108"/>
        <v>往得点表!3:13</v>
      </c>
      <c r="CL148" s="116" t="str">
        <f t="shared" si="109"/>
        <v>往得点表!16:25</v>
      </c>
      <c r="CM148" s="18" t="str">
        <f t="shared" si="110"/>
        <v>腕得点表!3:13</v>
      </c>
      <c r="CN148" s="116" t="str">
        <f t="shared" si="111"/>
        <v>腕得点表!16:25</v>
      </c>
      <c r="CO148" s="18" t="str">
        <f t="shared" si="112"/>
        <v>腕膝得点表!3:4</v>
      </c>
      <c r="CP148" s="116" t="str">
        <f t="shared" si="113"/>
        <v>腕膝得点表!8:9</v>
      </c>
      <c r="CQ148" s="18" t="str">
        <f t="shared" si="114"/>
        <v>20mシャトルラン得点表!3:13</v>
      </c>
      <c r="CR148" s="116" t="str">
        <f t="shared" si="115"/>
        <v>20mシャトルラン得点表!16:25</v>
      </c>
      <c r="CS148" s="47" t="b">
        <f t="shared" si="99"/>
        <v>0</v>
      </c>
    </row>
    <row r="149" spans="1:97">
      <c r="A149" s="10">
        <v>138</v>
      </c>
      <c r="B149" s="147"/>
      <c r="C149" s="15"/>
      <c r="D149" s="233"/>
      <c r="E149" s="15"/>
      <c r="F149" s="139" t="str">
        <f t="shared" si="86"/>
        <v/>
      </c>
      <c r="G149" s="15"/>
      <c r="H149" s="15"/>
      <c r="I149" s="30"/>
      <c r="J149" s="31" t="str">
        <f t="shared" ca="1" si="87"/>
        <v/>
      </c>
      <c r="K149" s="30"/>
      <c r="L149" s="31" t="str">
        <f t="shared" ca="1" si="88"/>
        <v/>
      </c>
      <c r="M149" s="59"/>
      <c r="N149" s="60"/>
      <c r="O149" s="60"/>
      <c r="P149" s="60"/>
      <c r="Q149" s="151"/>
      <c r="R149" s="122"/>
      <c r="S149" s="38" t="str">
        <f t="shared" ca="1" si="89"/>
        <v/>
      </c>
      <c r="T149" s="59"/>
      <c r="U149" s="60"/>
      <c r="V149" s="60"/>
      <c r="W149" s="60"/>
      <c r="X149" s="61"/>
      <c r="Y149" s="38"/>
      <c r="Z149" s="144" t="str">
        <f t="shared" ca="1" si="90"/>
        <v/>
      </c>
      <c r="AA149" s="59"/>
      <c r="AB149" s="60"/>
      <c r="AC149" s="60"/>
      <c r="AD149" s="151"/>
      <c r="AE149" s="30"/>
      <c r="AF149" s="31" t="str">
        <f t="shared" ca="1" si="91"/>
        <v/>
      </c>
      <c r="AG149" s="30"/>
      <c r="AH149" s="31" t="str">
        <f t="shared" ca="1" si="92"/>
        <v/>
      </c>
      <c r="AI149" s="122"/>
      <c r="AJ149" s="38" t="str">
        <f t="shared" ca="1" si="93"/>
        <v/>
      </c>
      <c r="AK149" s="30"/>
      <c r="AL149" s="31" t="str">
        <f t="shared" ca="1" si="94"/>
        <v/>
      </c>
      <c r="AM149" s="11" t="str">
        <f t="shared" si="95"/>
        <v/>
      </c>
      <c r="AN149" s="11" t="str">
        <f t="shared" si="96"/>
        <v/>
      </c>
      <c r="AO149" s="11" t="str">
        <f>IF(AM149=7,VLOOKUP(AN149,設定!$A$2:$B$6,2,1),"---")</f>
        <v>---</v>
      </c>
      <c r="AP149" s="85"/>
      <c r="AQ149" s="86"/>
      <c r="AR149" s="86"/>
      <c r="AS149" s="87" t="s">
        <v>115</v>
      </c>
      <c r="AT149" s="88"/>
      <c r="AU149" s="87"/>
      <c r="AV149" s="89"/>
      <c r="AW149" s="90" t="str">
        <f t="shared" si="97"/>
        <v/>
      </c>
      <c r="AX149" s="87" t="s">
        <v>115</v>
      </c>
      <c r="AY149" s="87" t="s">
        <v>115</v>
      </c>
      <c r="AZ149" s="87" t="s">
        <v>115</v>
      </c>
      <c r="BA149" s="87"/>
      <c r="BB149" s="87"/>
      <c r="BC149" s="87"/>
      <c r="BD149" s="87"/>
      <c r="BE149" s="91"/>
      <c r="BF149" s="96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256"/>
      <c r="BY149" s="106"/>
      <c r="BZ149" s="47"/>
      <c r="CA149" s="47">
        <v>138</v>
      </c>
      <c r="CB149" s="18" t="str">
        <f t="shared" si="98"/>
        <v/>
      </c>
      <c r="CC149" s="18" t="str">
        <f t="shared" si="100"/>
        <v>立得点表!3:12</v>
      </c>
      <c r="CD149" s="116" t="str">
        <f t="shared" si="101"/>
        <v>立得点表!16:25</v>
      </c>
      <c r="CE149" s="18" t="str">
        <f t="shared" si="102"/>
        <v>立3段得点表!3:13</v>
      </c>
      <c r="CF149" s="116" t="str">
        <f t="shared" si="103"/>
        <v>立3段得点表!16:25</v>
      </c>
      <c r="CG149" s="18" t="str">
        <f t="shared" si="104"/>
        <v>ボール得点表!3:13</v>
      </c>
      <c r="CH149" s="116" t="str">
        <f t="shared" si="105"/>
        <v>ボール得点表!16:25</v>
      </c>
      <c r="CI149" s="18" t="str">
        <f t="shared" si="106"/>
        <v>50m得点表!3:13</v>
      </c>
      <c r="CJ149" s="116" t="str">
        <f t="shared" si="107"/>
        <v>50m得点表!16:25</v>
      </c>
      <c r="CK149" s="18" t="str">
        <f t="shared" si="108"/>
        <v>往得点表!3:13</v>
      </c>
      <c r="CL149" s="116" t="str">
        <f t="shared" si="109"/>
        <v>往得点表!16:25</v>
      </c>
      <c r="CM149" s="18" t="str">
        <f t="shared" si="110"/>
        <v>腕得点表!3:13</v>
      </c>
      <c r="CN149" s="116" t="str">
        <f t="shared" si="111"/>
        <v>腕得点表!16:25</v>
      </c>
      <c r="CO149" s="18" t="str">
        <f t="shared" si="112"/>
        <v>腕膝得点表!3:4</v>
      </c>
      <c r="CP149" s="116" t="str">
        <f t="shared" si="113"/>
        <v>腕膝得点表!8:9</v>
      </c>
      <c r="CQ149" s="18" t="str">
        <f t="shared" si="114"/>
        <v>20mシャトルラン得点表!3:13</v>
      </c>
      <c r="CR149" s="116" t="str">
        <f t="shared" si="115"/>
        <v>20mシャトルラン得点表!16:25</v>
      </c>
      <c r="CS149" s="47" t="b">
        <f t="shared" si="99"/>
        <v>0</v>
      </c>
    </row>
    <row r="150" spans="1:97">
      <c r="A150" s="10">
        <v>139</v>
      </c>
      <c r="B150" s="147"/>
      <c r="C150" s="15"/>
      <c r="D150" s="233"/>
      <c r="E150" s="15"/>
      <c r="F150" s="139" t="str">
        <f t="shared" si="86"/>
        <v/>
      </c>
      <c r="G150" s="15"/>
      <c r="H150" s="15"/>
      <c r="I150" s="30"/>
      <c r="J150" s="31" t="str">
        <f t="shared" ca="1" si="87"/>
        <v/>
      </c>
      <c r="K150" s="30"/>
      <c r="L150" s="31" t="str">
        <f t="shared" ca="1" si="88"/>
        <v/>
      </c>
      <c r="M150" s="59"/>
      <c r="N150" s="60"/>
      <c r="O150" s="60"/>
      <c r="P150" s="60"/>
      <c r="Q150" s="151"/>
      <c r="R150" s="122"/>
      <c r="S150" s="38" t="str">
        <f t="shared" ca="1" si="89"/>
        <v/>
      </c>
      <c r="T150" s="59"/>
      <c r="U150" s="60"/>
      <c r="V150" s="60"/>
      <c r="W150" s="60"/>
      <c r="X150" s="61"/>
      <c r="Y150" s="38"/>
      <c r="Z150" s="144" t="str">
        <f t="shared" ca="1" si="90"/>
        <v/>
      </c>
      <c r="AA150" s="59"/>
      <c r="AB150" s="60"/>
      <c r="AC150" s="60"/>
      <c r="AD150" s="151"/>
      <c r="AE150" s="30"/>
      <c r="AF150" s="31" t="str">
        <f t="shared" ca="1" si="91"/>
        <v/>
      </c>
      <c r="AG150" s="30"/>
      <c r="AH150" s="31" t="str">
        <f t="shared" ca="1" si="92"/>
        <v/>
      </c>
      <c r="AI150" s="122"/>
      <c r="AJ150" s="38" t="str">
        <f t="shared" ca="1" si="93"/>
        <v/>
      </c>
      <c r="AK150" s="30"/>
      <c r="AL150" s="31" t="str">
        <f t="shared" ca="1" si="94"/>
        <v/>
      </c>
      <c r="AM150" s="11" t="str">
        <f t="shared" si="95"/>
        <v/>
      </c>
      <c r="AN150" s="11" t="str">
        <f t="shared" si="96"/>
        <v/>
      </c>
      <c r="AO150" s="11" t="str">
        <f>IF(AM150=7,VLOOKUP(AN150,設定!$A$2:$B$6,2,1),"---")</f>
        <v>---</v>
      </c>
      <c r="AP150" s="85"/>
      <c r="AQ150" s="86"/>
      <c r="AR150" s="86"/>
      <c r="AS150" s="87" t="s">
        <v>115</v>
      </c>
      <c r="AT150" s="88"/>
      <c r="AU150" s="87"/>
      <c r="AV150" s="89"/>
      <c r="AW150" s="90" t="str">
        <f t="shared" si="97"/>
        <v/>
      </c>
      <c r="AX150" s="87" t="s">
        <v>115</v>
      </c>
      <c r="AY150" s="87" t="s">
        <v>115</v>
      </c>
      <c r="AZ150" s="87" t="s">
        <v>115</v>
      </c>
      <c r="BA150" s="87"/>
      <c r="BB150" s="87"/>
      <c r="BC150" s="87"/>
      <c r="BD150" s="87"/>
      <c r="BE150" s="91"/>
      <c r="BF150" s="96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256"/>
      <c r="BY150" s="106"/>
      <c r="BZ150" s="47"/>
      <c r="CA150" s="47">
        <v>139</v>
      </c>
      <c r="CB150" s="18" t="str">
        <f t="shared" si="98"/>
        <v/>
      </c>
      <c r="CC150" s="18" t="str">
        <f t="shared" si="100"/>
        <v>立得点表!3:12</v>
      </c>
      <c r="CD150" s="116" t="str">
        <f t="shared" si="101"/>
        <v>立得点表!16:25</v>
      </c>
      <c r="CE150" s="18" t="str">
        <f t="shared" si="102"/>
        <v>立3段得点表!3:13</v>
      </c>
      <c r="CF150" s="116" t="str">
        <f t="shared" si="103"/>
        <v>立3段得点表!16:25</v>
      </c>
      <c r="CG150" s="18" t="str">
        <f t="shared" si="104"/>
        <v>ボール得点表!3:13</v>
      </c>
      <c r="CH150" s="116" t="str">
        <f t="shared" si="105"/>
        <v>ボール得点表!16:25</v>
      </c>
      <c r="CI150" s="18" t="str">
        <f t="shared" si="106"/>
        <v>50m得点表!3:13</v>
      </c>
      <c r="CJ150" s="116" t="str">
        <f t="shared" si="107"/>
        <v>50m得点表!16:25</v>
      </c>
      <c r="CK150" s="18" t="str">
        <f t="shared" si="108"/>
        <v>往得点表!3:13</v>
      </c>
      <c r="CL150" s="116" t="str">
        <f t="shared" si="109"/>
        <v>往得点表!16:25</v>
      </c>
      <c r="CM150" s="18" t="str">
        <f t="shared" si="110"/>
        <v>腕得点表!3:13</v>
      </c>
      <c r="CN150" s="116" t="str">
        <f t="shared" si="111"/>
        <v>腕得点表!16:25</v>
      </c>
      <c r="CO150" s="18" t="str">
        <f t="shared" si="112"/>
        <v>腕膝得点表!3:4</v>
      </c>
      <c r="CP150" s="116" t="str">
        <f t="shared" si="113"/>
        <v>腕膝得点表!8:9</v>
      </c>
      <c r="CQ150" s="18" t="str">
        <f t="shared" si="114"/>
        <v>20mシャトルラン得点表!3:13</v>
      </c>
      <c r="CR150" s="116" t="str">
        <f t="shared" si="115"/>
        <v>20mシャトルラン得点表!16:25</v>
      </c>
      <c r="CS150" s="47" t="b">
        <f t="shared" si="99"/>
        <v>0</v>
      </c>
    </row>
    <row r="151" spans="1:97">
      <c r="A151" s="10">
        <v>140</v>
      </c>
      <c r="B151" s="147"/>
      <c r="C151" s="15"/>
      <c r="D151" s="233"/>
      <c r="E151" s="15"/>
      <c r="F151" s="139" t="str">
        <f t="shared" si="86"/>
        <v/>
      </c>
      <c r="G151" s="15"/>
      <c r="H151" s="15"/>
      <c r="I151" s="30"/>
      <c r="J151" s="31" t="str">
        <f t="shared" ca="1" si="87"/>
        <v/>
      </c>
      <c r="K151" s="30"/>
      <c r="L151" s="31" t="str">
        <f t="shared" ca="1" si="88"/>
        <v/>
      </c>
      <c r="M151" s="59"/>
      <c r="N151" s="60"/>
      <c r="O151" s="60"/>
      <c r="P151" s="60"/>
      <c r="Q151" s="151"/>
      <c r="R151" s="122"/>
      <c r="S151" s="38" t="str">
        <f t="shared" ca="1" si="89"/>
        <v/>
      </c>
      <c r="T151" s="59"/>
      <c r="U151" s="60"/>
      <c r="V151" s="60"/>
      <c r="W151" s="60"/>
      <c r="X151" s="61"/>
      <c r="Y151" s="38"/>
      <c r="Z151" s="144" t="str">
        <f t="shared" ca="1" si="90"/>
        <v/>
      </c>
      <c r="AA151" s="59"/>
      <c r="AB151" s="60"/>
      <c r="AC151" s="60"/>
      <c r="AD151" s="151"/>
      <c r="AE151" s="30"/>
      <c r="AF151" s="31" t="str">
        <f t="shared" ca="1" si="91"/>
        <v/>
      </c>
      <c r="AG151" s="30"/>
      <c r="AH151" s="31" t="str">
        <f t="shared" ca="1" si="92"/>
        <v/>
      </c>
      <c r="AI151" s="122"/>
      <c r="AJ151" s="38" t="str">
        <f t="shared" ca="1" si="93"/>
        <v/>
      </c>
      <c r="AK151" s="30"/>
      <c r="AL151" s="31" t="str">
        <f t="shared" ca="1" si="94"/>
        <v/>
      </c>
      <c r="AM151" s="11" t="str">
        <f t="shared" si="95"/>
        <v/>
      </c>
      <c r="AN151" s="11" t="str">
        <f t="shared" si="96"/>
        <v/>
      </c>
      <c r="AO151" s="11" t="str">
        <f>IF(AM151=7,VLOOKUP(AN151,設定!$A$2:$B$6,2,1),"---")</f>
        <v>---</v>
      </c>
      <c r="AP151" s="85"/>
      <c r="AQ151" s="86"/>
      <c r="AR151" s="86"/>
      <c r="AS151" s="87" t="s">
        <v>115</v>
      </c>
      <c r="AT151" s="88"/>
      <c r="AU151" s="87"/>
      <c r="AV151" s="89"/>
      <c r="AW151" s="90" t="str">
        <f t="shared" si="97"/>
        <v/>
      </c>
      <c r="AX151" s="87" t="s">
        <v>115</v>
      </c>
      <c r="AY151" s="87" t="s">
        <v>115</v>
      </c>
      <c r="AZ151" s="87" t="s">
        <v>115</v>
      </c>
      <c r="BA151" s="87"/>
      <c r="BB151" s="87"/>
      <c r="BC151" s="87"/>
      <c r="BD151" s="87"/>
      <c r="BE151" s="91"/>
      <c r="BF151" s="96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256"/>
      <c r="BY151" s="106"/>
      <c r="BZ151" s="47"/>
      <c r="CA151" s="47">
        <v>140</v>
      </c>
      <c r="CB151" s="18" t="str">
        <f t="shared" si="98"/>
        <v/>
      </c>
      <c r="CC151" s="18" t="str">
        <f t="shared" si="100"/>
        <v>立得点表!3:12</v>
      </c>
      <c r="CD151" s="116" t="str">
        <f t="shared" si="101"/>
        <v>立得点表!16:25</v>
      </c>
      <c r="CE151" s="18" t="str">
        <f t="shared" si="102"/>
        <v>立3段得点表!3:13</v>
      </c>
      <c r="CF151" s="116" t="str">
        <f t="shared" si="103"/>
        <v>立3段得点表!16:25</v>
      </c>
      <c r="CG151" s="18" t="str">
        <f t="shared" si="104"/>
        <v>ボール得点表!3:13</v>
      </c>
      <c r="CH151" s="116" t="str">
        <f t="shared" si="105"/>
        <v>ボール得点表!16:25</v>
      </c>
      <c r="CI151" s="18" t="str">
        <f t="shared" si="106"/>
        <v>50m得点表!3:13</v>
      </c>
      <c r="CJ151" s="116" t="str">
        <f t="shared" si="107"/>
        <v>50m得点表!16:25</v>
      </c>
      <c r="CK151" s="18" t="str">
        <f t="shared" si="108"/>
        <v>往得点表!3:13</v>
      </c>
      <c r="CL151" s="116" t="str">
        <f t="shared" si="109"/>
        <v>往得点表!16:25</v>
      </c>
      <c r="CM151" s="18" t="str">
        <f t="shared" si="110"/>
        <v>腕得点表!3:13</v>
      </c>
      <c r="CN151" s="116" t="str">
        <f t="shared" si="111"/>
        <v>腕得点表!16:25</v>
      </c>
      <c r="CO151" s="18" t="str">
        <f t="shared" si="112"/>
        <v>腕膝得点表!3:4</v>
      </c>
      <c r="CP151" s="116" t="str">
        <f t="shared" si="113"/>
        <v>腕膝得点表!8:9</v>
      </c>
      <c r="CQ151" s="18" t="str">
        <f t="shared" si="114"/>
        <v>20mシャトルラン得点表!3:13</v>
      </c>
      <c r="CR151" s="116" t="str">
        <f t="shared" si="115"/>
        <v>20mシャトルラン得点表!16:25</v>
      </c>
      <c r="CS151" s="47" t="b">
        <f t="shared" si="99"/>
        <v>0</v>
      </c>
    </row>
    <row r="152" spans="1:97">
      <c r="A152" s="10">
        <v>141</v>
      </c>
      <c r="B152" s="147"/>
      <c r="C152" s="15"/>
      <c r="D152" s="233"/>
      <c r="E152" s="15"/>
      <c r="F152" s="139" t="str">
        <f t="shared" si="86"/>
        <v/>
      </c>
      <c r="G152" s="15"/>
      <c r="H152" s="15"/>
      <c r="I152" s="30"/>
      <c r="J152" s="31" t="str">
        <f t="shared" ca="1" si="87"/>
        <v/>
      </c>
      <c r="K152" s="30"/>
      <c r="L152" s="31" t="str">
        <f t="shared" ca="1" si="88"/>
        <v/>
      </c>
      <c r="M152" s="59"/>
      <c r="N152" s="60"/>
      <c r="O152" s="60"/>
      <c r="P152" s="60"/>
      <c r="Q152" s="151"/>
      <c r="R152" s="122"/>
      <c r="S152" s="38" t="str">
        <f t="shared" ca="1" si="89"/>
        <v/>
      </c>
      <c r="T152" s="59"/>
      <c r="U152" s="60"/>
      <c r="V152" s="60"/>
      <c r="W152" s="60"/>
      <c r="X152" s="61"/>
      <c r="Y152" s="38"/>
      <c r="Z152" s="144" t="str">
        <f t="shared" ca="1" si="90"/>
        <v/>
      </c>
      <c r="AA152" s="59"/>
      <c r="AB152" s="60"/>
      <c r="AC152" s="60"/>
      <c r="AD152" s="151"/>
      <c r="AE152" s="30"/>
      <c r="AF152" s="31" t="str">
        <f t="shared" ca="1" si="91"/>
        <v/>
      </c>
      <c r="AG152" s="30"/>
      <c r="AH152" s="31" t="str">
        <f t="shared" ca="1" si="92"/>
        <v/>
      </c>
      <c r="AI152" s="122"/>
      <c r="AJ152" s="38" t="str">
        <f t="shared" ca="1" si="93"/>
        <v/>
      </c>
      <c r="AK152" s="30"/>
      <c r="AL152" s="31" t="str">
        <f t="shared" ca="1" si="94"/>
        <v/>
      </c>
      <c r="AM152" s="11" t="str">
        <f t="shared" si="95"/>
        <v/>
      </c>
      <c r="AN152" s="11" t="str">
        <f t="shared" si="96"/>
        <v/>
      </c>
      <c r="AO152" s="11" t="str">
        <f>IF(AM152=7,VLOOKUP(AN152,設定!$A$2:$B$6,2,1),"---")</f>
        <v>---</v>
      </c>
      <c r="AP152" s="85"/>
      <c r="AQ152" s="86"/>
      <c r="AR152" s="86"/>
      <c r="AS152" s="87" t="s">
        <v>115</v>
      </c>
      <c r="AT152" s="88"/>
      <c r="AU152" s="87"/>
      <c r="AV152" s="89"/>
      <c r="AW152" s="90" t="str">
        <f t="shared" si="97"/>
        <v/>
      </c>
      <c r="AX152" s="87" t="s">
        <v>115</v>
      </c>
      <c r="AY152" s="87" t="s">
        <v>115</v>
      </c>
      <c r="AZ152" s="87" t="s">
        <v>115</v>
      </c>
      <c r="BA152" s="87"/>
      <c r="BB152" s="87"/>
      <c r="BC152" s="87"/>
      <c r="BD152" s="87"/>
      <c r="BE152" s="91"/>
      <c r="BF152" s="96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256"/>
      <c r="BY152" s="106"/>
      <c r="BZ152" s="47"/>
      <c r="CA152" s="47">
        <v>141</v>
      </c>
      <c r="CB152" s="18" t="str">
        <f t="shared" si="98"/>
        <v/>
      </c>
      <c r="CC152" s="18" t="str">
        <f t="shared" si="100"/>
        <v>立得点表!3:12</v>
      </c>
      <c r="CD152" s="116" t="str">
        <f t="shared" si="101"/>
        <v>立得点表!16:25</v>
      </c>
      <c r="CE152" s="18" t="str">
        <f t="shared" si="102"/>
        <v>立3段得点表!3:13</v>
      </c>
      <c r="CF152" s="116" t="str">
        <f t="shared" si="103"/>
        <v>立3段得点表!16:25</v>
      </c>
      <c r="CG152" s="18" t="str">
        <f t="shared" si="104"/>
        <v>ボール得点表!3:13</v>
      </c>
      <c r="CH152" s="116" t="str">
        <f t="shared" si="105"/>
        <v>ボール得点表!16:25</v>
      </c>
      <c r="CI152" s="18" t="str">
        <f t="shared" si="106"/>
        <v>50m得点表!3:13</v>
      </c>
      <c r="CJ152" s="116" t="str">
        <f t="shared" si="107"/>
        <v>50m得点表!16:25</v>
      </c>
      <c r="CK152" s="18" t="str">
        <f t="shared" si="108"/>
        <v>往得点表!3:13</v>
      </c>
      <c r="CL152" s="116" t="str">
        <f t="shared" si="109"/>
        <v>往得点表!16:25</v>
      </c>
      <c r="CM152" s="18" t="str">
        <f t="shared" si="110"/>
        <v>腕得点表!3:13</v>
      </c>
      <c r="CN152" s="116" t="str">
        <f t="shared" si="111"/>
        <v>腕得点表!16:25</v>
      </c>
      <c r="CO152" s="18" t="str">
        <f t="shared" si="112"/>
        <v>腕膝得点表!3:4</v>
      </c>
      <c r="CP152" s="116" t="str">
        <f t="shared" si="113"/>
        <v>腕膝得点表!8:9</v>
      </c>
      <c r="CQ152" s="18" t="str">
        <f t="shared" si="114"/>
        <v>20mシャトルラン得点表!3:13</v>
      </c>
      <c r="CR152" s="116" t="str">
        <f t="shared" si="115"/>
        <v>20mシャトルラン得点表!16:25</v>
      </c>
      <c r="CS152" s="47" t="b">
        <f t="shared" si="99"/>
        <v>0</v>
      </c>
    </row>
    <row r="153" spans="1:97">
      <c r="A153" s="10">
        <v>142</v>
      </c>
      <c r="B153" s="147"/>
      <c r="C153" s="15"/>
      <c r="D153" s="233"/>
      <c r="E153" s="15"/>
      <c r="F153" s="139" t="str">
        <f t="shared" si="86"/>
        <v/>
      </c>
      <c r="G153" s="15"/>
      <c r="H153" s="15"/>
      <c r="I153" s="30"/>
      <c r="J153" s="31" t="str">
        <f t="shared" ca="1" si="87"/>
        <v/>
      </c>
      <c r="K153" s="30"/>
      <c r="L153" s="31" t="str">
        <f t="shared" ca="1" si="88"/>
        <v/>
      </c>
      <c r="M153" s="59"/>
      <c r="N153" s="60"/>
      <c r="O153" s="60"/>
      <c r="P153" s="60"/>
      <c r="Q153" s="151"/>
      <c r="R153" s="122"/>
      <c r="S153" s="38" t="str">
        <f t="shared" ca="1" si="89"/>
        <v/>
      </c>
      <c r="T153" s="59"/>
      <c r="U153" s="60"/>
      <c r="V153" s="60"/>
      <c r="W153" s="60"/>
      <c r="X153" s="61"/>
      <c r="Y153" s="38"/>
      <c r="Z153" s="144" t="str">
        <f t="shared" ca="1" si="90"/>
        <v/>
      </c>
      <c r="AA153" s="59"/>
      <c r="AB153" s="60"/>
      <c r="AC153" s="60"/>
      <c r="AD153" s="151"/>
      <c r="AE153" s="30"/>
      <c r="AF153" s="31" t="str">
        <f t="shared" ca="1" si="91"/>
        <v/>
      </c>
      <c r="AG153" s="30"/>
      <c r="AH153" s="31" t="str">
        <f t="shared" ca="1" si="92"/>
        <v/>
      </c>
      <c r="AI153" s="122"/>
      <c r="AJ153" s="38" t="str">
        <f t="shared" ca="1" si="93"/>
        <v/>
      </c>
      <c r="AK153" s="30"/>
      <c r="AL153" s="31" t="str">
        <f t="shared" ca="1" si="94"/>
        <v/>
      </c>
      <c r="AM153" s="11" t="str">
        <f t="shared" si="95"/>
        <v/>
      </c>
      <c r="AN153" s="11" t="str">
        <f t="shared" si="96"/>
        <v/>
      </c>
      <c r="AO153" s="11" t="str">
        <f>IF(AM153=7,VLOOKUP(AN153,設定!$A$2:$B$6,2,1),"---")</f>
        <v>---</v>
      </c>
      <c r="AP153" s="85"/>
      <c r="AQ153" s="86"/>
      <c r="AR153" s="86"/>
      <c r="AS153" s="87" t="s">
        <v>115</v>
      </c>
      <c r="AT153" s="88"/>
      <c r="AU153" s="87"/>
      <c r="AV153" s="89"/>
      <c r="AW153" s="90" t="str">
        <f t="shared" si="97"/>
        <v/>
      </c>
      <c r="AX153" s="87" t="s">
        <v>115</v>
      </c>
      <c r="AY153" s="87" t="s">
        <v>115</v>
      </c>
      <c r="AZ153" s="87" t="s">
        <v>115</v>
      </c>
      <c r="BA153" s="87"/>
      <c r="BB153" s="87"/>
      <c r="BC153" s="87"/>
      <c r="BD153" s="87"/>
      <c r="BE153" s="91"/>
      <c r="BF153" s="96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256"/>
      <c r="BY153" s="106"/>
      <c r="BZ153" s="47"/>
      <c r="CA153" s="47">
        <v>142</v>
      </c>
      <c r="CB153" s="18" t="str">
        <f t="shared" si="98"/>
        <v/>
      </c>
      <c r="CC153" s="18" t="str">
        <f t="shared" si="100"/>
        <v>立得点表!3:12</v>
      </c>
      <c r="CD153" s="116" t="str">
        <f t="shared" si="101"/>
        <v>立得点表!16:25</v>
      </c>
      <c r="CE153" s="18" t="str">
        <f t="shared" si="102"/>
        <v>立3段得点表!3:13</v>
      </c>
      <c r="CF153" s="116" t="str">
        <f t="shared" si="103"/>
        <v>立3段得点表!16:25</v>
      </c>
      <c r="CG153" s="18" t="str">
        <f t="shared" si="104"/>
        <v>ボール得点表!3:13</v>
      </c>
      <c r="CH153" s="116" t="str">
        <f t="shared" si="105"/>
        <v>ボール得点表!16:25</v>
      </c>
      <c r="CI153" s="18" t="str">
        <f t="shared" si="106"/>
        <v>50m得点表!3:13</v>
      </c>
      <c r="CJ153" s="116" t="str">
        <f t="shared" si="107"/>
        <v>50m得点表!16:25</v>
      </c>
      <c r="CK153" s="18" t="str">
        <f t="shared" si="108"/>
        <v>往得点表!3:13</v>
      </c>
      <c r="CL153" s="116" t="str">
        <f t="shared" si="109"/>
        <v>往得点表!16:25</v>
      </c>
      <c r="CM153" s="18" t="str">
        <f t="shared" si="110"/>
        <v>腕得点表!3:13</v>
      </c>
      <c r="CN153" s="116" t="str">
        <f t="shared" si="111"/>
        <v>腕得点表!16:25</v>
      </c>
      <c r="CO153" s="18" t="str">
        <f t="shared" si="112"/>
        <v>腕膝得点表!3:4</v>
      </c>
      <c r="CP153" s="116" t="str">
        <f t="shared" si="113"/>
        <v>腕膝得点表!8:9</v>
      </c>
      <c r="CQ153" s="18" t="str">
        <f t="shared" si="114"/>
        <v>20mシャトルラン得点表!3:13</v>
      </c>
      <c r="CR153" s="116" t="str">
        <f t="shared" si="115"/>
        <v>20mシャトルラン得点表!16:25</v>
      </c>
      <c r="CS153" s="47" t="b">
        <f t="shared" si="99"/>
        <v>0</v>
      </c>
    </row>
    <row r="154" spans="1:97">
      <c r="A154" s="10">
        <v>143</v>
      </c>
      <c r="B154" s="147"/>
      <c r="C154" s="15"/>
      <c r="D154" s="233"/>
      <c r="E154" s="15"/>
      <c r="F154" s="139" t="str">
        <f t="shared" si="86"/>
        <v/>
      </c>
      <c r="G154" s="15"/>
      <c r="H154" s="15"/>
      <c r="I154" s="30"/>
      <c r="J154" s="31" t="str">
        <f t="shared" ca="1" si="87"/>
        <v/>
      </c>
      <c r="K154" s="30"/>
      <c r="L154" s="31" t="str">
        <f t="shared" ca="1" si="88"/>
        <v/>
      </c>
      <c r="M154" s="59"/>
      <c r="N154" s="60"/>
      <c r="O154" s="60"/>
      <c r="P154" s="60"/>
      <c r="Q154" s="151"/>
      <c r="R154" s="122"/>
      <c r="S154" s="38" t="str">
        <f t="shared" ca="1" si="89"/>
        <v/>
      </c>
      <c r="T154" s="59"/>
      <c r="U154" s="60"/>
      <c r="V154" s="60"/>
      <c r="W154" s="60"/>
      <c r="X154" s="61"/>
      <c r="Y154" s="38"/>
      <c r="Z154" s="144" t="str">
        <f t="shared" ca="1" si="90"/>
        <v/>
      </c>
      <c r="AA154" s="59"/>
      <c r="AB154" s="60"/>
      <c r="AC154" s="60"/>
      <c r="AD154" s="151"/>
      <c r="AE154" s="30"/>
      <c r="AF154" s="31" t="str">
        <f t="shared" ca="1" si="91"/>
        <v/>
      </c>
      <c r="AG154" s="30"/>
      <c r="AH154" s="31" t="str">
        <f t="shared" ca="1" si="92"/>
        <v/>
      </c>
      <c r="AI154" s="122"/>
      <c r="AJ154" s="38" t="str">
        <f t="shared" ca="1" si="93"/>
        <v/>
      </c>
      <c r="AK154" s="30"/>
      <c r="AL154" s="31" t="str">
        <f t="shared" ca="1" si="94"/>
        <v/>
      </c>
      <c r="AM154" s="11" t="str">
        <f t="shared" si="95"/>
        <v/>
      </c>
      <c r="AN154" s="11" t="str">
        <f t="shared" si="96"/>
        <v/>
      </c>
      <c r="AO154" s="11" t="str">
        <f>IF(AM154=7,VLOOKUP(AN154,設定!$A$2:$B$6,2,1),"---")</f>
        <v>---</v>
      </c>
      <c r="AP154" s="85"/>
      <c r="AQ154" s="86"/>
      <c r="AR154" s="86"/>
      <c r="AS154" s="87" t="s">
        <v>115</v>
      </c>
      <c r="AT154" s="88"/>
      <c r="AU154" s="87"/>
      <c r="AV154" s="89"/>
      <c r="AW154" s="90" t="str">
        <f t="shared" si="97"/>
        <v/>
      </c>
      <c r="AX154" s="87" t="s">
        <v>115</v>
      </c>
      <c r="AY154" s="87" t="s">
        <v>115</v>
      </c>
      <c r="AZ154" s="87" t="s">
        <v>115</v>
      </c>
      <c r="BA154" s="87"/>
      <c r="BB154" s="87"/>
      <c r="BC154" s="87"/>
      <c r="BD154" s="87"/>
      <c r="BE154" s="91"/>
      <c r="BF154" s="96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256"/>
      <c r="BY154" s="106"/>
      <c r="BZ154" s="47"/>
      <c r="CA154" s="47">
        <v>143</v>
      </c>
      <c r="CB154" s="18" t="str">
        <f t="shared" si="98"/>
        <v/>
      </c>
      <c r="CC154" s="18" t="str">
        <f t="shared" si="100"/>
        <v>立得点表!3:12</v>
      </c>
      <c r="CD154" s="116" t="str">
        <f t="shared" si="101"/>
        <v>立得点表!16:25</v>
      </c>
      <c r="CE154" s="18" t="str">
        <f t="shared" si="102"/>
        <v>立3段得点表!3:13</v>
      </c>
      <c r="CF154" s="116" t="str">
        <f t="shared" si="103"/>
        <v>立3段得点表!16:25</v>
      </c>
      <c r="CG154" s="18" t="str">
        <f t="shared" si="104"/>
        <v>ボール得点表!3:13</v>
      </c>
      <c r="CH154" s="116" t="str">
        <f t="shared" si="105"/>
        <v>ボール得点表!16:25</v>
      </c>
      <c r="CI154" s="18" t="str">
        <f t="shared" si="106"/>
        <v>50m得点表!3:13</v>
      </c>
      <c r="CJ154" s="116" t="str">
        <f t="shared" si="107"/>
        <v>50m得点表!16:25</v>
      </c>
      <c r="CK154" s="18" t="str">
        <f t="shared" si="108"/>
        <v>往得点表!3:13</v>
      </c>
      <c r="CL154" s="116" t="str">
        <f t="shared" si="109"/>
        <v>往得点表!16:25</v>
      </c>
      <c r="CM154" s="18" t="str">
        <f t="shared" si="110"/>
        <v>腕得点表!3:13</v>
      </c>
      <c r="CN154" s="116" t="str">
        <f t="shared" si="111"/>
        <v>腕得点表!16:25</v>
      </c>
      <c r="CO154" s="18" t="str">
        <f t="shared" si="112"/>
        <v>腕膝得点表!3:4</v>
      </c>
      <c r="CP154" s="116" t="str">
        <f t="shared" si="113"/>
        <v>腕膝得点表!8:9</v>
      </c>
      <c r="CQ154" s="18" t="str">
        <f t="shared" si="114"/>
        <v>20mシャトルラン得点表!3:13</v>
      </c>
      <c r="CR154" s="116" t="str">
        <f t="shared" si="115"/>
        <v>20mシャトルラン得点表!16:25</v>
      </c>
      <c r="CS154" s="47" t="b">
        <f t="shared" si="99"/>
        <v>0</v>
      </c>
    </row>
    <row r="155" spans="1:97">
      <c r="A155" s="10">
        <v>144</v>
      </c>
      <c r="B155" s="147"/>
      <c r="C155" s="15"/>
      <c r="D155" s="233"/>
      <c r="E155" s="15"/>
      <c r="F155" s="139" t="str">
        <f t="shared" si="86"/>
        <v/>
      </c>
      <c r="G155" s="15"/>
      <c r="H155" s="15"/>
      <c r="I155" s="30"/>
      <c r="J155" s="31" t="str">
        <f t="shared" ca="1" si="87"/>
        <v/>
      </c>
      <c r="K155" s="30"/>
      <c r="L155" s="31" t="str">
        <f t="shared" ca="1" si="88"/>
        <v/>
      </c>
      <c r="M155" s="59"/>
      <c r="N155" s="60"/>
      <c r="O155" s="60"/>
      <c r="P155" s="60"/>
      <c r="Q155" s="151"/>
      <c r="R155" s="122"/>
      <c r="S155" s="38" t="str">
        <f t="shared" ca="1" si="89"/>
        <v/>
      </c>
      <c r="T155" s="59"/>
      <c r="U155" s="60"/>
      <c r="V155" s="60"/>
      <c r="W155" s="60"/>
      <c r="X155" s="61"/>
      <c r="Y155" s="38"/>
      <c r="Z155" s="144" t="str">
        <f t="shared" ca="1" si="90"/>
        <v/>
      </c>
      <c r="AA155" s="59"/>
      <c r="AB155" s="60"/>
      <c r="AC155" s="60"/>
      <c r="AD155" s="151"/>
      <c r="AE155" s="30"/>
      <c r="AF155" s="31" t="str">
        <f t="shared" ca="1" si="91"/>
        <v/>
      </c>
      <c r="AG155" s="30"/>
      <c r="AH155" s="31" t="str">
        <f t="shared" ca="1" si="92"/>
        <v/>
      </c>
      <c r="AI155" s="122"/>
      <c r="AJ155" s="38" t="str">
        <f t="shared" ca="1" si="93"/>
        <v/>
      </c>
      <c r="AK155" s="30"/>
      <c r="AL155" s="31" t="str">
        <f t="shared" ca="1" si="94"/>
        <v/>
      </c>
      <c r="AM155" s="11" t="str">
        <f t="shared" si="95"/>
        <v/>
      </c>
      <c r="AN155" s="11" t="str">
        <f t="shared" si="96"/>
        <v/>
      </c>
      <c r="AO155" s="11" t="str">
        <f>IF(AM155=7,VLOOKUP(AN155,設定!$A$2:$B$6,2,1),"---")</f>
        <v>---</v>
      </c>
      <c r="AP155" s="85"/>
      <c r="AQ155" s="86"/>
      <c r="AR155" s="86"/>
      <c r="AS155" s="87" t="s">
        <v>115</v>
      </c>
      <c r="AT155" s="88"/>
      <c r="AU155" s="87"/>
      <c r="AV155" s="89"/>
      <c r="AW155" s="90" t="str">
        <f t="shared" si="97"/>
        <v/>
      </c>
      <c r="AX155" s="87" t="s">
        <v>115</v>
      </c>
      <c r="AY155" s="87" t="s">
        <v>115</v>
      </c>
      <c r="AZ155" s="87" t="s">
        <v>115</v>
      </c>
      <c r="BA155" s="87"/>
      <c r="BB155" s="87"/>
      <c r="BC155" s="87"/>
      <c r="BD155" s="87"/>
      <c r="BE155" s="91"/>
      <c r="BF155" s="96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256"/>
      <c r="BY155" s="106"/>
      <c r="BZ155" s="47"/>
      <c r="CA155" s="47">
        <v>144</v>
      </c>
      <c r="CB155" s="18" t="str">
        <f t="shared" si="98"/>
        <v/>
      </c>
      <c r="CC155" s="18" t="str">
        <f t="shared" si="100"/>
        <v>立得点表!3:12</v>
      </c>
      <c r="CD155" s="116" t="str">
        <f t="shared" si="101"/>
        <v>立得点表!16:25</v>
      </c>
      <c r="CE155" s="18" t="str">
        <f t="shared" si="102"/>
        <v>立3段得点表!3:13</v>
      </c>
      <c r="CF155" s="116" t="str">
        <f t="shared" si="103"/>
        <v>立3段得点表!16:25</v>
      </c>
      <c r="CG155" s="18" t="str">
        <f t="shared" si="104"/>
        <v>ボール得点表!3:13</v>
      </c>
      <c r="CH155" s="116" t="str">
        <f t="shared" si="105"/>
        <v>ボール得点表!16:25</v>
      </c>
      <c r="CI155" s="18" t="str">
        <f t="shared" si="106"/>
        <v>50m得点表!3:13</v>
      </c>
      <c r="CJ155" s="116" t="str">
        <f t="shared" si="107"/>
        <v>50m得点表!16:25</v>
      </c>
      <c r="CK155" s="18" t="str">
        <f t="shared" si="108"/>
        <v>往得点表!3:13</v>
      </c>
      <c r="CL155" s="116" t="str">
        <f t="shared" si="109"/>
        <v>往得点表!16:25</v>
      </c>
      <c r="CM155" s="18" t="str">
        <f t="shared" si="110"/>
        <v>腕得点表!3:13</v>
      </c>
      <c r="CN155" s="116" t="str">
        <f t="shared" si="111"/>
        <v>腕得点表!16:25</v>
      </c>
      <c r="CO155" s="18" t="str">
        <f t="shared" si="112"/>
        <v>腕膝得点表!3:4</v>
      </c>
      <c r="CP155" s="116" t="str">
        <f t="shared" si="113"/>
        <v>腕膝得点表!8:9</v>
      </c>
      <c r="CQ155" s="18" t="str">
        <f t="shared" si="114"/>
        <v>20mシャトルラン得点表!3:13</v>
      </c>
      <c r="CR155" s="116" t="str">
        <f t="shared" si="115"/>
        <v>20mシャトルラン得点表!16:25</v>
      </c>
      <c r="CS155" s="47" t="b">
        <f t="shared" si="99"/>
        <v>0</v>
      </c>
    </row>
    <row r="156" spans="1:97">
      <c r="A156" s="10">
        <v>145</v>
      </c>
      <c r="B156" s="147"/>
      <c r="C156" s="15"/>
      <c r="D156" s="233"/>
      <c r="E156" s="15"/>
      <c r="F156" s="139" t="str">
        <f t="shared" si="86"/>
        <v/>
      </c>
      <c r="G156" s="15"/>
      <c r="H156" s="15"/>
      <c r="I156" s="30"/>
      <c r="J156" s="31" t="str">
        <f t="shared" ca="1" si="87"/>
        <v/>
      </c>
      <c r="K156" s="30"/>
      <c r="L156" s="31" t="str">
        <f t="shared" ca="1" si="88"/>
        <v/>
      </c>
      <c r="M156" s="59"/>
      <c r="N156" s="60"/>
      <c r="O156" s="60"/>
      <c r="P156" s="60"/>
      <c r="Q156" s="151"/>
      <c r="R156" s="122"/>
      <c r="S156" s="38" t="str">
        <f t="shared" ca="1" si="89"/>
        <v/>
      </c>
      <c r="T156" s="59"/>
      <c r="U156" s="60"/>
      <c r="V156" s="60"/>
      <c r="W156" s="60"/>
      <c r="X156" s="61"/>
      <c r="Y156" s="38"/>
      <c r="Z156" s="144" t="str">
        <f t="shared" ca="1" si="90"/>
        <v/>
      </c>
      <c r="AA156" s="59"/>
      <c r="AB156" s="60"/>
      <c r="AC156" s="60"/>
      <c r="AD156" s="151"/>
      <c r="AE156" s="30"/>
      <c r="AF156" s="31" t="str">
        <f t="shared" ca="1" si="91"/>
        <v/>
      </c>
      <c r="AG156" s="30"/>
      <c r="AH156" s="31" t="str">
        <f t="shared" ca="1" si="92"/>
        <v/>
      </c>
      <c r="AI156" s="122"/>
      <c r="AJ156" s="38" t="str">
        <f t="shared" ca="1" si="93"/>
        <v/>
      </c>
      <c r="AK156" s="30"/>
      <c r="AL156" s="31" t="str">
        <f t="shared" ca="1" si="94"/>
        <v/>
      </c>
      <c r="AM156" s="11" t="str">
        <f t="shared" si="95"/>
        <v/>
      </c>
      <c r="AN156" s="11" t="str">
        <f t="shared" si="96"/>
        <v/>
      </c>
      <c r="AO156" s="11" t="str">
        <f>IF(AM156=7,VLOOKUP(AN156,設定!$A$2:$B$6,2,1),"---")</f>
        <v>---</v>
      </c>
      <c r="AP156" s="85"/>
      <c r="AQ156" s="86"/>
      <c r="AR156" s="86"/>
      <c r="AS156" s="87" t="s">
        <v>115</v>
      </c>
      <c r="AT156" s="88"/>
      <c r="AU156" s="87"/>
      <c r="AV156" s="89"/>
      <c r="AW156" s="90" t="str">
        <f t="shared" si="97"/>
        <v/>
      </c>
      <c r="AX156" s="87" t="s">
        <v>115</v>
      </c>
      <c r="AY156" s="87" t="s">
        <v>115</v>
      </c>
      <c r="AZ156" s="87" t="s">
        <v>115</v>
      </c>
      <c r="BA156" s="87"/>
      <c r="BB156" s="87"/>
      <c r="BC156" s="87"/>
      <c r="BD156" s="87"/>
      <c r="BE156" s="91"/>
      <c r="BF156" s="96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256"/>
      <c r="BY156" s="106"/>
      <c r="BZ156" s="47"/>
      <c r="CA156" s="47">
        <v>145</v>
      </c>
      <c r="CB156" s="18" t="str">
        <f t="shared" si="98"/>
        <v/>
      </c>
      <c r="CC156" s="18" t="str">
        <f t="shared" si="100"/>
        <v>立得点表!3:12</v>
      </c>
      <c r="CD156" s="116" t="str">
        <f t="shared" si="101"/>
        <v>立得点表!16:25</v>
      </c>
      <c r="CE156" s="18" t="str">
        <f t="shared" si="102"/>
        <v>立3段得点表!3:13</v>
      </c>
      <c r="CF156" s="116" t="str">
        <f t="shared" si="103"/>
        <v>立3段得点表!16:25</v>
      </c>
      <c r="CG156" s="18" t="str">
        <f t="shared" si="104"/>
        <v>ボール得点表!3:13</v>
      </c>
      <c r="CH156" s="116" t="str">
        <f t="shared" si="105"/>
        <v>ボール得点表!16:25</v>
      </c>
      <c r="CI156" s="18" t="str">
        <f t="shared" si="106"/>
        <v>50m得点表!3:13</v>
      </c>
      <c r="CJ156" s="116" t="str">
        <f t="shared" si="107"/>
        <v>50m得点表!16:25</v>
      </c>
      <c r="CK156" s="18" t="str">
        <f t="shared" si="108"/>
        <v>往得点表!3:13</v>
      </c>
      <c r="CL156" s="116" t="str">
        <f t="shared" si="109"/>
        <v>往得点表!16:25</v>
      </c>
      <c r="CM156" s="18" t="str">
        <f t="shared" si="110"/>
        <v>腕得点表!3:13</v>
      </c>
      <c r="CN156" s="116" t="str">
        <f t="shared" si="111"/>
        <v>腕得点表!16:25</v>
      </c>
      <c r="CO156" s="18" t="str">
        <f t="shared" si="112"/>
        <v>腕膝得点表!3:4</v>
      </c>
      <c r="CP156" s="116" t="str">
        <f t="shared" si="113"/>
        <v>腕膝得点表!8:9</v>
      </c>
      <c r="CQ156" s="18" t="str">
        <f t="shared" si="114"/>
        <v>20mシャトルラン得点表!3:13</v>
      </c>
      <c r="CR156" s="116" t="str">
        <f t="shared" si="115"/>
        <v>20mシャトルラン得点表!16:25</v>
      </c>
      <c r="CS156" s="47" t="b">
        <f t="shared" si="99"/>
        <v>0</v>
      </c>
    </row>
    <row r="157" spans="1:97">
      <c r="A157" s="10">
        <v>146</v>
      </c>
      <c r="B157" s="147"/>
      <c r="C157" s="15"/>
      <c r="D157" s="233"/>
      <c r="E157" s="15"/>
      <c r="F157" s="139" t="str">
        <f t="shared" si="86"/>
        <v/>
      </c>
      <c r="G157" s="15"/>
      <c r="H157" s="15"/>
      <c r="I157" s="30"/>
      <c r="J157" s="31" t="str">
        <f t="shared" ca="1" si="87"/>
        <v/>
      </c>
      <c r="K157" s="30"/>
      <c r="L157" s="31" t="str">
        <f t="shared" ca="1" si="88"/>
        <v/>
      </c>
      <c r="M157" s="59"/>
      <c r="N157" s="60"/>
      <c r="O157" s="60"/>
      <c r="P157" s="60"/>
      <c r="Q157" s="151"/>
      <c r="R157" s="122"/>
      <c r="S157" s="38" t="str">
        <f t="shared" ca="1" si="89"/>
        <v/>
      </c>
      <c r="T157" s="59"/>
      <c r="U157" s="60"/>
      <c r="V157" s="60"/>
      <c r="W157" s="60"/>
      <c r="X157" s="61"/>
      <c r="Y157" s="38"/>
      <c r="Z157" s="144" t="str">
        <f t="shared" ca="1" si="90"/>
        <v/>
      </c>
      <c r="AA157" s="59"/>
      <c r="AB157" s="60"/>
      <c r="AC157" s="60"/>
      <c r="AD157" s="151"/>
      <c r="AE157" s="30"/>
      <c r="AF157" s="31" t="str">
        <f t="shared" ca="1" si="91"/>
        <v/>
      </c>
      <c r="AG157" s="30"/>
      <c r="AH157" s="31" t="str">
        <f t="shared" ca="1" si="92"/>
        <v/>
      </c>
      <c r="AI157" s="122"/>
      <c r="AJ157" s="38" t="str">
        <f t="shared" ca="1" si="93"/>
        <v/>
      </c>
      <c r="AK157" s="30"/>
      <c r="AL157" s="31" t="str">
        <f t="shared" ca="1" si="94"/>
        <v/>
      </c>
      <c r="AM157" s="11" t="str">
        <f t="shared" si="95"/>
        <v/>
      </c>
      <c r="AN157" s="11" t="str">
        <f t="shared" si="96"/>
        <v/>
      </c>
      <c r="AO157" s="11" t="str">
        <f>IF(AM157=7,VLOOKUP(AN157,設定!$A$2:$B$6,2,1),"---")</f>
        <v>---</v>
      </c>
      <c r="AP157" s="85"/>
      <c r="AQ157" s="86"/>
      <c r="AR157" s="86"/>
      <c r="AS157" s="87" t="s">
        <v>115</v>
      </c>
      <c r="AT157" s="88"/>
      <c r="AU157" s="87"/>
      <c r="AV157" s="89"/>
      <c r="AW157" s="90" t="str">
        <f t="shared" si="97"/>
        <v/>
      </c>
      <c r="AX157" s="87" t="s">
        <v>115</v>
      </c>
      <c r="AY157" s="87" t="s">
        <v>115</v>
      </c>
      <c r="AZ157" s="87" t="s">
        <v>115</v>
      </c>
      <c r="BA157" s="87"/>
      <c r="BB157" s="87"/>
      <c r="BC157" s="87"/>
      <c r="BD157" s="87"/>
      <c r="BE157" s="91"/>
      <c r="BF157" s="96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256"/>
      <c r="BY157" s="106"/>
      <c r="BZ157" s="47"/>
      <c r="CA157" s="47">
        <v>146</v>
      </c>
      <c r="CB157" s="18" t="str">
        <f t="shared" si="98"/>
        <v/>
      </c>
      <c r="CC157" s="18" t="str">
        <f t="shared" si="100"/>
        <v>立得点表!3:12</v>
      </c>
      <c r="CD157" s="116" t="str">
        <f t="shared" si="101"/>
        <v>立得点表!16:25</v>
      </c>
      <c r="CE157" s="18" t="str">
        <f t="shared" si="102"/>
        <v>立3段得点表!3:13</v>
      </c>
      <c r="CF157" s="116" t="str">
        <f t="shared" si="103"/>
        <v>立3段得点表!16:25</v>
      </c>
      <c r="CG157" s="18" t="str">
        <f t="shared" si="104"/>
        <v>ボール得点表!3:13</v>
      </c>
      <c r="CH157" s="116" t="str">
        <f t="shared" si="105"/>
        <v>ボール得点表!16:25</v>
      </c>
      <c r="CI157" s="18" t="str">
        <f t="shared" si="106"/>
        <v>50m得点表!3:13</v>
      </c>
      <c r="CJ157" s="116" t="str">
        <f t="shared" si="107"/>
        <v>50m得点表!16:25</v>
      </c>
      <c r="CK157" s="18" t="str">
        <f t="shared" si="108"/>
        <v>往得点表!3:13</v>
      </c>
      <c r="CL157" s="116" t="str">
        <f t="shared" si="109"/>
        <v>往得点表!16:25</v>
      </c>
      <c r="CM157" s="18" t="str">
        <f t="shared" si="110"/>
        <v>腕得点表!3:13</v>
      </c>
      <c r="CN157" s="116" t="str">
        <f t="shared" si="111"/>
        <v>腕得点表!16:25</v>
      </c>
      <c r="CO157" s="18" t="str">
        <f t="shared" si="112"/>
        <v>腕膝得点表!3:4</v>
      </c>
      <c r="CP157" s="116" t="str">
        <f t="shared" si="113"/>
        <v>腕膝得点表!8:9</v>
      </c>
      <c r="CQ157" s="18" t="str">
        <f t="shared" si="114"/>
        <v>20mシャトルラン得点表!3:13</v>
      </c>
      <c r="CR157" s="116" t="str">
        <f t="shared" si="115"/>
        <v>20mシャトルラン得点表!16:25</v>
      </c>
      <c r="CS157" s="47" t="b">
        <f t="shared" si="99"/>
        <v>0</v>
      </c>
    </row>
    <row r="158" spans="1:97">
      <c r="A158" s="10">
        <v>147</v>
      </c>
      <c r="B158" s="147"/>
      <c r="C158" s="15"/>
      <c r="D158" s="233"/>
      <c r="E158" s="15"/>
      <c r="F158" s="139" t="str">
        <f t="shared" si="86"/>
        <v/>
      </c>
      <c r="G158" s="15"/>
      <c r="H158" s="15"/>
      <c r="I158" s="30"/>
      <c r="J158" s="31" t="str">
        <f t="shared" ca="1" si="87"/>
        <v/>
      </c>
      <c r="K158" s="30"/>
      <c r="L158" s="31" t="str">
        <f t="shared" ca="1" si="88"/>
        <v/>
      </c>
      <c r="M158" s="59"/>
      <c r="N158" s="60"/>
      <c r="O158" s="60"/>
      <c r="P158" s="60"/>
      <c r="Q158" s="151"/>
      <c r="R158" s="122"/>
      <c r="S158" s="38" t="str">
        <f t="shared" ca="1" si="89"/>
        <v/>
      </c>
      <c r="T158" s="59"/>
      <c r="U158" s="60"/>
      <c r="V158" s="60"/>
      <c r="W158" s="60"/>
      <c r="X158" s="61"/>
      <c r="Y158" s="38"/>
      <c r="Z158" s="144" t="str">
        <f t="shared" ca="1" si="90"/>
        <v/>
      </c>
      <c r="AA158" s="59"/>
      <c r="AB158" s="60"/>
      <c r="AC158" s="60"/>
      <c r="AD158" s="151"/>
      <c r="AE158" s="30"/>
      <c r="AF158" s="31" t="str">
        <f t="shared" ca="1" si="91"/>
        <v/>
      </c>
      <c r="AG158" s="30"/>
      <c r="AH158" s="31" t="str">
        <f t="shared" ca="1" si="92"/>
        <v/>
      </c>
      <c r="AI158" s="122"/>
      <c r="AJ158" s="38" t="str">
        <f t="shared" ca="1" si="93"/>
        <v/>
      </c>
      <c r="AK158" s="30"/>
      <c r="AL158" s="31" t="str">
        <f t="shared" ca="1" si="94"/>
        <v/>
      </c>
      <c r="AM158" s="11" t="str">
        <f t="shared" si="95"/>
        <v/>
      </c>
      <c r="AN158" s="11" t="str">
        <f t="shared" si="96"/>
        <v/>
      </c>
      <c r="AO158" s="11" t="str">
        <f>IF(AM158=7,VLOOKUP(AN158,設定!$A$2:$B$6,2,1),"---")</f>
        <v>---</v>
      </c>
      <c r="AP158" s="85"/>
      <c r="AQ158" s="86"/>
      <c r="AR158" s="86"/>
      <c r="AS158" s="87" t="s">
        <v>115</v>
      </c>
      <c r="AT158" s="88"/>
      <c r="AU158" s="87"/>
      <c r="AV158" s="89"/>
      <c r="AW158" s="90" t="str">
        <f t="shared" si="97"/>
        <v/>
      </c>
      <c r="AX158" s="87" t="s">
        <v>115</v>
      </c>
      <c r="AY158" s="87" t="s">
        <v>115</v>
      </c>
      <c r="AZ158" s="87" t="s">
        <v>115</v>
      </c>
      <c r="BA158" s="87"/>
      <c r="BB158" s="87"/>
      <c r="BC158" s="87"/>
      <c r="BD158" s="87"/>
      <c r="BE158" s="91"/>
      <c r="BF158" s="96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256"/>
      <c r="BY158" s="106"/>
      <c r="BZ158" s="47"/>
      <c r="CA158" s="47">
        <v>147</v>
      </c>
      <c r="CB158" s="18" t="str">
        <f t="shared" si="98"/>
        <v/>
      </c>
      <c r="CC158" s="18" t="str">
        <f t="shared" si="100"/>
        <v>立得点表!3:12</v>
      </c>
      <c r="CD158" s="116" t="str">
        <f t="shared" si="101"/>
        <v>立得点表!16:25</v>
      </c>
      <c r="CE158" s="18" t="str">
        <f t="shared" si="102"/>
        <v>立3段得点表!3:13</v>
      </c>
      <c r="CF158" s="116" t="str">
        <f t="shared" si="103"/>
        <v>立3段得点表!16:25</v>
      </c>
      <c r="CG158" s="18" t="str">
        <f t="shared" si="104"/>
        <v>ボール得点表!3:13</v>
      </c>
      <c r="CH158" s="116" t="str">
        <f t="shared" si="105"/>
        <v>ボール得点表!16:25</v>
      </c>
      <c r="CI158" s="18" t="str">
        <f t="shared" si="106"/>
        <v>50m得点表!3:13</v>
      </c>
      <c r="CJ158" s="116" t="str">
        <f t="shared" si="107"/>
        <v>50m得点表!16:25</v>
      </c>
      <c r="CK158" s="18" t="str">
        <f t="shared" si="108"/>
        <v>往得点表!3:13</v>
      </c>
      <c r="CL158" s="116" t="str">
        <f t="shared" si="109"/>
        <v>往得点表!16:25</v>
      </c>
      <c r="CM158" s="18" t="str">
        <f t="shared" si="110"/>
        <v>腕得点表!3:13</v>
      </c>
      <c r="CN158" s="116" t="str">
        <f t="shared" si="111"/>
        <v>腕得点表!16:25</v>
      </c>
      <c r="CO158" s="18" t="str">
        <f t="shared" si="112"/>
        <v>腕膝得点表!3:4</v>
      </c>
      <c r="CP158" s="116" t="str">
        <f t="shared" si="113"/>
        <v>腕膝得点表!8:9</v>
      </c>
      <c r="CQ158" s="18" t="str">
        <f t="shared" si="114"/>
        <v>20mシャトルラン得点表!3:13</v>
      </c>
      <c r="CR158" s="116" t="str">
        <f t="shared" si="115"/>
        <v>20mシャトルラン得点表!16:25</v>
      </c>
      <c r="CS158" s="47" t="b">
        <f t="shared" si="99"/>
        <v>0</v>
      </c>
    </row>
    <row r="159" spans="1:97">
      <c r="A159" s="10">
        <v>148</v>
      </c>
      <c r="B159" s="147"/>
      <c r="C159" s="15"/>
      <c r="D159" s="233"/>
      <c r="E159" s="15"/>
      <c r="F159" s="139" t="str">
        <f t="shared" si="86"/>
        <v/>
      </c>
      <c r="G159" s="15"/>
      <c r="H159" s="15"/>
      <c r="I159" s="30"/>
      <c r="J159" s="31" t="str">
        <f t="shared" ca="1" si="87"/>
        <v/>
      </c>
      <c r="K159" s="30"/>
      <c r="L159" s="31" t="str">
        <f t="shared" ca="1" si="88"/>
        <v/>
      </c>
      <c r="M159" s="59"/>
      <c r="N159" s="60"/>
      <c r="O159" s="60"/>
      <c r="P159" s="60"/>
      <c r="Q159" s="151"/>
      <c r="R159" s="122"/>
      <c r="S159" s="38" t="str">
        <f t="shared" ca="1" si="89"/>
        <v/>
      </c>
      <c r="T159" s="59"/>
      <c r="U159" s="60"/>
      <c r="V159" s="60"/>
      <c r="W159" s="60"/>
      <c r="X159" s="61"/>
      <c r="Y159" s="38"/>
      <c r="Z159" s="144" t="str">
        <f t="shared" ca="1" si="90"/>
        <v/>
      </c>
      <c r="AA159" s="59"/>
      <c r="AB159" s="60"/>
      <c r="AC159" s="60"/>
      <c r="AD159" s="151"/>
      <c r="AE159" s="30"/>
      <c r="AF159" s="31" t="str">
        <f t="shared" ca="1" si="91"/>
        <v/>
      </c>
      <c r="AG159" s="30"/>
      <c r="AH159" s="31" t="str">
        <f t="shared" ca="1" si="92"/>
        <v/>
      </c>
      <c r="AI159" s="122"/>
      <c r="AJ159" s="38" t="str">
        <f t="shared" ca="1" si="93"/>
        <v/>
      </c>
      <c r="AK159" s="30"/>
      <c r="AL159" s="31" t="str">
        <f t="shared" ca="1" si="94"/>
        <v/>
      </c>
      <c r="AM159" s="11" t="str">
        <f t="shared" si="95"/>
        <v/>
      </c>
      <c r="AN159" s="11" t="str">
        <f t="shared" si="96"/>
        <v/>
      </c>
      <c r="AO159" s="11" t="str">
        <f>IF(AM159=7,VLOOKUP(AN159,設定!$A$2:$B$6,2,1),"---")</f>
        <v>---</v>
      </c>
      <c r="AP159" s="85"/>
      <c r="AQ159" s="86"/>
      <c r="AR159" s="86"/>
      <c r="AS159" s="87" t="s">
        <v>115</v>
      </c>
      <c r="AT159" s="88"/>
      <c r="AU159" s="87"/>
      <c r="AV159" s="89"/>
      <c r="AW159" s="90" t="str">
        <f t="shared" si="97"/>
        <v/>
      </c>
      <c r="AX159" s="87" t="s">
        <v>115</v>
      </c>
      <c r="AY159" s="87" t="s">
        <v>115</v>
      </c>
      <c r="AZ159" s="87" t="s">
        <v>115</v>
      </c>
      <c r="BA159" s="87"/>
      <c r="BB159" s="87"/>
      <c r="BC159" s="87"/>
      <c r="BD159" s="87"/>
      <c r="BE159" s="91"/>
      <c r="BF159" s="96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256"/>
      <c r="BY159" s="106"/>
      <c r="BZ159" s="47"/>
      <c r="CA159" s="47">
        <v>148</v>
      </c>
      <c r="CB159" s="18" t="str">
        <f t="shared" si="98"/>
        <v/>
      </c>
      <c r="CC159" s="18" t="str">
        <f t="shared" si="100"/>
        <v>立得点表!3:12</v>
      </c>
      <c r="CD159" s="116" t="str">
        <f t="shared" si="101"/>
        <v>立得点表!16:25</v>
      </c>
      <c r="CE159" s="18" t="str">
        <f t="shared" si="102"/>
        <v>立3段得点表!3:13</v>
      </c>
      <c r="CF159" s="116" t="str">
        <f t="shared" si="103"/>
        <v>立3段得点表!16:25</v>
      </c>
      <c r="CG159" s="18" t="str">
        <f t="shared" si="104"/>
        <v>ボール得点表!3:13</v>
      </c>
      <c r="CH159" s="116" t="str">
        <f t="shared" si="105"/>
        <v>ボール得点表!16:25</v>
      </c>
      <c r="CI159" s="18" t="str">
        <f t="shared" si="106"/>
        <v>50m得点表!3:13</v>
      </c>
      <c r="CJ159" s="116" t="str">
        <f t="shared" si="107"/>
        <v>50m得点表!16:25</v>
      </c>
      <c r="CK159" s="18" t="str">
        <f t="shared" si="108"/>
        <v>往得点表!3:13</v>
      </c>
      <c r="CL159" s="116" t="str">
        <f t="shared" si="109"/>
        <v>往得点表!16:25</v>
      </c>
      <c r="CM159" s="18" t="str">
        <f t="shared" si="110"/>
        <v>腕得点表!3:13</v>
      </c>
      <c r="CN159" s="116" t="str">
        <f t="shared" si="111"/>
        <v>腕得点表!16:25</v>
      </c>
      <c r="CO159" s="18" t="str">
        <f t="shared" si="112"/>
        <v>腕膝得点表!3:4</v>
      </c>
      <c r="CP159" s="116" t="str">
        <f t="shared" si="113"/>
        <v>腕膝得点表!8:9</v>
      </c>
      <c r="CQ159" s="18" t="str">
        <f t="shared" si="114"/>
        <v>20mシャトルラン得点表!3:13</v>
      </c>
      <c r="CR159" s="116" t="str">
        <f t="shared" si="115"/>
        <v>20mシャトルラン得点表!16:25</v>
      </c>
      <c r="CS159" s="47" t="b">
        <f t="shared" si="99"/>
        <v>0</v>
      </c>
    </row>
    <row r="160" spans="1:97">
      <c r="A160" s="10">
        <v>149</v>
      </c>
      <c r="B160" s="147"/>
      <c r="C160" s="15"/>
      <c r="D160" s="233"/>
      <c r="E160" s="15"/>
      <c r="F160" s="139" t="str">
        <f t="shared" si="86"/>
        <v/>
      </c>
      <c r="G160" s="15"/>
      <c r="H160" s="15"/>
      <c r="I160" s="30"/>
      <c r="J160" s="31" t="str">
        <f t="shared" ca="1" si="87"/>
        <v/>
      </c>
      <c r="K160" s="30"/>
      <c r="L160" s="31" t="str">
        <f t="shared" ca="1" si="88"/>
        <v/>
      </c>
      <c r="M160" s="59"/>
      <c r="N160" s="60"/>
      <c r="O160" s="60"/>
      <c r="P160" s="60"/>
      <c r="Q160" s="151"/>
      <c r="R160" s="122"/>
      <c r="S160" s="38" t="str">
        <f t="shared" ca="1" si="89"/>
        <v/>
      </c>
      <c r="T160" s="59"/>
      <c r="U160" s="60"/>
      <c r="V160" s="60"/>
      <c r="W160" s="60"/>
      <c r="X160" s="61"/>
      <c r="Y160" s="38"/>
      <c r="Z160" s="144" t="str">
        <f t="shared" ca="1" si="90"/>
        <v/>
      </c>
      <c r="AA160" s="59"/>
      <c r="AB160" s="60"/>
      <c r="AC160" s="60"/>
      <c r="AD160" s="151"/>
      <c r="AE160" s="30"/>
      <c r="AF160" s="31" t="str">
        <f t="shared" ca="1" si="91"/>
        <v/>
      </c>
      <c r="AG160" s="30"/>
      <c r="AH160" s="31" t="str">
        <f t="shared" ca="1" si="92"/>
        <v/>
      </c>
      <c r="AI160" s="122"/>
      <c r="AJ160" s="38" t="str">
        <f t="shared" ca="1" si="93"/>
        <v/>
      </c>
      <c r="AK160" s="30"/>
      <c r="AL160" s="31" t="str">
        <f t="shared" ca="1" si="94"/>
        <v/>
      </c>
      <c r="AM160" s="11" t="str">
        <f t="shared" si="95"/>
        <v/>
      </c>
      <c r="AN160" s="11" t="str">
        <f t="shared" si="96"/>
        <v/>
      </c>
      <c r="AO160" s="11" t="str">
        <f>IF(AM160=7,VLOOKUP(AN160,設定!$A$2:$B$6,2,1),"---")</f>
        <v>---</v>
      </c>
      <c r="AP160" s="85"/>
      <c r="AQ160" s="86"/>
      <c r="AR160" s="86"/>
      <c r="AS160" s="87" t="s">
        <v>115</v>
      </c>
      <c r="AT160" s="88"/>
      <c r="AU160" s="87"/>
      <c r="AV160" s="89"/>
      <c r="AW160" s="90" t="str">
        <f t="shared" si="97"/>
        <v/>
      </c>
      <c r="AX160" s="87" t="s">
        <v>115</v>
      </c>
      <c r="AY160" s="87" t="s">
        <v>115</v>
      </c>
      <c r="AZ160" s="87" t="s">
        <v>115</v>
      </c>
      <c r="BA160" s="87"/>
      <c r="BB160" s="87"/>
      <c r="BC160" s="87"/>
      <c r="BD160" s="87"/>
      <c r="BE160" s="91"/>
      <c r="BF160" s="96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256"/>
      <c r="BY160" s="106"/>
      <c r="BZ160" s="47"/>
      <c r="CA160" s="47">
        <v>149</v>
      </c>
      <c r="CB160" s="18" t="str">
        <f t="shared" si="98"/>
        <v/>
      </c>
      <c r="CC160" s="18" t="str">
        <f t="shared" si="100"/>
        <v>立得点表!3:12</v>
      </c>
      <c r="CD160" s="116" t="str">
        <f t="shared" si="101"/>
        <v>立得点表!16:25</v>
      </c>
      <c r="CE160" s="18" t="str">
        <f t="shared" si="102"/>
        <v>立3段得点表!3:13</v>
      </c>
      <c r="CF160" s="116" t="str">
        <f t="shared" si="103"/>
        <v>立3段得点表!16:25</v>
      </c>
      <c r="CG160" s="18" t="str">
        <f t="shared" si="104"/>
        <v>ボール得点表!3:13</v>
      </c>
      <c r="CH160" s="116" t="str">
        <f t="shared" si="105"/>
        <v>ボール得点表!16:25</v>
      </c>
      <c r="CI160" s="18" t="str">
        <f t="shared" si="106"/>
        <v>50m得点表!3:13</v>
      </c>
      <c r="CJ160" s="116" t="str">
        <f t="shared" si="107"/>
        <v>50m得点表!16:25</v>
      </c>
      <c r="CK160" s="18" t="str">
        <f t="shared" si="108"/>
        <v>往得点表!3:13</v>
      </c>
      <c r="CL160" s="116" t="str">
        <f t="shared" si="109"/>
        <v>往得点表!16:25</v>
      </c>
      <c r="CM160" s="18" t="str">
        <f t="shared" si="110"/>
        <v>腕得点表!3:13</v>
      </c>
      <c r="CN160" s="116" t="str">
        <f t="shared" si="111"/>
        <v>腕得点表!16:25</v>
      </c>
      <c r="CO160" s="18" t="str">
        <f t="shared" si="112"/>
        <v>腕膝得点表!3:4</v>
      </c>
      <c r="CP160" s="116" t="str">
        <f t="shared" si="113"/>
        <v>腕膝得点表!8:9</v>
      </c>
      <c r="CQ160" s="18" t="str">
        <f t="shared" si="114"/>
        <v>20mシャトルラン得点表!3:13</v>
      </c>
      <c r="CR160" s="116" t="str">
        <f t="shared" si="115"/>
        <v>20mシャトルラン得点表!16:25</v>
      </c>
      <c r="CS160" s="47" t="b">
        <f t="shared" si="99"/>
        <v>0</v>
      </c>
    </row>
    <row r="161" spans="1:97">
      <c r="A161" s="10">
        <v>150</v>
      </c>
      <c r="B161" s="147"/>
      <c r="C161" s="15"/>
      <c r="D161" s="233"/>
      <c r="E161" s="15"/>
      <c r="F161" s="139" t="str">
        <f t="shared" si="86"/>
        <v/>
      </c>
      <c r="G161" s="15"/>
      <c r="H161" s="15"/>
      <c r="I161" s="30"/>
      <c r="J161" s="31" t="str">
        <f t="shared" ca="1" si="87"/>
        <v/>
      </c>
      <c r="K161" s="30"/>
      <c r="L161" s="31" t="str">
        <f t="shared" ca="1" si="88"/>
        <v/>
      </c>
      <c r="M161" s="59"/>
      <c r="N161" s="60"/>
      <c r="O161" s="60"/>
      <c r="P161" s="60"/>
      <c r="Q161" s="151"/>
      <c r="R161" s="122"/>
      <c r="S161" s="38" t="str">
        <f t="shared" ca="1" si="89"/>
        <v/>
      </c>
      <c r="T161" s="59"/>
      <c r="U161" s="60"/>
      <c r="V161" s="60"/>
      <c r="W161" s="60"/>
      <c r="X161" s="61"/>
      <c r="Y161" s="38"/>
      <c r="Z161" s="144" t="str">
        <f t="shared" ca="1" si="90"/>
        <v/>
      </c>
      <c r="AA161" s="59"/>
      <c r="AB161" s="60"/>
      <c r="AC161" s="60"/>
      <c r="AD161" s="151"/>
      <c r="AE161" s="30"/>
      <c r="AF161" s="31" t="str">
        <f t="shared" ca="1" si="91"/>
        <v/>
      </c>
      <c r="AG161" s="30"/>
      <c r="AH161" s="31" t="str">
        <f t="shared" ca="1" si="92"/>
        <v/>
      </c>
      <c r="AI161" s="122"/>
      <c r="AJ161" s="38" t="str">
        <f t="shared" ca="1" si="93"/>
        <v/>
      </c>
      <c r="AK161" s="30"/>
      <c r="AL161" s="31" t="str">
        <f t="shared" ca="1" si="94"/>
        <v/>
      </c>
      <c r="AM161" s="11" t="str">
        <f t="shared" si="95"/>
        <v/>
      </c>
      <c r="AN161" s="11" t="str">
        <f t="shared" si="96"/>
        <v/>
      </c>
      <c r="AO161" s="11" t="str">
        <f>IF(AM161=7,VLOOKUP(AN161,設定!$A$2:$B$6,2,1),"---")</f>
        <v>---</v>
      </c>
      <c r="AP161" s="85"/>
      <c r="AQ161" s="86"/>
      <c r="AR161" s="86"/>
      <c r="AS161" s="87" t="s">
        <v>115</v>
      </c>
      <c r="AT161" s="88"/>
      <c r="AU161" s="87"/>
      <c r="AV161" s="89"/>
      <c r="AW161" s="90" t="str">
        <f t="shared" si="97"/>
        <v/>
      </c>
      <c r="AX161" s="87" t="s">
        <v>115</v>
      </c>
      <c r="AY161" s="87" t="s">
        <v>115</v>
      </c>
      <c r="AZ161" s="87" t="s">
        <v>115</v>
      </c>
      <c r="BA161" s="87"/>
      <c r="BB161" s="87"/>
      <c r="BC161" s="87"/>
      <c r="BD161" s="87"/>
      <c r="BE161" s="91"/>
      <c r="BF161" s="96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256"/>
      <c r="BY161" s="106"/>
      <c r="BZ161" s="47"/>
      <c r="CA161" s="47">
        <v>150</v>
      </c>
      <c r="CB161" s="18" t="str">
        <f t="shared" si="98"/>
        <v/>
      </c>
      <c r="CC161" s="18" t="str">
        <f t="shared" si="100"/>
        <v>立得点表!3:12</v>
      </c>
      <c r="CD161" s="116" t="str">
        <f t="shared" si="101"/>
        <v>立得点表!16:25</v>
      </c>
      <c r="CE161" s="18" t="str">
        <f t="shared" si="102"/>
        <v>立3段得点表!3:13</v>
      </c>
      <c r="CF161" s="116" t="str">
        <f t="shared" si="103"/>
        <v>立3段得点表!16:25</v>
      </c>
      <c r="CG161" s="18" t="str">
        <f t="shared" si="104"/>
        <v>ボール得点表!3:13</v>
      </c>
      <c r="CH161" s="116" t="str">
        <f t="shared" si="105"/>
        <v>ボール得点表!16:25</v>
      </c>
      <c r="CI161" s="18" t="str">
        <f t="shared" si="106"/>
        <v>50m得点表!3:13</v>
      </c>
      <c r="CJ161" s="116" t="str">
        <f t="shared" si="107"/>
        <v>50m得点表!16:25</v>
      </c>
      <c r="CK161" s="18" t="str">
        <f t="shared" si="108"/>
        <v>往得点表!3:13</v>
      </c>
      <c r="CL161" s="116" t="str">
        <f t="shared" si="109"/>
        <v>往得点表!16:25</v>
      </c>
      <c r="CM161" s="18" t="str">
        <f t="shared" si="110"/>
        <v>腕得点表!3:13</v>
      </c>
      <c r="CN161" s="116" t="str">
        <f t="shared" si="111"/>
        <v>腕得点表!16:25</v>
      </c>
      <c r="CO161" s="18" t="str">
        <f t="shared" si="112"/>
        <v>腕膝得点表!3:4</v>
      </c>
      <c r="CP161" s="116" t="str">
        <f t="shared" si="113"/>
        <v>腕膝得点表!8:9</v>
      </c>
      <c r="CQ161" s="18" t="str">
        <f t="shared" si="114"/>
        <v>20mシャトルラン得点表!3:13</v>
      </c>
      <c r="CR161" s="116" t="str">
        <f t="shared" si="115"/>
        <v>20mシャトルラン得点表!16:25</v>
      </c>
      <c r="CS161" s="47" t="b">
        <f t="shared" si="99"/>
        <v>0</v>
      </c>
    </row>
    <row r="162" spans="1:97">
      <c r="A162" s="10">
        <v>151</v>
      </c>
      <c r="B162" s="147"/>
      <c r="C162" s="15"/>
      <c r="D162" s="233"/>
      <c r="E162" s="15"/>
      <c r="F162" s="139" t="str">
        <f t="shared" si="86"/>
        <v/>
      </c>
      <c r="G162" s="15"/>
      <c r="H162" s="15"/>
      <c r="I162" s="30"/>
      <c r="J162" s="31" t="str">
        <f t="shared" ca="1" si="87"/>
        <v/>
      </c>
      <c r="K162" s="30"/>
      <c r="L162" s="31" t="str">
        <f t="shared" ca="1" si="88"/>
        <v/>
      </c>
      <c r="M162" s="59"/>
      <c r="N162" s="60"/>
      <c r="O162" s="60"/>
      <c r="P162" s="60"/>
      <c r="Q162" s="151"/>
      <c r="R162" s="122"/>
      <c r="S162" s="38" t="str">
        <f t="shared" ca="1" si="89"/>
        <v/>
      </c>
      <c r="T162" s="59"/>
      <c r="U162" s="60"/>
      <c r="V162" s="60"/>
      <c r="W162" s="60"/>
      <c r="X162" s="61"/>
      <c r="Y162" s="38"/>
      <c r="Z162" s="144" t="str">
        <f t="shared" ca="1" si="90"/>
        <v/>
      </c>
      <c r="AA162" s="59"/>
      <c r="AB162" s="60"/>
      <c r="AC162" s="60"/>
      <c r="AD162" s="151"/>
      <c r="AE162" s="30"/>
      <c r="AF162" s="31" t="str">
        <f t="shared" ca="1" si="91"/>
        <v/>
      </c>
      <c r="AG162" s="30"/>
      <c r="AH162" s="31" t="str">
        <f t="shared" ca="1" si="92"/>
        <v/>
      </c>
      <c r="AI162" s="122"/>
      <c r="AJ162" s="38" t="str">
        <f t="shared" ca="1" si="93"/>
        <v/>
      </c>
      <c r="AK162" s="30"/>
      <c r="AL162" s="31" t="str">
        <f t="shared" ca="1" si="94"/>
        <v/>
      </c>
      <c r="AM162" s="11" t="str">
        <f t="shared" si="95"/>
        <v/>
      </c>
      <c r="AN162" s="11" t="str">
        <f t="shared" si="96"/>
        <v/>
      </c>
      <c r="AO162" s="11" t="str">
        <f>IF(AM162=7,VLOOKUP(AN162,設定!$A$2:$B$6,2,1),"---")</f>
        <v>---</v>
      </c>
      <c r="AP162" s="85"/>
      <c r="AQ162" s="86"/>
      <c r="AR162" s="86"/>
      <c r="AS162" s="87" t="s">
        <v>115</v>
      </c>
      <c r="AT162" s="88"/>
      <c r="AU162" s="87"/>
      <c r="AV162" s="89"/>
      <c r="AW162" s="90" t="str">
        <f t="shared" si="97"/>
        <v/>
      </c>
      <c r="AX162" s="87" t="s">
        <v>115</v>
      </c>
      <c r="AY162" s="87" t="s">
        <v>115</v>
      </c>
      <c r="AZ162" s="87" t="s">
        <v>115</v>
      </c>
      <c r="BA162" s="87"/>
      <c r="BB162" s="87"/>
      <c r="BC162" s="87"/>
      <c r="BD162" s="87"/>
      <c r="BE162" s="91"/>
      <c r="BF162" s="96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256"/>
      <c r="BY162" s="106"/>
      <c r="BZ162" s="47"/>
      <c r="CA162" s="47">
        <v>151</v>
      </c>
      <c r="CB162" s="18" t="str">
        <f t="shared" si="98"/>
        <v/>
      </c>
      <c r="CC162" s="18" t="str">
        <f t="shared" si="100"/>
        <v>立得点表!3:12</v>
      </c>
      <c r="CD162" s="116" t="str">
        <f t="shared" si="101"/>
        <v>立得点表!16:25</v>
      </c>
      <c r="CE162" s="18" t="str">
        <f t="shared" si="102"/>
        <v>立3段得点表!3:13</v>
      </c>
      <c r="CF162" s="116" t="str">
        <f t="shared" si="103"/>
        <v>立3段得点表!16:25</v>
      </c>
      <c r="CG162" s="18" t="str">
        <f t="shared" si="104"/>
        <v>ボール得点表!3:13</v>
      </c>
      <c r="CH162" s="116" t="str">
        <f t="shared" si="105"/>
        <v>ボール得点表!16:25</v>
      </c>
      <c r="CI162" s="18" t="str">
        <f t="shared" si="106"/>
        <v>50m得点表!3:13</v>
      </c>
      <c r="CJ162" s="116" t="str">
        <f t="shared" si="107"/>
        <v>50m得点表!16:25</v>
      </c>
      <c r="CK162" s="18" t="str">
        <f t="shared" si="108"/>
        <v>往得点表!3:13</v>
      </c>
      <c r="CL162" s="116" t="str">
        <f t="shared" si="109"/>
        <v>往得点表!16:25</v>
      </c>
      <c r="CM162" s="18" t="str">
        <f t="shared" si="110"/>
        <v>腕得点表!3:13</v>
      </c>
      <c r="CN162" s="116" t="str">
        <f t="shared" si="111"/>
        <v>腕得点表!16:25</v>
      </c>
      <c r="CO162" s="18" t="str">
        <f t="shared" si="112"/>
        <v>腕膝得点表!3:4</v>
      </c>
      <c r="CP162" s="116" t="str">
        <f t="shared" si="113"/>
        <v>腕膝得点表!8:9</v>
      </c>
      <c r="CQ162" s="18" t="str">
        <f t="shared" si="114"/>
        <v>20mシャトルラン得点表!3:13</v>
      </c>
      <c r="CR162" s="116" t="str">
        <f t="shared" si="115"/>
        <v>20mシャトルラン得点表!16:25</v>
      </c>
      <c r="CS162" s="47" t="b">
        <f t="shared" si="99"/>
        <v>0</v>
      </c>
    </row>
    <row r="163" spans="1:97">
      <c r="A163" s="10">
        <v>152</v>
      </c>
      <c r="B163" s="147"/>
      <c r="C163" s="15"/>
      <c r="D163" s="233"/>
      <c r="E163" s="15"/>
      <c r="F163" s="139" t="str">
        <f t="shared" si="86"/>
        <v/>
      </c>
      <c r="G163" s="15"/>
      <c r="H163" s="15"/>
      <c r="I163" s="30"/>
      <c r="J163" s="31" t="str">
        <f t="shared" ca="1" si="87"/>
        <v/>
      </c>
      <c r="K163" s="30"/>
      <c r="L163" s="31" t="str">
        <f t="shared" ca="1" si="88"/>
        <v/>
      </c>
      <c r="M163" s="59"/>
      <c r="N163" s="60"/>
      <c r="O163" s="60"/>
      <c r="P163" s="60"/>
      <c r="Q163" s="151"/>
      <c r="R163" s="122"/>
      <c r="S163" s="38" t="str">
        <f t="shared" ca="1" si="89"/>
        <v/>
      </c>
      <c r="T163" s="59"/>
      <c r="U163" s="60"/>
      <c r="V163" s="60"/>
      <c r="W163" s="60"/>
      <c r="X163" s="61"/>
      <c r="Y163" s="38"/>
      <c r="Z163" s="144" t="str">
        <f t="shared" ca="1" si="90"/>
        <v/>
      </c>
      <c r="AA163" s="59"/>
      <c r="AB163" s="60"/>
      <c r="AC163" s="60"/>
      <c r="AD163" s="151"/>
      <c r="AE163" s="30"/>
      <c r="AF163" s="31" t="str">
        <f t="shared" ca="1" si="91"/>
        <v/>
      </c>
      <c r="AG163" s="30"/>
      <c r="AH163" s="31" t="str">
        <f t="shared" ca="1" si="92"/>
        <v/>
      </c>
      <c r="AI163" s="122"/>
      <c r="AJ163" s="38" t="str">
        <f t="shared" ca="1" si="93"/>
        <v/>
      </c>
      <c r="AK163" s="30"/>
      <c r="AL163" s="31" t="str">
        <f t="shared" ca="1" si="94"/>
        <v/>
      </c>
      <c r="AM163" s="11" t="str">
        <f t="shared" si="95"/>
        <v/>
      </c>
      <c r="AN163" s="11" t="str">
        <f t="shared" si="96"/>
        <v/>
      </c>
      <c r="AO163" s="11" t="str">
        <f>IF(AM163=7,VLOOKUP(AN163,設定!$A$2:$B$6,2,1),"---")</f>
        <v>---</v>
      </c>
      <c r="AP163" s="85"/>
      <c r="AQ163" s="86"/>
      <c r="AR163" s="86"/>
      <c r="AS163" s="87" t="s">
        <v>115</v>
      </c>
      <c r="AT163" s="88"/>
      <c r="AU163" s="87"/>
      <c r="AV163" s="89"/>
      <c r="AW163" s="90" t="str">
        <f t="shared" si="97"/>
        <v/>
      </c>
      <c r="AX163" s="87" t="s">
        <v>115</v>
      </c>
      <c r="AY163" s="87" t="s">
        <v>115</v>
      </c>
      <c r="AZ163" s="87" t="s">
        <v>115</v>
      </c>
      <c r="BA163" s="87"/>
      <c r="BB163" s="87"/>
      <c r="BC163" s="87"/>
      <c r="BD163" s="87"/>
      <c r="BE163" s="91"/>
      <c r="BF163" s="96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256"/>
      <c r="BY163" s="106"/>
      <c r="BZ163" s="47"/>
      <c r="CA163" s="47">
        <v>152</v>
      </c>
      <c r="CB163" s="18" t="str">
        <f t="shared" si="98"/>
        <v/>
      </c>
      <c r="CC163" s="18" t="str">
        <f t="shared" si="100"/>
        <v>立得点表!3:12</v>
      </c>
      <c r="CD163" s="116" t="str">
        <f t="shared" si="101"/>
        <v>立得点表!16:25</v>
      </c>
      <c r="CE163" s="18" t="str">
        <f t="shared" si="102"/>
        <v>立3段得点表!3:13</v>
      </c>
      <c r="CF163" s="116" t="str">
        <f t="shared" si="103"/>
        <v>立3段得点表!16:25</v>
      </c>
      <c r="CG163" s="18" t="str">
        <f t="shared" si="104"/>
        <v>ボール得点表!3:13</v>
      </c>
      <c r="CH163" s="116" t="str">
        <f t="shared" si="105"/>
        <v>ボール得点表!16:25</v>
      </c>
      <c r="CI163" s="18" t="str">
        <f t="shared" si="106"/>
        <v>50m得点表!3:13</v>
      </c>
      <c r="CJ163" s="116" t="str">
        <f t="shared" si="107"/>
        <v>50m得点表!16:25</v>
      </c>
      <c r="CK163" s="18" t="str">
        <f t="shared" si="108"/>
        <v>往得点表!3:13</v>
      </c>
      <c r="CL163" s="116" t="str">
        <f t="shared" si="109"/>
        <v>往得点表!16:25</v>
      </c>
      <c r="CM163" s="18" t="str">
        <f t="shared" si="110"/>
        <v>腕得点表!3:13</v>
      </c>
      <c r="CN163" s="116" t="str">
        <f t="shared" si="111"/>
        <v>腕得点表!16:25</v>
      </c>
      <c r="CO163" s="18" t="str">
        <f t="shared" si="112"/>
        <v>腕膝得点表!3:4</v>
      </c>
      <c r="CP163" s="116" t="str">
        <f t="shared" si="113"/>
        <v>腕膝得点表!8:9</v>
      </c>
      <c r="CQ163" s="18" t="str">
        <f t="shared" si="114"/>
        <v>20mシャトルラン得点表!3:13</v>
      </c>
      <c r="CR163" s="116" t="str">
        <f t="shared" si="115"/>
        <v>20mシャトルラン得点表!16:25</v>
      </c>
      <c r="CS163" s="47" t="b">
        <f t="shared" si="99"/>
        <v>0</v>
      </c>
    </row>
    <row r="164" spans="1:97">
      <c r="A164" s="10">
        <v>153</v>
      </c>
      <c r="B164" s="147"/>
      <c r="C164" s="15"/>
      <c r="D164" s="233"/>
      <c r="E164" s="15"/>
      <c r="F164" s="139" t="str">
        <f t="shared" si="86"/>
        <v/>
      </c>
      <c r="G164" s="15"/>
      <c r="H164" s="15"/>
      <c r="I164" s="30"/>
      <c r="J164" s="31" t="str">
        <f t="shared" ca="1" si="87"/>
        <v/>
      </c>
      <c r="K164" s="30"/>
      <c r="L164" s="31" t="str">
        <f t="shared" ca="1" si="88"/>
        <v/>
      </c>
      <c r="M164" s="59"/>
      <c r="N164" s="60"/>
      <c r="O164" s="60"/>
      <c r="P164" s="60"/>
      <c r="Q164" s="151"/>
      <c r="R164" s="122"/>
      <c r="S164" s="38" t="str">
        <f t="shared" ca="1" si="89"/>
        <v/>
      </c>
      <c r="T164" s="59"/>
      <c r="U164" s="60"/>
      <c r="V164" s="60"/>
      <c r="W164" s="60"/>
      <c r="X164" s="61"/>
      <c r="Y164" s="38"/>
      <c r="Z164" s="144" t="str">
        <f t="shared" ca="1" si="90"/>
        <v/>
      </c>
      <c r="AA164" s="59"/>
      <c r="AB164" s="60"/>
      <c r="AC164" s="60"/>
      <c r="AD164" s="151"/>
      <c r="AE164" s="30"/>
      <c r="AF164" s="31" t="str">
        <f t="shared" ca="1" si="91"/>
        <v/>
      </c>
      <c r="AG164" s="30"/>
      <c r="AH164" s="31" t="str">
        <f t="shared" ca="1" si="92"/>
        <v/>
      </c>
      <c r="AI164" s="122"/>
      <c r="AJ164" s="38" t="str">
        <f t="shared" ca="1" si="93"/>
        <v/>
      </c>
      <c r="AK164" s="30"/>
      <c r="AL164" s="31" t="str">
        <f t="shared" ca="1" si="94"/>
        <v/>
      </c>
      <c r="AM164" s="11" t="str">
        <f t="shared" si="95"/>
        <v/>
      </c>
      <c r="AN164" s="11" t="str">
        <f t="shared" si="96"/>
        <v/>
      </c>
      <c r="AO164" s="11" t="str">
        <f>IF(AM164=7,VLOOKUP(AN164,設定!$A$2:$B$6,2,1),"---")</f>
        <v>---</v>
      </c>
      <c r="AP164" s="85"/>
      <c r="AQ164" s="86"/>
      <c r="AR164" s="86"/>
      <c r="AS164" s="87" t="s">
        <v>115</v>
      </c>
      <c r="AT164" s="88"/>
      <c r="AU164" s="87"/>
      <c r="AV164" s="89"/>
      <c r="AW164" s="90" t="str">
        <f t="shared" si="97"/>
        <v/>
      </c>
      <c r="AX164" s="87" t="s">
        <v>115</v>
      </c>
      <c r="AY164" s="87" t="s">
        <v>115</v>
      </c>
      <c r="AZ164" s="87" t="s">
        <v>115</v>
      </c>
      <c r="BA164" s="87"/>
      <c r="BB164" s="87"/>
      <c r="BC164" s="87"/>
      <c r="BD164" s="87"/>
      <c r="BE164" s="91"/>
      <c r="BF164" s="96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256"/>
      <c r="BY164" s="106"/>
      <c r="BZ164" s="47"/>
      <c r="CA164" s="47">
        <v>153</v>
      </c>
      <c r="CB164" s="18" t="str">
        <f t="shared" si="98"/>
        <v/>
      </c>
      <c r="CC164" s="18" t="str">
        <f t="shared" si="100"/>
        <v>立得点表!3:12</v>
      </c>
      <c r="CD164" s="116" t="str">
        <f t="shared" si="101"/>
        <v>立得点表!16:25</v>
      </c>
      <c r="CE164" s="18" t="str">
        <f t="shared" si="102"/>
        <v>立3段得点表!3:13</v>
      </c>
      <c r="CF164" s="116" t="str">
        <f t="shared" si="103"/>
        <v>立3段得点表!16:25</v>
      </c>
      <c r="CG164" s="18" t="str">
        <f t="shared" si="104"/>
        <v>ボール得点表!3:13</v>
      </c>
      <c r="CH164" s="116" t="str">
        <f t="shared" si="105"/>
        <v>ボール得点表!16:25</v>
      </c>
      <c r="CI164" s="18" t="str">
        <f t="shared" si="106"/>
        <v>50m得点表!3:13</v>
      </c>
      <c r="CJ164" s="116" t="str">
        <f t="shared" si="107"/>
        <v>50m得点表!16:25</v>
      </c>
      <c r="CK164" s="18" t="str">
        <f t="shared" si="108"/>
        <v>往得点表!3:13</v>
      </c>
      <c r="CL164" s="116" t="str">
        <f t="shared" si="109"/>
        <v>往得点表!16:25</v>
      </c>
      <c r="CM164" s="18" t="str">
        <f t="shared" si="110"/>
        <v>腕得点表!3:13</v>
      </c>
      <c r="CN164" s="116" t="str">
        <f t="shared" si="111"/>
        <v>腕得点表!16:25</v>
      </c>
      <c r="CO164" s="18" t="str">
        <f t="shared" si="112"/>
        <v>腕膝得点表!3:4</v>
      </c>
      <c r="CP164" s="116" t="str">
        <f t="shared" si="113"/>
        <v>腕膝得点表!8:9</v>
      </c>
      <c r="CQ164" s="18" t="str">
        <f t="shared" si="114"/>
        <v>20mシャトルラン得点表!3:13</v>
      </c>
      <c r="CR164" s="116" t="str">
        <f t="shared" si="115"/>
        <v>20mシャトルラン得点表!16:25</v>
      </c>
      <c r="CS164" s="47" t="b">
        <f t="shared" si="99"/>
        <v>0</v>
      </c>
    </row>
    <row r="165" spans="1:97">
      <c r="A165" s="10">
        <v>154</v>
      </c>
      <c r="B165" s="147"/>
      <c r="C165" s="15"/>
      <c r="D165" s="233"/>
      <c r="E165" s="15"/>
      <c r="F165" s="139" t="str">
        <f t="shared" si="86"/>
        <v/>
      </c>
      <c r="G165" s="15"/>
      <c r="H165" s="15"/>
      <c r="I165" s="30"/>
      <c r="J165" s="31" t="str">
        <f t="shared" ca="1" si="87"/>
        <v/>
      </c>
      <c r="K165" s="30"/>
      <c r="L165" s="31" t="str">
        <f t="shared" ca="1" si="88"/>
        <v/>
      </c>
      <c r="M165" s="59"/>
      <c r="N165" s="60"/>
      <c r="O165" s="60"/>
      <c r="P165" s="60"/>
      <c r="Q165" s="151"/>
      <c r="R165" s="122"/>
      <c r="S165" s="38" t="str">
        <f t="shared" ca="1" si="89"/>
        <v/>
      </c>
      <c r="T165" s="59"/>
      <c r="U165" s="60"/>
      <c r="V165" s="60"/>
      <c r="W165" s="60"/>
      <c r="X165" s="61"/>
      <c r="Y165" s="38"/>
      <c r="Z165" s="144" t="str">
        <f t="shared" ca="1" si="90"/>
        <v/>
      </c>
      <c r="AA165" s="59"/>
      <c r="AB165" s="60"/>
      <c r="AC165" s="60"/>
      <c r="AD165" s="151"/>
      <c r="AE165" s="30"/>
      <c r="AF165" s="31" t="str">
        <f t="shared" ca="1" si="91"/>
        <v/>
      </c>
      <c r="AG165" s="30"/>
      <c r="AH165" s="31" t="str">
        <f t="shared" ca="1" si="92"/>
        <v/>
      </c>
      <c r="AI165" s="122"/>
      <c r="AJ165" s="38" t="str">
        <f t="shared" ca="1" si="93"/>
        <v/>
      </c>
      <c r="AK165" s="30"/>
      <c r="AL165" s="31" t="str">
        <f t="shared" ca="1" si="94"/>
        <v/>
      </c>
      <c r="AM165" s="11" t="str">
        <f t="shared" si="95"/>
        <v/>
      </c>
      <c r="AN165" s="11" t="str">
        <f t="shared" si="96"/>
        <v/>
      </c>
      <c r="AO165" s="11" t="str">
        <f>IF(AM165=7,VLOOKUP(AN165,設定!$A$2:$B$6,2,1),"---")</f>
        <v>---</v>
      </c>
      <c r="AP165" s="85"/>
      <c r="AQ165" s="86"/>
      <c r="AR165" s="86"/>
      <c r="AS165" s="87" t="s">
        <v>115</v>
      </c>
      <c r="AT165" s="88"/>
      <c r="AU165" s="87"/>
      <c r="AV165" s="89"/>
      <c r="AW165" s="90" t="str">
        <f t="shared" si="97"/>
        <v/>
      </c>
      <c r="AX165" s="87" t="s">
        <v>115</v>
      </c>
      <c r="AY165" s="87" t="s">
        <v>115</v>
      </c>
      <c r="AZ165" s="87" t="s">
        <v>115</v>
      </c>
      <c r="BA165" s="87"/>
      <c r="BB165" s="87"/>
      <c r="BC165" s="87"/>
      <c r="BD165" s="87"/>
      <c r="BE165" s="91"/>
      <c r="BF165" s="96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256"/>
      <c r="BY165" s="106"/>
      <c r="BZ165" s="47"/>
      <c r="CA165" s="47">
        <v>154</v>
      </c>
      <c r="CB165" s="18" t="str">
        <f t="shared" si="98"/>
        <v/>
      </c>
      <c r="CC165" s="18" t="str">
        <f t="shared" si="100"/>
        <v>立得点表!3:12</v>
      </c>
      <c r="CD165" s="116" t="str">
        <f t="shared" si="101"/>
        <v>立得点表!16:25</v>
      </c>
      <c r="CE165" s="18" t="str">
        <f t="shared" si="102"/>
        <v>立3段得点表!3:13</v>
      </c>
      <c r="CF165" s="116" t="str">
        <f t="shared" si="103"/>
        <v>立3段得点表!16:25</v>
      </c>
      <c r="CG165" s="18" t="str">
        <f t="shared" si="104"/>
        <v>ボール得点表!3:13</v>
      </c>
      <c r="CH165" s="116" t="str">
        <f t="shared" si="105"/>
        <v>ボール得点表!16:25</v>
      </c>
      <c r="CI165" s="18" t="str">
        <f t="shared" si="106"/>
        <v>50m得点表!3:13</v>
      </c>
      <c r="CJ165" s="116" t="str">
        <f t="shared" si="107"/>
        <v>50m得点表!16:25</v>
      </c>
      <c r="CK165" s="18" t="str">
        <f t="shared" si="108"/>
        <v>往得点表!3:13</v>
      </c>
      <c r="CL165" s="116" t="str">
        <f t="shared" si="109"/>
        <v>往得点表!16:25</v>
      </c>
      <c r="CM165" s="18" t="str">
        <f t="shared" si="110"/>
        <v>腕得点表!3:13</v>
      </c>
      <c r="CN165" s="116" t="str">
        <f t="shared" si="111"/>
        <v>腕得点表!16:25</v>
      </c>
      <c r="CO165" s="18" t="str">
        <f t="shared" si="112"/>
        <v>腕膝得点表!3:4</v>
      </c>
      <c r="CP165" s="116" t="str">
        <f t="shared" si="113"/>
        <v>腕膝得点表!8:9</v>
      </c>
      <c r="CQ165" s="18" t="str">
        <f t="shared" si="114"/>
        <v>20mシャトルラン得点表!3:13</v>
      </c>
      <c r="CR165" s="116" t="str">
        <f t="shared" si="115"/>
        <v>20mシャトルラン得点表!16:25</v>
      </c>
      <c r="CS165" s="47" t="b">
        <f t="shared" si="99"/>
        <v>0</v>
      </c>
    </row>
    <row r="166" spans="1:97">
      <c r="A166" s="10">
        <v>155</v>
      </c>
      <c r="B166" s="147"/>
      <c r="C166" s="15"/>
      <c r="D166" s="233"/>
      <c r="E166" s="15"/>
      <c r="F166" s="139" t="str">
        <f t="shared" si="86"/>
        <v/>
      </c>
      <c r="G166" s="15"/>
      <c r="H166" s="15"/>
      <c r="I166" s="30"/>
      <c r="J166" s="31" t="str">
        <f t="shared" ca="1" si="87"/>
        <v/>
      </c>
      <c r="K166" s="30"/>
      <c r="L166" s="31" t="str">
        <f t="shared" ca="1" si="88"/>
        <v/>
      </c>
      <c r="M166" s="59"/>
      <c r="N166" s="60"/>
      <c r="O166" s="60"/>
      <c r="P166" s="60"/>
      <c r="Q166" s="151"/>
      <c r="R166" s="122"/>
      <c r="S166" s="38" t="str">
        <f t="shared" ca="1" si="89"/>
        <v/>
      </c>
      <c r="T166" s="59"/>
      <c r="U166" s="60"/>
      <c r="V166" s="60"/>
      <c r="W166" s="60"/>
      <c r="X166" s="61"/>
      <c r="Y166" s="38"/>
      <c r="Z166" s="144" t="str">
        <f t="shared" ca="1" si="90"/>
        <v/>
      </c>
      <c r="AA166" s="59"/>
      <c r="AB166" s="60"/>
      <c r="AC166" s="60"/>
      <c r="AD166" s="151"/>
      <c r="AE166" s="30"/>
      <c r="AF166" s="31" t="str">
        <f t="shared" ca="1" si="91"/>
        <v/>
      </c>
      <c r="AG166" s="30"/>
      <c r="AH166" s="31" t="str">
        <f t="shared" ca="1" si="92"/>
        <v/>
      </c>
      <c r="AI166" s="122"/>
      <c r="AJ166" s="38" t="str">
        <f t="shared" ca="1" si="93"/>
        <v/>
      </c>
      <c r="AK166" s="30"/>
      <c r="AL166" s="31" t="str">
        <f t="shared" ca="1" si="94"/>
        <v/>
      </c>
      <c r="AM166" s="11" t="str">
        <f t="shared" si="95"/>
        <v/>
      </c>
      <c r="AN166" s="11" t="str">
        <f t="shared" si="96"/>
        <v/>
      </c>
      <c r="AO166" s="11" t="str">
        <f>IF(AM166=7,VLOOKUP(AN166,設定!$A$2:$B$6,2,1),"---")</f>
        <v>---</v>
      </c>
      <c r="AP166" s="85"/>
      <c r="AQ166" s="86"/>
      <c r="AR166" s="86"/>
      <c r="AS166" s="87" t="s">
        <v>115</v>
      </c>
      <c r="AT166" s="88"/>
      <c r="AU166" s="87"/>
      <c r="AV166" s="89"/>
      <c r="AW166" s="90" t="str">
        <f t="shared" si="97"/>
        <v/>
      </c>
      <c r="AX166" s="87" t="s">
        <v>115</v>
      </c>
      <c r="AY166" s="87" t="s">
        <v>115</v>
      </c>
      <c r="AZ166" s="87" t="s">
        <v>115</v>
      </c>
      <c r="BA166" s="87"/>
      <c r="BB166" s="87"/>
      <c r="BC166" s="87"/>
      <c r="BD166" s="87"/>
      <c r="BE166" s="91"/>
      <c r="BF166" s="96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256"/>
      <c r="BY166" s="106"/>
      <c r="BZ166" s="47"/>
      <c r="CA166" s="47">
        <v>155</v>
      </c>
      <c r="CB166" s="18" t="str">
        <f t="shared" si="98"/>
        <v/>
      </c>
      <c r="CC166" s="18" t="str">
        <f t="shared" si="100"/>
        <v>立得点表!3:12</v>
      </c>
      <c r="CD166" s="116" t="str">
        <f t="shared" si="101"/>
        <v>立得点表!16:25</v>
      </c>
      <c r="CE166" s="18" t="str">
        <f t="shared" si="102"/>
        <v>立3段得点表!3:13</v>
      </c>
      <c r="CF166" s="116" t="str">
        <f t="shared" si="103"/>
        <v>立3段得点表!16:25</v>
      </c>
      <c r="CG166" s="18" t="str">
        <f t="shared" si="104"/>
        <v>ボール得点表!3:13</v>
      </c>
      <c r="CH166" s="116" t="str">
        <f t="shared" si="105"/>
        <v>ボール得点表!16:25</v>
      </c>
      <c r="CI166" s="18" t="str">
        <f t="shared" si="106"/>
        <v>50m得点表!3:13</v>
      </c>
      <c r="CJ166" s="116" t="str">
        <f t="shared" si="107"/>
        <v>50m得点表!16:25</v>
      </c>
      <c r="CK166" s="18" t="str">
        <f t="shared" si="108"/>
        <v>往得点表!3:13</v>
      </c>
      <c r="CL166" s="116" t="str">
        <f t="shared" si="109"/>
        <v>往得点表!16:25</v>
      </c>
      <c r="CM166" s="18" t="str">
        <f t="shared" si="110"/>
        <v>腕得点表!3:13</v>
      </c>
      <c r="CN166" s="116" t="str">
        <f t="shared" si="111"/>
        <v>腕得点表!16:25</v>
      </c>
      <c r="CO166" s="18" t="str">
        <f t="shared" si="112"/>
        <v>腕膝得点表!3:4</v>
      </c>
      <c r="CP166" s="116" t="str">
        <f t="shared" si="113"/>
        <v>腕膝得点表!8:9</v>
      </c>
      <c r="CQ166" s="18" t="str">
        <f t="shared" si="114"/>
        <v>20mシャトルラン得点表!3:13</v>
      </c>
      <c r="CR166" s="116" t="str">
        <f t="shared" si="115"/>
        <v>20mシャトルラン得点表!16:25</v>
      </c>
      <c r="CS166" s="47" t="b">
        <f t="shared" si="99"/>
        <v>0</v>
      </c>
    </row>
    <row r="167" spans="1:97">
      <c r="A167" s="10">
        <v>156</v>
      </c>
      <c r="B167" s="147"/>
      <c r="C167" s="15"/>
      <c r="D167" s="233"/>
      <c r="E167" s="15"/>
      <c r="F167" s="139" t="str">
        <f t="shared" si="86"/>
        <v/>
      </c>
      <c r="G167" s="15"/>
      <c r="H167" s="15"/>
      <c r="I167" s="30"/>
      <c r="J167" s="31" t="str">
        <f t="shared" ca="1" si="87"/>
        <v/>
      </c>
      <c r="K167" s="30"/>
      <c r="L167" s="31" t="str">
        <f t="shared" ca="1" si="88"/>
        <v/>
      </c>
      <c r="M167" s="59"/>
      <c r="N167" s="60"/>
      <c r="O167" s="60"/>
      <c r="P167" s="60"/>
      <c r="Q167" s="151"/>
      <c r="R167" s="122"/>
      <c r="S167" s="38" t="str">
        <f t="shared" ca="1" si="89"/>
        <v/>
      </c>
      <c r="T167" s="59"/>
      <c r="U167" s="60"/>
      <c r="V167" s="60"/>
      <c r="W167" s="60"/>
      <c r="X167" s="61"/>
      <c r="Y167" s="38"/>
      <c r="Z167" s="144" t="str">
        <f t="shared" ca="1" si="90"/>
        <v/>
      </c>
      <c r="AA167" s="59"/>
      <c r="AB167" s="60"/>
      <c r="AC167" s="60"/>
      <c r="AD167" s="151"/>
      <c r="AE167" s="30"/>
      <c r="AF167" s="31" t="str">
        <f t="shared" ca="1" si="91"/>
        <v/>
      </c>
      <c r="AG167" s="30"/>
      <c r="AH167" s="31" t="str">
        <f t="shared" ca="1" si="92"/>
        <v/>
      </c>
      <c r="AI167" s="122"/>
      <c r="AJ167" s="38" t="str">
        <f t="shared" ca="1" si="93"/>
        <v/>
      </c>
      <c r="AK167" s="30"/>
      <c r="AL167" s="31" t="str">
        <f t="shared" ca="1" si="94"/>
        <v/>
      </c>
      <c r="AM167" s="11" t="str">
        <f t="shared" si="95"/>
        <v/>
      </c>
      <c r="AN167" s="11" t="str">
        <f t="shared" si="96"/>
        <v/>
      </c>
      <c r="AO167" s="11" t="str">
        <f>IF(AM167=7,VLOOKUP(AN167,設定!$A$2:$B$6,2,1),"---")</f>
        <v>---</v>
      </c>
      <c r="AP167" s="85"/>
      <c r="AQ167" s="86"/>
      <c r="AR167" s="86"/>
      <c r="AS167" s="87" t="s">
        <v>115</v>
      </c>
      <c r="AT167" s="88"/>
      <c r="AU167" s="87"/>
      <c r="AV167" s="89"/>
      <c r="AW167" s="90" t="str">
        <f t="shared" si="97"/>
        <v/>
      </c>
      <c r="AX167" s="87" t="s">
        <v>115</v>
      </c>
      <c r="AY167" s="87" t="s">
        <v>115</v>
      </c>
      <c r="AZ167" s="87" t="s">
        <v>115</v>
      </c>
      <c r="BA167" s="87"/>
      <c r="BB167" s="87"/>
      <c r="BC167" s="87"/>
      <c r="BD167" s="87"/>
      <c r="BE167" s="91"/>
      <c r="BF167" s="96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256"/>
      <c r="BY167" s="106"/>
      <c r="BZ167" s="47"/>
      <c r="CA167" s="47">
        <v>156</v>
      </c>
      <c r="CB167" s="18" t="str">
        <f t="shared" si="98"/>
        <v/>
      </c>
      <c r="CC167" s="18" t="str">
        <f t="shared" si="100"/>
        <v>立得点表!3:12</v>
      </c>
      <c r="CD167" s="116" t="str">
        <f t="shared" si="101"/>
        <v>立得点表!16:25</v>
      </c>
      <c r="CE167" s="18" t="str">
        <f t="shared" si="102"/>
        <v>立3段得点表!3:13</v>
      </c>
      <c r="CF167" s="116" t="str">
        <f t="shared" si="103"/>
        <v>立3段得点表!16:25</v>
      </c>
      <c r="CG167" s="18" t="str">
        <f t="shared" si="104"/>
        <v>ボール得点表!3:13</v>
      </c>
      <c r="CH167" s="116" t="str">
        <f t="shared" si="105"/>
        <v>ボール得点表!16:25</v>
      </c>
      <c r="CI167" s="18" t="str">
        <f t="shared" si="106"/>
        <v>50m得点表!3:13</v>
      </c>
      <c r="CJ167" s="116" t="str">
        <f t="shared" si="107"/>
        <v>50m得点表!16:25</v>
      </c>
      <c r="CK167" s="18" t="str">
        <f t="shared" si="108"/>
        <v>往得点表!3:13</v>
      </c>
      <c r="CL167" s="116" t="str">
        <f t="shared" si="109"/>
        <v>往得点表!16:25</v>
      </c>
      <c r="CM167" s="18" t="str">
        <f t="shared" si="110"/>
        <v>腕得点表!3:13</v>
      </c>
      <c r="CN167" s="116" t="str">
        <f t="shared" si="111"/>
        <v>腕得点表!16:25</v>
      </c>
      <c r="CO167" s="18" t="str">
        <f t="shared" si="112"/>
        <v>腕膝得点表!3:4</v>
      </c>
      <c r="CP167" s="116" t="str">
        <f t="shared" si="113"/>
        <v>腕膝得点表!8:9</v>
      </c>
      <c r="CQ167" s="18" t="str">
        <f t="shared" si="114"/>
        <v>20mシャトルラン得点表!3:13</v>
      </c>
      <c r="CR167" s="116" t="str">
        <f t="shared" si="115"/>
        <v>20mシャトルラン得点表!16:25</v>
      </c>
      <c r="CS167" s="47" t="b">
        <f t="shared" si="99"/>
        <v>0</v>
      </c>
    </row>
    <row r="168" spans="1:97">
      <c r="A168" s="10">
        <v>157</v>
      </c>
      <c r="B168" s="147"/>
      <c r="C168" s="15"/>
      <c r="D168" s="233"/>
      <c r="E168" s="15"/>
      <c r="F168" s="139" t="str">
        <f t="shared" si="86"/>
        <v/>
      </c>
      <c r="G168" s="15"/>
      <c r="H168" s="15"/>
      <c r="I168" s="30"/>
      <c r="J168" s="31" t="str">
        <f t="shared" ca="1" si="87"/>
        <v/>
      </c>
      <c r="K168" s="30"/>
      <c r="L168" s="31" t="str">
        <f t="shared" ca="1" si="88"/>
        <v/>
      </c>
      <c r="M168" s="59"/>
      <c r="N168" s="60"/>
      <c r="O168" s="60"/>
      <c r="P168" s="60"/>
      <c r="Q168" s="151"/>
      <c r="R168" s="122"/>
      <c r="S168" s="38" t="str">
        <f t="shared" ca="1" si="89"/>
        <v/>
      </c>
      <c r="T168" s="59"/>
      <c r="U168" s="60"/>
      <c r="V168" s="60"/>
      <c r="W168" s="60"/>
      <c r="X168" s="61"/>
      <c r="Y168" s="38"/>
      <c r="Z168" s="144" t="str">
        <f t="shared" ca="1" si="90"/>
        <v/>
      </c>
      <c r="AA168" s="59"/>
      <c r="AB168" s="60"/>
      <c r="AC168" s="60"/>
      <c r="AD168" s="151"/>
      <c r="AE168" s="30"/>
      <c r="AF168" s="31" t="str">
        <f t="shared" ca="1" si="91"/>
        <v/>
      </c>
      <c r="AG168" s="30"/>
      <c r="AH168" s="31" t="str">
        <f t="shared" ca="1" si="92"/>
        <v/>
      </c>
      <c r="AI168" s="122"/>
      <c r="AJ168" s="38" t="str">
        <f t="shared" ca="1" si="93"/>
        <v/>
      </c>
      <c r="AK168" s="30"/>
      <c r="AL168" s="31" t="str">
        <f t="shared" ca="1" si="94"/>
        <v/>
      </c>
      <c r="AM168" s="11" t="str">
        <f t="shared" si="95"/>
        <v/>
      </c>
      <c r="AN168" s="11" t="str">
        <f t="shared" si="96"/>
        <v/>
      </c>
      <c r="AO168" s="11" t="str">
        <f>IF(AM168=7,VLOOKUP(AN168,設定!$A$2:$B$6,2,1),"---")</f>
        <v>---</v>
      </c>
      <c r="AP168" s="85"/>
      <c r="AQ168" s="86"/>
      <c r="AR168" s="86"/>
      <c r="AS168" s="87" t="s">
        <v>115</v>
      </c>
      <c r="AT168" s="88"/>
      <c r="AU168" s="87"/>
      <c r="AV168" s="89"/>
      <c r="AW168" s="90" t="str">
        <f t="shared" si="97"/>
        <v/>
      </c>
      <c r="AX168" s="87" t="s">
        <v>115</v>
      </c>
      <c r="AY168" s="87" t="s">
        <v>115</v>
      </c>
      <c r="AZ168" s="87" t="s">
        <v>115</v>
      </c>
      <c r="BA168" s="87"/>
      <c r="BB168" s="87"/>
      <c r="BC168" s="87"/>
      <c r="BD168" s="87"/>
      <c r="BE168" s="91"/>
      <c r="BF168" s="96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256"/>
      <c r="BY168" s="106"/>
      <c r="BZ168" s="47"/>
      <c r="CA168" s="47">
        <v>157</v>
      </c>
      <c r="CB168" s="18" t="str">
        <f t="shared" si="98"/>
        <v/>
      </c>
      <c r="CC168" s="18" t="str">
        <f t="shared" si="100"/>
        <v>立得点表!3:12</v>
      </c>
      <c r="CD168" s="116" t="str">
        <f t="shared" si="101"/>
        <v>立得点表!16:25</v>
      </c>
      <c r="CE168" s="18" t="str">
        <f t="shared" si="102"/>
        <v>立3段得点表!3:13</v>
      </c>
      <c r="CF168" s="116" t="str">
        <f t="shared" si="103"/>
        <v>立3段得点表!16:25</v>
      </c>
      <c r="CG168" s="18" t="str">
        <f t="shared" si="104"/>
        <v>ボール得点表!3:13</v>
      </c>
      <c r="CH168" s="116" t="str">
        <f t="shared" si="105"/>
        <v>ボール得点表!16:25</v>
      </c>
      <c r="CI168" s="18" t="str">
        <f t="shared" si="106"/>
        <v>50m得点表!3:13</v>
      </c>
      <c r="CJ168" s="116" t="str">
        <f t="shared" si="107"/>
        <v>50m得点表!16:25</v>
      </c>
      <c r="CK168" s="18" t="str">
        <f t="shared" si="108"/>
        <v>往得点表!3:13</v>
      </c>
      <c r="CL168" s="116" t="str">
        <f t="shared" si="109"/>
        <v>往得点表!16:25</v>
      </c>
      <c r="CM168" s="18" t="str">
        <f t="shared" si="110"/>
        <v>腕得点表!3:13</v>
      </c>
      <c r="CN168" s="116" t="str">
        <f t="shared" si="111"/>
        <v>腕得点表!16:25</v>
      </c>
      <c r="CO168" s="18" t="str">
        <f t="shared" si="112"/>
        <v>腕膝得点表!3:4</v>
      </c>
      <c r="CP168" s="116" t="str">
        <f t="shared" si="113"/>
        <v>腕膝得点表!8:9</v>
      </c>
      <c r="CQ168" s="18" t="str">
        <f t="shared" si="114"/>
        <v>20mシャトルラン得点表!3:13</v>
      </c>
      <c r="CR168" s="116" t="str">
        <f t="shared" si="115"/>
        <v>20mシャトルラン得点表!16:25</v>
      </c>
      <c r="CS168" s="47" t="b">
        <f t="shared" si="99"/>
        <v>0</v>
      </c>
    </row>
    <row r="169" spans="1:97">
      <c r="A169" s="10">
        <v>158</v>
      </c>
      <c r="B169" s="147"/>
      <c r="C169" s="15"/>
      <c r="D169" s="233"/>
      <c r="E169" s="15"/>
      <c r="F169" s="139" t="str">
        <f t="shared" si="86"/>
        <v/>
      </c>
      <c r="G169" s="15"/>
      <c r="H169" s="15"/>
      <c r="I169" s="30"/>
      <c r="J169" s="31" t="str">
        <f t="shared" ca="1" si="87"/>
        <v/>
      </c>
      <c r="K169" s="30"/>
      <c r="L169" s="31" t="str">
        <f t="shared" ca="1" si="88"/>
        <v/>
      </c>
      <c r="M169" s="59"/>
      <c r="N169" s="60"/>
      <c r="O169" s="60"/>
      <c r="P169" s="60"/>
      <c r="Q169" s="151"/>
      <c r="R169" s="122"/>
      <c r="S169" s="38" t="str">
        <f t="shared" ca="1" si="89"/>
        <v/>
      </c>
      <c r="T169" s="59"/>
      <c r="U169" s="60"/>
      <c r="V169" s="60"/>
      <c r="W169" s="60"/>
      <c r="X169" s="61"/>
      <c r="Y169" s="38"/>
      <c r="Z169" s="144" t="str">
        <f t="shared" ca="1" si="90"/>
        <v/>
      </c>
      <c r="AA169" s="59"/>
      <c r="AB169" s="60"/>
      <c r="AC169" s="60"/>
      <c r="AD169" s="151"/>
      <c r="AE169" s="30"/>
      <c r="AF169" s="31" t="str">
        <f t="shared" ca="1" si="91"/>
        <v/>
      </c>
      <c r="AG169" s="30"/>
      <c r="AH169" s="31" t="str">
        <f t="shared" ca="1" si="92"/>
        <v/>
      </c>
      <c r="AI169" s="122"/>
      <c r="AJ169" s="38" t="str">
        <f t="shared" ca="1" si="93"/>
        <v/>
      </c>
      <c r="AK169" s="30"/>
      <c r="AL169" s="31" t="str">
        <f t="shared" ca="1" si="94"/>
        <v/>
      </c>
      <c r="AM169" s="11" t="str">
        <f t="shared" si="95"/>
        <v/>
      </c>
      <c r="AN169" s="11" t="str">
        <f t="shared" si="96"/>
        <v/>
      </c>
      <c r="AO169" s="11" t="str">
        <f>IF(AM169=7,VLOOKUP(AN169,設定!$A$2:$B$6,2,1),"---")</f>
        <v>---</v>
      </c>
      <c r="AP169" s="85"/>
      <c r="AQ169" s="86"/>
      <c r="AR169" s="86"/>
      <c r="AS169" s="87" t="s">
        <v>115</v>
      </c>
      <c r="AT169" s="88"/>
      <c r="AU169" s="87"/>
      <c r="AV169" s="89"/>
      <c r="AW169" s="90" t="str">
        <f t="shared" si="97"/>
        <v/>
      </c>
      <c r="AX169" s="87" t="s">
        <v>115</v>
      </c>
      <c r="AY169" s="87" t="s">
        <v>115</v>
      </c>
      <c r="AZ169" s="87" t="s">
        <v>115</v>
      </c>
      <c r="BA169" s="87"/>
      <c r="BB169" s="87"/>
      <c r="BC169" s="87"/>
      <c r="BD169" s="87"/>
      <c r="BE169" s="91"/>
      <c r="BF169" s="96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256"/>
      <c r="BY169" s="106"/>
      <c r="BZ169" s="47"/>
      <c r="CA169" s="47">
        <v>158</v>
      </c>
      <c r="CB169" s="18" t="str">
        <f t="shared" si="98"/>
        <v/>
      </c>
      <c r="CC169" s="18" t="str">
        <f t="shared" si="100"/>
        <v>立得点表!3:12</v>
      </c>
      <c r="CD169" s="116" t="str">
        <f t="shared" si="101"/>
        <v>立得点表!16:25</v>
      </c>
      <c r="CE169" s="18" t="str">
        <f t="shared" si="102"/>
        <v>立3段得点表!3:13</v>
      </c>
      <c r="CF169" s="116" t="str">
        <f t="shared" si="103"/>
        <v>立3段得点表!16:25</v>
      </c>
      <c r="CG169" s="18" t="str">
        <f t="shared" si="104"/>
        <v>ボール得点表!3:13</v>
      </c>
      <c r="CH169" s="116" t="str">
        <f t="shared" si="105"/>
        <v>ボール得点表!16:25</v>
      </c>
      <c r="CI169" s="18" t="str">
        <f t="shared" si="106"/>
        <v>50m得点表!3:13</v>
      </c>
      <c r="CJ169" s="116" t="str">
        <f t="shared" si="107"/>
        <v>50m得点表!16:25</v>
      </c>
      <c r="CK169" s="18" t="str">
        <f t="shared" si="108"/>
        <v>往得点表!3:13</v>
      </c>
      <c r="CL169" s="116" t="str">
        <f t="shared" si="109"/>
        <v>往得点表!16:25</v>
      </c>
      <c r="CM169" s="18" t="str">
        <f t="shared" si="110"/>
        <v>腕得点表!3:13</v>
      </c>
      <c r="CN169" s="116" t="str">
        <f t="shared" si="111"/>
        <v>腕得点表!16:25</v>
      </c>
      <c r="CO169" s="18" t="str">
        <f t="shared" si="112"/>
        <v>腕膝得点表!3:4</v>
      </c>
      <c r="CP169" s="116" t="str">
        <f t="shared" si="113"/>
        <v>腕膝得点表!8:9</v>
      </c>
      <c r="CQ169" s="18" t="str">
        <f t="shared" si="114"/>
        <v>20mシャトルラン得点表!3:13</v>
      </c>
      <c r="CR169" s="116" t="str">
        <f t="shared" si="115"/>
        <v>20mシャトルラン得点表!16:25</v>
      </c>
      <c r="CS169" s="47" t="b">
        <f t="shared" si="99"/>
        <v>0</v>
      </c>
    </row>
    <row r="170" spans="1:97">
      <c r="A170" s="10">
        <v>159</v>
      </c>
      <c r="B170" s="147"/>
      <c r="C170" s="15"/>
      <c r="D170" s="233"/>
      <c r="E170" s="15"/>
      <c r="F170" s="139" t="str">
        <f t="shared" si="86"/>
        <v/>
      </c>
      <c r="G170" s="15"/>
      <c r="H170" s="15"/>
      <c r="I170" s="30"/>
      <c r="J170" s="31" t="str">
        <f t="shared" ca="1" si="87"/>
        <v/>
      </c>
      <c r="K170" s="30"/>
      <c r="L170" s="31" t="str">
        <f t="shared" ca="1" si="88"/>
        <v/>
      </c>
      <c r="M170" s="59"/>
      <c r="N170" s="60"/>
      <c r="O170" s="60"/>
      <c r="P170" s="60"/>
      <c r="Q170" s="151"/>
      <c r="R170" s="122"/>
      <c r="S170" s="38" t="str">
        <f t="shared" ca="1" si="89"/>
        <v/>
      </c>
      <c r="T170" s="59"/>
      <c r="U170" s="60"/>
      <c r="V170" s="60"/>
      <c r="W170" s="60"/>
      <c r="X170" s="61"/>
      <c r="Y170" s="38"/>
      <c r="Z170" s="144" t="str">
        <f t="shared" ca="1" si="90"/>
        <v/>
      </c>
      <c r="AA170" s="59"/>
      <c r="AB170" s="60"/>
      <c r="AC170" s="60"/>
      <c r="AD170" s="151"/>
      <c r="AE170" s="30"/>
      <c r="AF170" s="31" t="str">
        <f t="shared" ca="1" si="91"/>
        <v/>
      </c>
      <c r="AG170" s="30"/>
      <c r="AH170" s="31" t="str">
        <f t="shared" ca="1" si="92"/>
        <v/>
      </c>
      <c r="AI170" s="122"/>
      <c r="AJ170" s="38" t="str">
        <f t="shared" ca="1" si="93"/>
        <v/>
      </c>
      <c r="AK170" s="30"/>
      <c r="AL170" s="31" t="str">
        <f t="shared" ca="1" si="94"/>
        <v/>
      </c>
      <c r="AM170" s="11" t="str">
        <f t="shared" si="95"/>
        <v/>
      </c>
      <c r="AN170" s="11" t="str">
        <f t="shared" si="96"/>
        <v/>
      </c>
      <c r="AO170" s="11" t="str">
        <f>IF(AM170=7,VLOOKUP(AN170,設定!$A$2:$B$6,2,1),"---")</f>
        <v>---</v>
      </c>
      <c r="AP170" s="85"/>
      <c r="AQ170" s="86"/>
      <c r="AR170" s="86"/>
      <c r="AS170" s="87" t="s">
        <v>115</v>
      </c>
      <c r="AT170" s="88"/>
      <c r="AU170" s="87"/>
      <c r="AV170" s="89"/>
      <c r="AW170" s="90" t="str">
        <f t="shared" si="97"/>
        <v/>
      </c>
      <c r="AX170" s="87" t="s">
        <v>115</v>
      </c>
      <c r="AY170" s="87" t="s">
        <v>115</v>
      </c>
      <c r="AZ170" s="87" t="s">
        <v>115</v>
      </c>
      <c r="BA170" s="87"/>
      <c r="BB170" s="87"/>
      <c r="BC170" s="87"/>
      <c r="BD170" s="87"/>
      <c r="BE170" s="91"/>
      <c r="BF170" s="96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256"/>
      <c r="BY170" s="106"/>
      <c r="BZ170" s="47"/>
      <c r="CA170" s="47">
        <v>159</v>
      </c>
      <c r="CB170" s="18" t="str">
        <f t="shared" si="98"/>
        <v/>
      </c>
      <c r="CC170" s="18" t="str">
        <f t="shared" si="100"/>
        <v>立得点表!3:12</v>
      </c>
      <c r="CD170" s="116" t="str">
        <f t="shared" si="101"/>
        <v>立得点表!16:25</v>
      </c>
      <c r="CE170" s="18" t="str">
        <f t="shared" si="102"/>
        <v>立3段得点表!3:13</v>
      </c>
      <c r="CF170" s="116" t="str">
        <f t="shared" si="103"/>
        <v>立3段得点表!16:25</v>
      </c>
      <c r="CG170" s="18" t="str">
        <f t="shared" si="104"/>
        <v>ボール得点表!3:13</v>
      </c>
      <c r="CH170" s="116" t="str">
        <f t="shared" si="105"/>
        <v>ボール得点表!16:25</v>
      </c>
      <c r="CI170" s="18" t="str">
        <f t="shared" si="106"/>
        <v>50m得点表!3:13</v>
      </c>
      <c r="CJ170" s="116" t="str">
        <f t="shared" si="107"/>
        <v>50m得点表!16:25</v>
      </c>
      <c r="CK170" s="18" t="str">
        <f t="shared" si="108"/>
        <v>往得点表!3:13</v>
      </c>
      <c r="CL170" s="116" t="str">
        <f t="shared" si="109"/>
        <v>往得点表!16:25</v>
      </c>
      <c r="CM170" s="18" t="str">
        <f t="shared" si="110"/>
        <v>腕得点表!3:13</v>
      </c>
      <c r="CN170" s="116" t="str">
        <f t="shared" si="111"/>
        <v>腕得点表!16:25</v>
      </c>
      <c r="CO170" s="18" t="str">
        <f t="shared" si="112"/>
        <v>腕膝得点表!3:4</v>
      </c>
      <c r="CP170" s="116" t="str">
        <f t="shared" si="113"/>
        <v>腕膝得点表!8:9</v>
      </c>
      <c r="CQ170" s="18" t="str">
        <f t="shared" si="114"/>
        <v>20mシャトルラン得点表!3:13</v>
      </c>
      <c r="CR170" s="116" t="str">
        <f t="shared" si="115"/>
        <v>20mシャトルラン得点表!16:25</v>
      </c>
      <c r="CS170" s="47" t="b">
        <f t="shared" si="99"/>
        <v>0</v>
      </c>
    </row>
    <row r="171" spans="1:97">
      <c r="A171" s="10">
        <v>160</v>
      </c>
      <c r="B171" s="147"/>
      <c r="C171" s="15"/>
      <c r="D171" s="233"/>
      <c r="E171" s="15"/>
      <c r="F171" s="139" t="str">
        <f t="shared" si="86"/>
        <v/>
      </c>
      <c r="G171" s="15"/>
      <c r="H171" s="15"/>
      <c r="I171" s="30"/>
      <c r="J171" s="31" t="str">
        <f t="shared" ca="1" si="87"/>
        <v/>
      </c>
      <c r="K171" s="30"/>
      <c r="L171" s="31" t="str">
        <f t="shared" ca="1" si="88"/>
        <v/>
      </c>
      <c r="M171" s="59"/>
      <c r="N171" s="60"/>
      <c r="O171" s="60"/>
      <c r="P171" s="60"/>
      <c r="Q171" s="151"/>
      <c r="R171" s="122"/>
      <c r="S171" s="38" t="str">
        <f t="shared" ca="1" si="89"/>
        <v/>
      </c>
      <c r="T171" s="59"/>
      <c r="U171" s="60"/>
      <c r="V171" s="60"/>
      <c r="W171" s="60"/>
      <c r="X171" s="61"/>
      <c r="Y171" s="38"/>
      <c r="Z171" s="144" t="str">
        <f t="shared" ca="1" si="90"/>
        <v/>
      </c>
      <c r="AA171" s="59"/>
      <c r="AB171" s="60"/>
      <c r="AC171" s="60"/>
      <c r="AD171" s="151"/>
      <c r="AE171" s="30"/>
      <c r="AF171" s="31" t="str">
        <f t="shared" ca="1" si="91"/>
        <v/>
      </c>
      <c r="AG171" s="30"/>
      <c r="AH171" s="31" t="str">
        <f t="shared" ca="1" si="92"/>
        <v/>
      </c>
      <c r="AI171" s="122"/>
      <c r="AJ171" s="38" t="str">
        <f t="shared" ca="1" si="93"/>
        <v/>
      </c>
      <c r="AK171" s="30"/>
      <c r="AL171" s="31" t="str">
        <f t="shared" ca="1" si="94"/>
        <v/>
      </c>
      <c r="AM171" s="11" t="str">
        <f t="shared" si="95"/>
        <v/>
      </c>
      <c r="AN171" s="11" t="str">
        <f t="shared" si="96"/>
        <v/>
      </c>
      <c r="AO171" s="11" t="str">
        <f>IF(AM171=7,VLOOKUP(AN171,設定!$A$2:$B$6,2,1),"---")</f>
        <v>---</v>
      </c>
      <c r="AP171" s="85"/>
      <c r="AQ171" s="86"/>
      <c r="AR171" s="86"/>
      <c r="AS171" s="87" t="s">
        <v>115</v>
      </c>
      <c r="AT171" s="88"/>
      <c r="AU171" s="87"/>
      <c r="AV171" s="89"/>
      <c r="AW171" s="90" t="str">
        <f t="shared" si="97"/>
        <v/>
      </c>
      <c r="AX171" s="87" t="s">
        <v>115</v>
      </c>
      <c r="AY171" s="87" t="s">
        <v>115</v>
      </c>
      <c r="AZ171" s="87" t="s">
        <v>115</v>
      </c>
      <c r="BA171" s="87"/>
      <c r="BB171" s="87"/>
      <c r="BC171" s="87"/>
      <c r="BD171" s="87"/>
      <c r="BE171" s="91"/>
      <c r="BF171" s="96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256"/>
      <c r="BY171" s="106"/>
      <c r="BZ171" s="47"/>
      <c r="CA171" s="47">
        <v>160</v>
      </c>
      <c r="CB171" s="18" t="str">
        <f t="shared" si="98"/>
        <v/>
      </c>
      <c r="CC171" s="18" t="str">
        <f t="shared" si="100"/>
        <v>立得点表!3:12</v>
      </c>
      <c r="CD171" s="116" t="str">
        <f t="shared" si="101"/>
        <v>立得点表!16:25</v>
      </c>
      <c r="CE171" s="18" t="str">
        <f t="shared" si="102"/>
        <v>立3段得点表!3:13</v>
      </c>
      <c r="CF171" s="116" t="str">
        <f t="shared" si="103"/>
        <v>立3段得点表!16:25</v>
      </c>
      <c r="CG171" s="18" t="str">
        <f t="shared" si="104"/>
        <v>ボール得点表!3:13</v>
      </c>
      <c r="CH171" s="116" t="str">
        <f t="shared" si="105"/>
        <v>ボール得点表!16:25</v>
      </c>
      <c r="CI171" s="18" t="str">
        <f t="shared" si="106"/>
        <v>50m得点表!3:13</v>
      </c>
      <c r="CJ171" s="116" t="str">
        <f t="shared" si="107"/>
        <v>50m得点表!16:25</v>
      </c>
      <c r="CK171" s="18" t="str">
        <f t="shared" si="108"/>
        <v>往得点表!3:13</v>
      </c>
      <c r="CL171" s="116" t="str">
        <f t="shared" si="109"/>
        <v>往得点表!16:25</v>
      </c>
      <c r="CM171" s="18" t="str">
        <f t="shared" si="110"/>
        <v>腕得点表!3:13</v>
      </c>
      <c r="CN171" s="116" t="str">
        <f t="shared" si="111"/>
        <v>腕得点表!16:25</v>
      </c>
      <c r="CO171" s="18" t="str">
        <f t="shared" si="112"/>
        <v>腕膝得点表!3:4</v>
      </c>
      <c r="CP171" s="116" t="str">
        <f t="shared" si="113"/>
        <v>腕膝得点表!8:9</v>
      </c>
      <c r="CQ171" s="18" t="str">
        <f t="shared" si="114"/>
        <v>20mシャトルラン得点表!3:13</v>
      </c>
      <c r="CR171" s="116" t="str">
        <f t="shared" si="115"/>
        <v>20mシャトルラン得点表!16:25</v>
      </c>
      <c r="CS171" s="47" t="b">
        <f t="shared" si="99"/>
        <v>0</v>
      </c>
    </row>
    <row r="172" spans="1:97">
      <c r="A172" s="10">
        <v>161</v>
      </c>
      <c r="B172" s="147"/>
      <c r="C172" s="15"/>
      <c r="D172" s="233"/>
      <c r="E172" s="15"/>
      <c r="F172" s="139" t="str">
        <f t="shared" si="86"/>
        <v/>
      </c>
      <c r="G172" s="15"/>
      <c r="H172" s="15"/>
      <c r="I172" s="30"/>
      <c r="J172" s="31" t="str">
        <f t="shared" ca="1" si="87"/>
        <v/>
      </c>
      <c r="K172" s="30"/>
      <c r="L172" s="31" t="str">
        <f t="shared" ca="1" si="88"/>
        <v/>
      </c>
      <c r="M172" s="59"/>
      <c r="N172" s="60"/>
      <c r="O172" s="60"/>
      <c r="P172" s="60"/>
      <c r="Q172" s="151"/>
      <c r="R172" s="122"/>
      <c r="S172" s="38" t="str">
        <f t="shared" ca="1" si="89"/>
        <v/>
      </c>
      <c r="T172" s="59"/>
      <c r="U172" s="60"/>
      <c r="V172" s="60"/>
      <c r="W172" s="60"/>
      <c r="X172" s="61"/>
      <c r="Y172" s="38"/>
      <c r="Z172" s="144" t="str">
        <f t="shared" ca="1" si="90"/>
        <v/>
      </c>
      <c r="AA172" s="59"/>
      <c r="AB172" s="60"/>
      <c r="AC172" s="60"/>
      <c r="AD172" s="151"/>
      <c r="AE172" s="30"/>
      <c r="AF172" s="31" t="str">
        <f t="shared" ca="1" si="91"/>
        <v/>
      </c>
      <c r="AG172" s="30"/>
      <c r="AH172" s="31" t="str">
        <f t="shared" ca="1" si="92"/>
        <v/>
      </c>
      <c r="AI172" s="122"/>
      <c r="AJ172" s="38" t="str">
        <f t="shared" ca="1" si="93"/>
        <v/>
      </c>
      <c r="AK172" s="30"/>
      <c r="AL172" s="31" t="str">
        <f t="shared" ca="1" si="94"/>
        <v/>
      </c>
      <c r="AM172" s="11" t="str">
        <f t="shared" si="95"/>
        <v/>
      </c>
      <c r="AN172" s="11" t="str">
        <f t="shared" si="96"/>
        <v/>
      </c>
      <c r="AO172" s="11" t="str">
        <f>IF(AM172=7,VLOOKUP(AN172,設定!$A$2:$B$6,2,1),"---")</f>
        <v>---</v>
      </c>
      <c r="AP172" s="85"/>
      <c r="AQ172" s="86"/>
      <c r="AR172" s="86"/>
      <c r="AS172" s="87" t="s">
        <v>115</v>
      </c>
      <c r="AT172" s="88"/>
      <c r="AU172" s="87"/>
      <c r="AV172" s="89"/>
      <c r="AW172" s="90" t="str">
        <f t="shared" si="97"/>
        <v/>
      </c>
      <c r="AX172" s="87" t="s">
        <v>115</v>
      </c>
      <c r="AY172" s="87" t="s">
        <v>115</v>
      </c>
      <c r="AZ172" s="87" t="s">
        <v>115</v>
      </c>
      <c r="BA172" s="87"/>
      <c r="BB172" s="87"/>
      <c r="BC172" s="87"/>
      <c r="BD172" s="87"/>
      <c r="BE172" s="91"/>
      <c r="BF172" s="96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256"/>
      <c r="BY172" s="106"/>
      <c r="BZ172" s="47"/>
      <c r="CA172" s="47">
        <v>161</v>
      </c>
      <c r="CB172" s="18" t="str">
        <f t="shared" si="98"/>
        <v/>
      </c>
      <c r="CC172" s="18" t="str">
        <f t="shared" si="100"/>
        <v>立得点表!3:12</v>
      </c>
      <c r="CD172" s="116" t="str">
        <f t="shared" si="101"/>
        <v>立得点表!16:25</v>
      </c>
      <c r="CE172" s="18" t="str">
        <f t="shared" si="102"/>
        <v>立3段得点表!3:13</v>
      </c>
      <c r="CF172" s="116" t="str">
        <f t="shared" si="103"/>
        <v>立3段得点表!16:25</v>
      </c>
      <c r="CG172" s="18" t="str">
        <f t="shared" si="104"/>
        <v>ボール得点表!3:13</v>
      </c>
      <c r="CH172" s="116" t="str">
        <f t="shared" si="105"/>
        <v>ボール得点表!16:25</v>
      </c>
      <c r="CI172" s="18" t="str">
        <f t="shared" si="106"/>
        <v>50m得点表!3:13</v>
      </c>
      <c r="CJ172" s="116" t="str">
        <f t="shared" si="107"/>
        <v>50m得点表!16:25</v>
      </c>
      <c r="CK172" s="18" t="str">
        <f t="shared" si="108"/>
        <v>往得点表!3:13</v>
      </c>
      <c r="CL172" s="116" t="str">
        <f t="shared" si="109"/>
        <v>往得点表!16:25</v>
      </c>
      <c r="CM172" s="18" t="str">
        <f t="shared" si="110"/>
        <v>腕得点表!3:13</v>
      </c>
      <c r="CN172" s="116" t="str">
        <f t="shared" si="111"/>
        <v>腕得点表!16:25</v>
      </c>
      <c r="CO172" s="18" t="str">
        <f t="shared" si="112"/>
        <v>腕膝得点表!3:4</v>
      </c>
      <c r="CP172" s="116" t="str">
        <f t="shared" si="113"/>
        <v>腕膝得点表!8:9</v>
      </c>
      <c r="CQ172" s="18" t="str">
        <f t="shared" si="114"/>
        <v>20mシャトルラン得点表!3:13</v>
      </c>
      <c r="CR172" s="116" t="str">
        <f t="shared" si="115"/>
        <v>20mシャトルラン得点表!16:25</v>
      </c>
      <c r="CS172" s="47" t="b">
        <f t="shared" si="99"/>
        <v>0</v>
      </c>
    </row>
    <row r="173" spans="1:97">
      <c r="A173" s="10">
        <v>162</v>
      </c>
      <c r="B173" s="147"/>
      <c r="C173" s="15"/>
      <c r="D173" s="233"/>
      <c r="E173" s="15"/>
      <c r="F173" s="139" t="str">
        <f t="shared" si="86"/>
        <v/>
      </c>
      <c r="G173" s="15"/>
      <c r="H173" s="15"/>
      <c r="I173" s="30"/>
      <c r="J173" s="31" t="str">
        <f t="shared" ca="1" si="87"/>
        <v/>
      </c>
      <c r="K173" s="30"/>
      <c r="L173" s="31" t="str">
        <f t="shared" ca="1" si="88"/>
        <v/>
      </c>
      <c r="M173" s="59"/>
      <c r="N173" s="60"/>
      <c r="O173" s="60"/>
      <c r="P173" s="60"/>
      <c r="Q173" s="151"/>
      <c r="R173" s="122"/>
      <c r="S173" s="38" t="str">
        <f t="shared" ca="1" si="89"/>
        <v/>
      </c>
      <c r="T173" s="59"/>
      <c r="U173" s="60"/>
      <c r="V173" s="60"/>
      <c r="W173" s="60"/>
      <c r="X173" s="61"/>
      <c r="Y173" s="38"/>
      <c r="Z173" s="144" t="str">
        <f t="shared" ca="1" si="90"/>
        <v/>
      </c>
      <c r="AA173" s="59"/>
      <c r="AB173" s="60"/>
      <c r="AC173" s="60"/>
      <c r="AD173" s="151"/>
      <c r="AE173" s="30"/>
      <c r="AF173" s="31" t="str">
        <f t="shared" ca="1" si="91"/>
        <v/>
      </c>
      <c r="AG173" s="30"/>
      <c r="AH173" s="31" t="str">
        <f t="shared" ca="1" si="92"/>
        <v/>
      </c>
      <c r="AI173" s="122"/>
      <c r="AJ173" s="38" t="str">
        <f t="shared" ca="1" si="93"/>
        <v/>
      </c>
      <c r="AK173" s="30"/>
      <c r="AL173" s="31" t="str">
        <f t="shared" ca="1" si="94"/>
        <v/>
      </c>
      <c r="AM173" s="11" t="str">
        <f t="shared" si="95"/>
        <v/>
      </c>
      <c r="AN173" s="11" t="str">
        <f t="shared" si="96"/>
        <v/>
      </c>
      <c r="AO173" s="11" t="str">
        <f>IF(AM173=7,VLOOKUP(AN173,設定!$A$2:$B$6,2,1),"---")</f>
        <v>---</v>
      </c>
      <c r="AP173" s="85"/>
      <c r="AQ173" s="86"/>
      <c r="AR173" s="86"/>
      <c r="AS173" s="87" t="s">
        <v>115</v>
      </c>
      <c r="AT173" s="88"/>
      <c r="AU173" s="87"/>
      <c r="AV173" s="89"/>
      <c r="AW173" s="90" t="str">
        <f t="shared" si="97"/>
        <v/>
      </c>
      <c r="AX173" s="87" t="s">
        <v>115</v>
      </c>
      <c r="AY173" s="87" t="s">
        <v>115</v>
      </c>
      <c r="AZ173" s="87" t="s">
        <v>115</v>
      </c>
      <c r="BA173" s="87"/>
      <c r="BB173" s="87"/>
      <c r="BC173" s="87"/>
      <c r="BD173" s="87"/>
      <c r="BE173" s="91"/>
      <c r="BF173" s="96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256"/>
      <c r="BY173" s="106"/>
      <c r="BZ173" s="47"/>
      <c r="CA173" s="47">
        <v>162</v>
      </c>
      <c r="CB173" s="18" t="str">
        <f t="shared" si="98"/>
        <v/>
      </c>
      <c r="CC173" s="18" t="str">
        <f t="shared" si="100"/>
        <v>立得点表!3:12</v>
      </c>
      <c r="CD173" s="116" t="str">
        <f t="shared" si="101"/>
        <v>立得点表!16:25</v>
      </c>
      <c r="CE173" s="18" t="str">
        <f t="shared" si="102"/>
        <v>立3段得点表!3:13</v>
      </c>
      <c r="CF173" s="116" t="str">
        <f t="shared" si="103"/>
        <v>立3段得点表!16:25</v>
      </c>
      <c r="CG173" s="18" t="str">
        <f t="shared" si="104"/>
        <v>ボール得点表!3:13</v>
      </c>
      <c r="CH173" s="116" t="str">
        <f t="shared" si="105"/>
        <v>ボール得点表!16:25</v>
      </c>
      <c r="CI173" s="18" t="str">
        <f t="shared" si="106"/>
        <v>50m得点表!3:13</v>
      </c>
      <c r="CJ173" s="116" t="str">
        <f t="shared" si="107"/>
        <v>50m得点表!16:25</v>
      </c>
      <c r="CK173" s="18" t="str">
        <f t="shared" si="108"/>
        <v>往得点表!3:13</v>
      </c>
      <c r="CL173" s="116" t="str">
        <f t="shared" si="109"/>
        <v>往得点表!16:25</v>
      </c>
      <c r="CM173" s="18" t="str">
        <f t="shared" si="110"/>
        <v>腕得点表!3:13</v>
      </c>
      <c r="CN173" s="116" t="str">
        <f t="shared" si="111"/>
        <v>腕得点表!16:25</v>
      </c>
      <c r="CO173" s="18" t="str">
        <f t="shared" si="112"/>
        <v>腕膝得点表!3:4</v>
      </c>
      <c r="CP173" s="116" t="str">
        <f t="shared" si="113"/>
        <v>腕膝得点表!8:9</v>
      </c>
      <c r="CQ173" s="18" t="str">
        <f t="shared" si="114"/>
        <v>20mシャトルラン得点表!3:13</v>
      </c>
      <c r="CR173" s="116" t="str">
        <f t="shared" si="115"/>
        <v>20mシャトルラン得点表!16:25</v>
      </c>
      <c r="CS173" s="47" t="b">
        <f t="shared" si="99"/>
        <v>0</v>
      </c>
    </row>
    <row r="174" spans="1:97">
      <c r="A174" s="10">
        <v>163</v>
      </c>
      <c r="B174" s="147"/>
      <c r="C174" s="15"/>
      <c r="D174" s="233"/>
      <c r="E174" s="15"/>
      <c r="F174" s="139" t="str">
        <f t="shared" si="86"/>
        <v/>
      </c>
      <c r="G174" s="15"/>
      <c r="H174" s="15"/>
      <c r="I174" s="30"/>
      <c r="J174" s="31" t="str">
        <f t="shared" ca="1" si="87"/>
        <v/>
      </c>
      <c r="K174" s="30"/>
      <c r="L174" s="31" t="str">
        <f t="shared" ca="1" si="88"/>
        <v/>
      </c>
      <c r="M174" s="59"/>
      <c r="N174" s="60"/>
      <c r="O174" s="60"/>
      <c r="P174" s="60"/>
      <c r="Q174" s="151"/>
      <c r="R174" s="122"/>
      <c r="S174" s="38" t="str">
        <f t="shared" ca="1" si="89"/>
        <v/>
      </c>
      <c r="T174" s="59"/>
      <c r="U174" s="60"/>
      <c r="V174" s="60"/>
      <c r="W174" s="60"/>
      <c r="X174" s="61"/>
      <c r="Y174" s="38"/>
      <c r="Z174" s="144" t="str">
        <f t="shared" ca="1" si="90"/>
        <v/>
      </c>
      <c r="AA174" s="59"/>
      <c r="AB174" s="60"/>
      <c r="AC174" s="60"/>
      <c r="AD174" s="151"/>
      <c r="AE174" s="30"/>
      <c r="AF174" s="31" t="str">
        <f t="shared" ca="1" si="91"/>
        <v/>
      </c>
      <c r="AG174" s="30"/>
      <c r="AH174" s="31" t="str">
        <f t="shared" ca="1" si="92"/>
        <v/>
      </c>
      <c r="AI174" s="122"/>
      <c r="AJ174" s="38" t="str">
        <f t="shared" ca="1" si="93"/>
        <v/>
      </c>
      <c r="AK174" s="30"/>
      <c r="AL174" s="31" t="str">
        <f t="shared" ca="1" si="94"/>
        <v/>
      </c>
      <c r="AM174" s="11" t="str">
        <f t="shared" si="95"/>
        <v/>
      </c>
      <c r="AN174" s="11" t="str">
        <f t="shared" si="96"/>
        <v/>
      </c>
      <c r="AO174" s="11" t="str">
        <f>IF(AM174=7,VLOOKUP(AN174,設定!$A$2:$B$6,2,1),"---")</f>
        <v>---</v>
      </c>
      <c r="AP174" s="85"/>
      <c r="AQ174" s="86"/>
      <c r="AR174" s="86"/>
      <c r="AS174" s="87" t="s">
        <v>115</v>
      </c>
      <c r="AT174" s="88"/>
      <c r="AU174" s="87"/>
      <c r="AV174" s="89"/>
      <c r="AW174" s="90" t="str">
        <f t="shared" si="97"/>
        <v/>
      </c>
      <c r="AX174" s="87" t="s">
        <v>115</v>
      </c>
      <c r="AY174" s="87" t="s">
        <v>115</v>
      </c>
      <c r="AZ174" s="87" t="s">
        <v>115</v>
      </c>
      <c r="BA174" s="87"/>
      <c r="BB174" s="87"/>
      <c r="BC174" s="87"/>
      <c r="BD174" s="87"/>
      <c r="BE174" s="91"/>
      <c r="BF174" s="96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256"/>
      <c r="BY174" s="106"/>
      <c r="BZ174" s="47"/>
      <c r="CA174" s="47">
        <v>163</v>
      </c>
      <c r="CB174" s="18" t="str">
        <f t="shared" si="98"/>
        <v/>
      </c>
      <c r="CC174" s="18" t="str">
        <f t="shared" si="100"/>
        <v>立得点表!3:12</v>
      </c>
      <c r="CD174" s="116" t="str">
        <f t="shared" si="101"/>
        <v>立得点表!16:25</v>
      </c>
      <c r="CE174" s="18" t="str">
        <f t="shared" si="102"/>
        <v>立3段得点表!3:13</v>
      </c>
      <c r="CF174" s="116" t="str">
        <f t="shared" si="103"/>
        <v>立3段得点表!16:25</v>
      </c>
      <c r="CG174" s="18" t="str">
        <f t="shared" si="104"/>
        <v>ボール得点表!3:13</v>
      </c>
      <c r="CH174" s="116" t="str">
        <f t="shared" si="105"/>
        <v>ボール得点表!16:25</v>
      </c>
      <c r="CI174" s="18" t="str">
        <f t="shared" si="106"/>
        <v>50m得点表!3:13</v>
      </c>
      <c r="CJ174" s="116" t="str">
        <f t="shared" si="107"/>
        <v>50m得点表!16:25</v>
      </c>
      <c r="CK174" s="18" t="str">
        <f t="shared" si="108"/>
        <v>往得点表!3:13</v>
      </c>
      <c r="CL174" s="116" t="str">
        <f t="shared" si="109"/>
        <v>往得点表!16:25</v>
      </c>
      <c r="CM174" s="18" t="str">
        <f t="shared" si="110"/>
        <v>腕得点表!3:13</v>
      </c>
      <c r="CN174" s="116" t="str">
        <f t="shared" si="111"/>
        <v>腕得点表!16:25</v>
      </c>
      <c r="CO174" s="18" t="str">
        <f t="shared" si="112"/>
        <v>腕膝得点表!3:4</v>
      </c>
      <c r="CP174" s="116" t="str">
        <f t="shared" si="113"/>
        <v>腕膝得点表!8:9</v>
      </c>
      <c r="CQ174" s="18" t="str">
        <f t="shared" si="114"/>
        <v>20mシャトルラン得点表!3:13</v>
      </c>
      <c r="CR174" s="116" t="str">
        <f t="shared" si="115"/>
        <v>20mシャトルラン得点表!16:25</v>
      </c>
      <c r="CS174" s="47" t="b">
        <f t="shared" si="99"/>
        <v>0</v>
      </c>
    </row>
    <row r="175" spans="1:97">
      <c r="A175" s="10">
        <v>164</v>
      </c>
      <c r="B175" s="147"/>
      <c r="C175" s="15"/>
      <c r="D175" s="233"/>
      <c r="E175" s="15"/>
      <c r="F175" s="139" t="str">
        <f t="shared" si="86"/>
        <v/>
      </c>
      <c r="G175" s="15"/>
      <c r="H175" s="15"/>
      <c r="I175" s="30"/>
      <c r="J175" s="31" t="str">
        <f t="shared" ca="1" si="87"/>
        <v/>
      </c>
      <c r="K175" s="30"/>
      <c r="L175" s="31" t="str">
        <f t="shared" ca="1" si="88"/>
        <v/>
      </c>
      <c r="M175" s="59"/>
      <c r="N175" s="60"/>
      <c r="O175" s="60"/>
      <c r="P175" s="60"/>
      <c r="Q175" s="151"/>
      <c r="R175" s="122"/>
      <c r="S175" s="38" t="str">
        <f t="shared" ca="1" si="89"/>
        <v/>
      </c>
      <c r="T175" s="59"/>
      <c r="U175" s="60"/>
      <c r="V175" s="60"/>
      <c r="W175" s="60"/>
      <c r="X175" s="61"/>
      <c r="Y175" s="38"/>
      <c r="Z175" s="144" t="str">
        <f t="shared" ca="1" si="90"/>
        <v/>
      </c>
      <c r="AA175" s="59"/>
      <c r="AB175" s="60"/>
      <c r="AC175" s="60"/>
      <c r="AD175" s="151"/>
      <c r="AE175" s="30"/>
      <c r="AF175" s="31" t="str">
        <f t="shared" ca="1" si="91"/>
        <v/>
      </c>
      <c r="AG175" s="30"/>
      <c r="AH175" s="31" t="str">
        <f t="shared" ca="1" si="92"/>
        <v/>
      </c>
      <c r="AI175" s="122"/>
      <c r="AJ175" s="38" t="str">
        <f t="shared" ca="1" si="93"/>
        <v/>
      </c>
      <c r="AK175" s="30"/>
      <c r="AL175" s="31" t="str">
        <f t="shared" ca="1" si="94"/>
        <v/>
      </c>
      <c r="AM175" s="11" t="str">
        <f t="shared" si="95"/>
        <v/>
      </c>
      <c r="AN175" s="11" t="str">
        <f t="shared" si="96"/>
        <v/>
      </c>
      <c r="AO175" s="11" t="str">
        <f>IF(AM175=7,VLOOKUP(AN175,設定!$A$2:$B$6,2,1),"---")</f>
        <v>---</v>
      </c>
      <c r="AP175" s="85"/>
      <c r="AQ175" s="86"/>
      <c r="AR175" s="86"/>
      <c r="AS175" s="87" t="s">
        <v>115</v>
      </c>
      <c r="AT175" s="88"/>
      <c r="AU175" s="87"/>
      <c r="AV175" s="89"/>
      <c r="AW175" s="90" t="str">
        <f t="shared" si="97"/>
        <v/>
      </c>
      <c r="AX175" s="87" t="s">
        <v>115</v>
      </c>
      <c r="AY175" s="87" t="s">
        <v>115</v>
      </c>
      <c r="AZ175" s="87" t="s">
        <v>115</v>
      </c>
      <c r="BA175" s="87"/>
      <c r="BB175" s="87"/>
      <c r="BC175" s="87"/>
      <c r="BD175" s="87"/>
      <c r="BE175" s="91"/>
      <c r="BF175" s="96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256"/>
      <c r="BY175" s="106"/>
      <c r="BZ175" s="47"/>
      <c r="CA175" s="47">
        <v>164</v>
      </c>
      <c r="CB175" s="18" t="str">
        <f t="shared" si="98"/>
        <v/>
      </c>
      <c r="CC175" s="18" t="str">
        <f t="shared" si="100"/>
        <v>立得点表!3:12</v>
      </c>
      <c r="CD175" s="116" t="str">
        <f t="shared" si="101"/>
        <v>立得点表!16:25</v>
      </c>
      <c r="CE175" s="18" t="str">
        <f t="shared" si="102"/>
        <v>立3段得点表!3:13</v>
      </c>
      <c r="CF175" s="116" t="str">
        <f t="shared" si="103"/>
        <v>立3段得点表!16:25</v>
      </c>
      <c r="CG175" s="18" t="str">
        <f t="shared" si="104"/>
        <v>ボール得点表!3:13</v>
      </c>
      <c r="CH175" s="116" t="str">
        <f t="shared" si="105"/>
        <v>ボール得点表!16:25</v>
      </c>
      <c r="CI175" s="18" t="str">
        <f t="shared" si="106"/>
        <v>50m得点表!3:13</v>
      </c>
      <c r="CJ175" s="116" t="str">
        <f t="shared" si="107"/>
        <v>50m得点表!16:25</v>
      </c>
      <c r="CK175" s="18" t="str">
        <f t="shared" si="108"/>
        <v>往得点表!3:13</v>
      </c>
      <c r="CL175" s="116" t="str">
        <f t="shared" si="109"/>
        <v>往得点表!16:25</v>
      </c>
      <c r="CM175" s="18" t="str">
        <f t="shared" si="110"/>
        <v>腕得点表!3:13</v>
      </c>
      <c r="CN175" s="116" t="str">
        <f t="shared" si="111"/>
        <v>腕得点表!16:25</v>
      </c>
      <c r="CO175" s="18" t="str">
        <f t="shared" si="112"/>
        <v>腕膝得点表!3:4</v>
      </c>
      <c r="CP175" s="116" t="str">
        <f t="shared" si="113"/>
        <v>腕膝得点表!8:9</v>
      </c>
      <c r="CQ175" s="18" t="str">
        <f t="shared" si="114"/>
        <v>20mシャトルラン得点表!3:13</v>
      </c>
      <c r="CR175" s="116" t="str">
        <f t="shared" si="115"/>
        <v>20mシャトルラン得点表!16:25</v>
      </c>
      <c r="CS175" s="47" t="b">
        <f t="shared" si="99"/>
        <v>0</v>
      </c>
    </row>
    <row r="176" spans="1:97">
      <c r="A176" s="10">
        <v>165</v>
      </c>
      <c r="B176" s="147"/>
      <c r="C176" s="15"/>
      <c r="D176" s="233"/>
      <c r="E176" s="15"/>
      <c r="F176" s="139" t="str">
        <f t="shared" ref="F176:F239" si="116">IF(D176="","",DATEDIF(D176,$Z$4,"y"))</f>
        <v/>
      </c>
      <c r="G176" s="15"/>
      <c r="H176" s="15"/>
      <c r="I176" s="30"/>
      <c r="J176" s="31" t="str">
        <f t="shared" ref="J176:J239" ca="1" si="117">IF(B176="","",IF(I176="","",CHOOSE(MATCH($I176,IF($C176="男",INDIRECT(CC176),INDIRECT(CD176)),1),1,2,3,4,5,6,7,8,9,10)))</f>
        <v/>
      </c>
      <c r="K176" s="30"/>
      <c r="L176" s="31" t="str">
        <f t="shared" ref="L176:L239" ca="1" si="118">IF(B176="","",IF(K176="","",CHOOSE(MATCH($K176,IF($C176="男",INDIRECT(CE176),INDIRECT(CF176)),1),1,2,3,4,5,6,7,8,9,10)))</f>
        <v/>
      </c>
      <c r="M176" s="59"/>
      <c r="N176" s="60"/>
      <c r="O176" s="60"/>
      <c r="P176" s="60"/>
      <c r="Q176" s="151"/>
      <c r="R176" s="122"/>
      <c r="S176" s="38" t="str">
        <f t="shared" ref="S176:S239" ca="1" si="119">IF(B176="","",IF(R176="","",CHOOSE(MATCH($R176,IF($C176="男",INDIRECT(CG176),INDIRECT(CH176)),1),1,2,3,4,5,6,7,8,9,10)))</f>
        <v/>
      </c>
      <c r="T176" s="59"/>
      <c r="U176" s="60"/>
      <c r="V176" s="60"/>
      <c r="W176" s="60"/>
      <c r="X176" s="61"/>
      <c r="Y176" s="38"/>
      <c r="Z176" s="144" t="str">
        <f t="shared" ref="Z176:Z239" ca="1" si="120">IF(B176="","",IF(Y176="","",CHOOSE(MATCH($Y176,IF($C176="男",INDIRECT(CI176),INDIRECT(CJ176)),1),10,9,8,7,6,5,4,3,2,1)))</f>
        <v/>
      </c>
      <c r="AA176" s="59"/>
      <c r="AB176" s="60"/>
      <c r="AC176" s="60"/>
      <c r="AD176" s="151"/>
      <c r="AE176" s="30"/>
      <c r="AF176" s="31" t="str">
        <f t="shared" ref="AF176:AF239" ca="1" si="121">IF(B176="","",IF(AE176="","",CHOOSE(MATCH(AE176,IF($C176="男",INDIRECT(CK176),INDIRECT(CL176)),1),1,2,3,4,5,6,7,8,9,10)))</f>
        <v/>
      </c>
      <c r="AG176" s="30"/>
      <c r="AH176" s="31" t="str">
        <f t="shared" ref="AH176:AH239" ca="1" si="122">IF(B176="","",IF(AG176="","",CHOOSE(MATCH(AG176,IF($C176="男",INDIRECT(CM176),INDIRECT(CN176)),1),1,2,3,4,5,6,7,8,9,10)))</f>
        <v/>
      </c>
      <c r="AI176" s="122"/>
      <c r="AJ176" s="38" t="str">
        <f t="shared" ref="AJ176:AJ239" ca="1" si="123">IF(B176="","",IF(AI176="","",CHOOSE(MATCH(AI176,IF($C176="男",INDIRECT(CO176),INDIRECT(CP176)),1),1,2,3,4,5,6,7,8,9,10)))</f>
        <v/>
      </c>
      <c r="AK176" s="30"/>
      <c r="AL176" s="31" t="str">
        <f t="shared" ref="AL176:AL239" ca="1" si="124">IF(B176="","",IF(AK176="","",CHOOSE(MATCH(AK176,IF($C176="男",INDIRECT(CQ176),INDIRECT(CR176)),1),1,2,3,4,5,6,7,8,9,10)))</f>
        <v/>
      </c>
      <c r="AM176" s="11" t="str">
        <f t="shared" ref="AM176:AM239" si="125">IF(B176="","",COUNT(I176,K176,R176,Y176,AG176,AE176,AK176,AI176))</f>
        <v/>
      </c>
      <c r="AN176" s="11" t="str">
        <f t="shared" ref="AN176:AN239" si="126">IF(B176="","",SUM(J176,L176,S176,AH176,Z176,AF176,AL176,AJ176))</f>
        <v/>
      </c>
      <c r="AO176" s="11" t="str">
        <f>IF(AM176=7,VLOOKUP(AN176,設定!$A$2:$B$6,2,1),"---")</f>
        <v>---</v>
      </c>
      <c r="AP176" s="85"/>
      <c r="AQ176" s="86"/>
      <c r="AR176" s="86"/>
      <c r="AS176" s="87" t="s">
        <v>115</v>
      </c>
      <c r="AT176" s="88"/>
      <c r="AU176" s="87"/>
      <c r="AV176" s="89"/>
      <c r="AW176" s="90" t="str">
        <f t="shared" ref="AW176:AW239" si="127">IF(AV176="","",AV176/AU176)</f>
        <v/>
      </c>
      <c r="AX176" s="87" t="s">
        <v>115</v>
      </c>
      <c r="AY176" s="87" t="s">
        <v>115</v>
      </c>
      <c r="AZ176" s="87" t="s">
        <v>115</v>
      </c>
      <c r="BA176" s="87"/>
      <c r="BB176" s="87"/>
      <c r="BC176" s="87"/>
      <c r="BD176" s="87"/>
      <c r="BE176" s="91"/>
      <c r="BF176" s="96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256"/>
      <c r="BY176" s="106"/>
      <c r="BZ176" s="47"/>
      <c r="CA176" s="47">
        <v>165</v>
      </c>
      <c r="CB176" s="18" t="str">
        <f t="shared" ref="CB176:CB239" si="128">IF(F176="","",VLOOKUP(F176,年齢変換表,2))</f>
        <v/>
      </c>
      <c r="CC176" s="18" t="str">
        <f t="shared" si="100"/>
        <v>立得点表!3:12</v>
      </c>
      <c r="CD176" s="116" t="str">
        <f t="shared" si="101"/>
        <v>立得点表!16:25</v>
      </c>
      <c r="CE176" s="18" t="str">
        <f t="shared" si="102"/>
        <v>立3段得点表!3:13</v>
      </c>
      <c r="CF176" s="116" t="str">
        <f t="shared" si="103"/>
        <v>立3段得点表!16:25</v>
      </c>
      <c r="CG176" s="18" t="str">
        <f t="shared" si="104"/>
        <v>ボール得点表!3:13</v>
      </c>
      <c r="CH176" s="116" t="str">
        <f t="shared" si="105"/>
        <v>ボール得点表!16:25</v>
      </c>
      <c r="CI176" s="18" t="str">
        <f t="shared" si="106"/>
        <v>50m得点表!3:13</v>
      </c>
      <c r="CJ176" s="116" t="str">
        <f t="shared" si="107"/>
        <v>50m得点表!16:25</v>
      </c>
      <c r="CK176" s="18" t="str">
        <f t="shared" si="108"/>
        <v>往得点表!3:13</v>
      </c>
      <c r="CL176" s="116" t="str">
        <f t="shared" si="109"/>
        <v>往得点表!16:25</v>
      </c>
      <c r="CM176" s="18" t="str">
        <f t="shared" si="110"/>
        <v>腕得点表!3:13</v>
      </c>
      <c r="CN176" s="116" t="str">
        <f t="shared" si="111"/>
        <v>腕得点表!16:25</v>
      </c>
      <c r="CO176" s="18" t="str">
        <f t="shared" si="112"/>
        <v>腕膝得点表!3:4</v>
      </c>
      <c r="CP176" s="116" t="str">
        <f t="shared" si="113"/>
        <v>腕膝得点表!8:9</v>
      </c>
      <c r="CQ176" s="18" t="str">
        <f t="shared" si="114"/>
        <v>20mシャトルラン得点表!3:13</v>
      </c>
      <c r="CR176" s="116" t="str">
        <f t="shared" si="115"/>
        <v>20mシャトルラン得点表!16:25</v>
      </c>
      <c r="CS176" s="47" t="b">
        <f t="shared" ref="CS176:CS239" si="129">OR(AND(E176&lt;=7,E176&lt;&gt;""),AND(E176&gt;=50,E176=""))</f>
        <v>0</v>
      </c>
    </row>
    <row r="177" spans="1:97">
      <c r="A177" s="10">
        <v>166</v>
      </c>
      <c r="B177" s="147"/>
      <c r="C177" s="15"/>
      <c r="D177" s="233"/>
      <c r="E177" s="15"/>
      <c r="F177" s="139" t="str">
        <f t="shared" si="116"/>
        <v/>
      </c>
      <c r="G177" s="15"/>
      <c r="H177" s="15"/>
      <c r="I177" s="30"/>
      <c r="J177" s="31" t="str">
        <f t="shared" ca="1" si="117"/>
        <v/>
      </c>
      <c r="K177" s="30"/>
      <c r="L177" s="31" t="str">
        <f t="shared" ca="1" si="118"/>
        <v/>
      </c>
      <c r="M177" s="59"/>
      <c r="N177" s="60"/>
      <c r="O177" s="60"/>
      <c r="P177" s="60"/>
      <c r="Q177" s="151"/>
      <c r="R177" s="122"/>
      <c r="S177" s="38" t="str">
        <f t="shared" ca="1" si="119"/>
        <v/>
      </c>
      <c r="T177" s="59"/>
      <c r="U177" s="60"/>
      <c r="V177" s="60"/>
      <c r="W177" s="60"/>
      <c r="X177" s="61"/>
      <c r="Y177" s="38"/>
      <c r="Z177" s="144" t="str">
        <f t="shared" ca="1" si="120"/>
        <v/>
      </c>
      <c r="AA177" s="59"/>
      <c r="AB177" s="60"/>
      <c r="AC177" s="60"/>
      <c r="AD177" s="151"/>
      <c r="AE177" s="30"/>
      <c r="AF177" s="31" t="str">
        <f t="shared" ca="1" si="121"/>
        <v/>
      </c>
      <c r="AG177" s="30"/>
      <c r="AH177" s="31" t="str">
        <f t="shared" ca="1" si="122"/>
        <v/>
      </c>
      <c r="AI177" s="122"/>
      <c r="AJ177" s="38" t="str">
        <f t="shared" ca="1" si="123"/>
        <v/>
      </c>
      <c r="AK177" s="30"/>
      <c r="AL177" s="31" t="str">
        <f t="shared" ca="1" si="124"/>
        <v/>
      </c>
      <c r="AM177" s="11" t="str">
        <f t="shared" si="125"/>
        <v/>
      </c>
      <c r="AN177" s="11" t="str">
        <f t="shared" si="126"/>
        <v/>
      </c>
      <c r="AO177" s="11" t="str">
        <f>IF(AM177=7,VLOOKUP(AN177,設定!$A$2:$B$6,2,1),"---")</f>
        <v>---</v>
      </c>
      <c r="AP177" s="85"/>
      <c r="AQ177" s="86"/>
      <c r="AR177" s="86"/>
      <c r="AS177" s="87" t="s">
        <v>115</v>
      </c>
      <c r="AT177" s="88"/>
      <c r="AU177" s="87"/>
      <c r="AV177" s="89"/>
      <c r="AW177" s="90" t="str">
        <f t="shared" si="127"/>
        <v/>
      </c>
      <c r="AX177" s="87" t="s">
        <v>115</v>
      </c>
      <c r="AY177" s="87" t="s">
        <v>115</v>
      </c>
      <c r="AZ177" s="87" t="s">
        <v>115</v>
      </c>
      <c r="BA177" s="87"/>
      <c r="BB177" s="87"/>
      <c r="BC177" s="87"/>
      <c r="BD177" s="87"/>
      <c r="BE177" s="91"/>
      <c r="BF177" s="96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256"/>
      <c r="BY177" s="106"/>
      <c r="BZ177" s="47"/>
      <c r="CA177" s="47">
        <v>166</v>
      </c>
      <c r="CB177" s="18" t="str">
        <f t="shared" si="128"/>
        <v/>
      </c>
      <c r="CC177" s="18" t="str">
        <f t="shared" si="100"/>
        <v>立得点表!3:12</v>
      </c>
      <c r="CD177" s="116" t="str">
        <f t="shared" si="101"/>
        <v>立得点表!16:25</v>
      </c>
      <c r="CE177" s="18" t="str">
        <f t="shared" si="102"/>
        <v>立3段得点表!3:13</v>
      </c>
      <c r="CF177" s="116" t="str">
        <f t="shared" si="103"/>
        <v>立3段得点表!16:25</v>
      </c>
      <c r="CG177" s="18" t="str">
        <f t="shared" si="104"/>
        <v>ボール得点表!3:13</v>
      </c>
      <c r="CH177" s="116" t="str">
        <f t="shared" si="105"/>
        <v>ボール得点表!16:25</v>
      </c>
      <c r="CI177" s="18" t="str">
        <f t="shared" si="106"/>
        <v>50m得点表!3:13</v>
      </c>
      <c r="CJ177" s="116" t="str">
        <f t="shared" si="107"/>
        <v>50m得点表!16:25</v>
      </c>
      <c r="CK177" s="18" t="str">
        <f t="shared" si="108"/>
        <v>往得点表!3:13</v>
      </c>
      <c r="CL177" s="116" t="str">
        <f t="shared" si="109"/>
        <v>往得点表!16:25</v>
      </c>
      <c r="CM177" s="18" t="str">
        <f t="shared" si="110"/>
        <v>腕得点表!3:13</v>
      </c>
      <c r="CN177" s="116" t="str">
        <f t="shared" si="111"/>
        <v>腕得点表!16:25</v>
      </c>
      <c r="CO177" s="18" t="str">
        <f t="shared" si="112"/>
        <v>腕膝得点表!3:4</v>
      </c>
      <c r="CP177" s="116" t="str">
        <f t="shared" si="113"/>
        <v>腕膝得点表!8:9</v>
      </c>
      <c r="CQ177" s="18" t="str">
        <f t="shared" si="114"/>
        <v>20mシャトルラン得点表!3:13</v>
      </c>
      <c r="CR177" s="116" t="str">
        <f t="shared" si="115"/>
        <v>20mシャトルラン得点表!16:25</v>
      </c>
      <c r="CS177" s="47" t="b">
        <f t="shared" si="129"/>
        <v>0</v>
      </c>
    </row>
    <row r="178" spans="1:97">
      <c r="A178" s="10">
        <v>167</v>
      </c>
      <c r="B178" s="147"/>
      <c r="C178" s="15"/>
      <c r="D178" s="233"/>
      <c r="E178" s="15"/>
      <c r="F178" s="139" t="str">
        <f t="shared" si="116"/>
        <v/>
      </c>
      <c r="G178" s="15"/>
      <c r="H178" s="15"/>
      <c r="I178" s="30"/>
      <c r="J178" s="31" t="str">
        <f t="shared" ca="1" si="117"/>
        <v/>
      </c>
      <c r="K178" s="30"/>
      <c r="L178" s="31" t="str">
        <f t="shared" ca="1" si="118"/>
        <v/>
      </c>
      <c r="M178" s="59"/>
      <c r="N178" s="60"/>
      <c r="O178" s="60"/>
      <c r="P178" s="60"/>
      <c r="Q178" s="151"/>
      <c r="R178" s="122"/>
      <c r="S178" s="38" t="str">
        <f t="shared" ca="1" si="119"/>
        <v/>
      </c>
      <c r="T178" s="59"/>
      <c r="U178" s="60"/>
      <c r="V178" s="60"/>
      <c r="W178" s="60"/>
      <c r="X178" s="61"/>
      <c r="Y178" s="38"/>
      <c r="Z178" s="144" t="str">
        <f t="shared" ca="1" si="120"/>
        <v/>
      </c>
      <c r="AA178" s="59"/>
      <c r="AB178" s="60"/>
      <c r="AC178" s="60"/>
      <c r="AD178" s="151"/>
      <c r="AE178" s="30"/>
      <c r="AF178" s="31" t="str">
        <f t="shared" ca="1" si="121"/>
        <v/>
      </c>
      <c r="AG178" s="30"/>
      <c r="AH178" s="31" t="str">
        <f t="shared" ca="1" si="122"/>
        <v/>
      </c>
      <c r="AI178" s="122"/>
      <c r="AJ178" s="38" t="str">
        <f t="shared" ca="1" si="123"/>
        <v/>
      </c>
      <c r="AK178" s="30"/>
      <c r="AL178" s="31" t="str">
        <f t="shared" ca="1" si="124"/>
        <v/>
      </c>
      <c r="AM178" s="11" t="str">
        <f t="shared" si="125"/>
        <v/>
      </c>
      <c r="AN178" s="11" t="str">
        <f t="shared" si="126"/>
        <v/>
      </c>
      <c r="AO178" s="11" t="str">
        <f>IF(AM178=7,VLOOKUP(AN178,設定!$A$2:$B$6,2,1),"---")</f>
        <v>---</v>
      </c>
      <c r="AP178" s="85"/>
      <c r="AQ178" s="86"/>
      <c r="AR178" s="86"/>
      <c r="AS178" s="87" t="s">
        <v>115</v>
      </c>
      <c r="AT178" s="88"/>
      <c r="AU178" s="87"/>
      <c r="AV178" s="89"/>
      <c r="AW178" s="90" t="str">
        <f t="shared" si="127"/>
        <v/>
      </c>
      <c r="AX178" s="87" t="s">
        <v>115</v>
      </c>
      <c r="AY178" s="87" t="s">
        <v>115</v>
      </c>
      <c r="AZ178" s="87" t="s">
        <v>115</v>
      </c>
      <c r="BA178" s="87"/>
      <c r="BB178" s="87"/>
      <c r="BC178" s="87"/>
      <c r="BD178" s="87"/>
      <c r="BE178" s="91"/>
      <c r="BF178" s="96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256"/>
      <c r="BY178" s="106"/>
      <c r="BZ178" s="47"/>
      <c r="CA178" s="47">
        <v>167</v>
      </c>
      <c r="CB178" s="18" t="str">
        <f t="shared" si="128"/>
        <v/>
      </c>
      <c r="CC178" s="18" t="str">
        <f t="shared" si="100"/>
        <v>立得点表!3:12</v>
      </c>
      <c r="CD178" s="116" t="str">
        <f t="shared" si="101"/>
        <v>立得点表!16:25</v>
      </c>
      <c r="CE178" s="18" t="str">
        <f t="shared" si="102"/>
        <v>立3段得点表!3:13</v>
      </c>
      <c r="CF178" s="116" t="str">
        <f t="shared" si="103"/>
        <v>立3段得点表!16:25</v>
      </c>
      <c r="CG178" s="18" t="str">
        <f t="shared" si="104"/>
        <v>ボール得点表!3:13</v>
      </c>
      <c r="CH178" s="116" t="str">
        <f t="shared" si="105"/>
        <v>ボール得点表!16:25</v>
      </c>
      <c r="CI178" s="18" t="str">
        <f t="shared" si="106"/>
        <v>50m得点表!3:13</v>
      </c>
      <c r="CJ178" s="116" t="str">
        <f t="shared" si="107"/>
        <v>50m得点表!16:25</v>
      </c>
      <c r="CK178" s="18" t="str">
        <f t="shared" si="108"/>
        <v>往得点表!3:13</v>
      </c>
      <c r="CL178" s="116" t="str">
        <f t="shared" si="109"/>
        <v>往得点表!16:25</v>
      </c>
      <c r="CM178" s="18" t="str">
        <f t="shared" si="110"/>
        <v>腕得点表!3:13</v>
      </c>
      <c r="CN178" s="116" t="str">
        <f t="shared" si="111"/>
        <v>腕得点表!16:25</v>
      </c>
      <c r="CO178" s="18" t="str">
        <f t="shared" si="112"/>
        <v>腕膝得点表!3:4</v>
      </c>
      <c r="CP178" s="116" t="str">
        <f t="shared" si="113"/>
        <v>腕膝得点表!8:9</v>
      </c>
      <c r="CQ178" s="18" t="str">
        <f t="shared" si="114"/>
        <v>20mシャトルラン得点表!3:13</v>
      </c>
      <c r="CR178" s="116" t="str">
        <f t="shared" si="115"/>
        <v>20mシャトルラン得点表!16:25</v>
      </c>
      <c r="CS178" s="47" t="b">
        <f t="shared" si="129"/>
        <v>0</v>
      </c>
    </row>
    <row r="179" spans="1:97">
      <c r="A179" s="10">
        <v>168</v>
      </c>
      <c r="B179" s="147"/>
      <c r="C179" s="15"/>
      <c r="D179" s="233"/>
      <c r="E179" s="15"/>
      <c r="F179" s="139" t="str">
        <f t="shared" si="116"/>
        <v/>
      </c>
      <c r="G179" s="15"/>
      <c r="H179" s="15"/>
      <c r="I179" s="30"/>
      <c r="J179" s="31" t="str">
        <f t="shared" ca="1" si="117"/>
        <v/>
      </c>
      <c r="K179" s="30"/>
      <c r="L179" s="31" t="str">
        <f t="shared" ca="1" si="118"/>
        <v/>
      </c>
      <c r="M179" s="59"/>
      <c r="N179" s="60"/>
      <c r="O179" s="60"/>
      <c r="P179" s="60"/>
      <c r="Q179" s="151"/>
      <c r="R179" s="122"/>
      <c r="S179" s="38" t="str">
        <f t="shared" ca="1" si="119"/>
        <v/>
      </c>
      <c r="T179" s="59"/>
      <c r="U179" s="60"/>
      <c r="V179" s="60"/>
      <c r="W179" s="60"/>
      <c r="X179" s="61"/>
      <c r="Y179" s="38"/>
      <c r="Z179" s="144" t="str">
        <f t="shared" ca="1" si="120"/>
        <v/>
      </c>
      <c r="AA179" s="59"/>
      <c r="AB179" s="60"/>
      <c r="AC179" s="60"/>
      <c r="AD179" s="151"/>
      <c r="AE179" s="30"/>
      <c r="AF179" s="31" t="str">
        <f t="shared" ca="1" si="121"/>
        <v/>
      </c>
      <c r="AG179" s="30"/>
      <c r="AH179" s="31" t="str">
        <f t="shared" ca="1" si="122"/>
        <v/>
      </c>
      <c r="AI179" s="122"/>
      <c r="AJ179" s="38" t="str">
        <f t="shared" ca="1" si="123"/>
        <v/>
      </c>
      <c r="AK179" s="30"/>
      <c r="AL179" s="31" t="str">
        <f t="shared" ca="1" si="124"/>
        <v/>
      </c>
      <c r="AM179" s="11" t="str">
        <f t="shared" si="125"/>
        <v/>
      </c>
      <c r="AN179" s="11" t="str">
        <f t="shared" si="126"/>
        <v/>
      </c>
      <c r="AO179" s="11" t="str">
        <f>IF(AM179=7,VLOOKUP(AN179,設定!$A$2:$B$6,2,1),"---")</f>
        <v>---</v>
      </c>
      <c r="AP179" s="85"/>
      <c r="AQ179" s="86"/>
      <c r="AR179" s="86"/>
      <c r="AS179" s="87" t="s">
        <v>115</v>
      </c>
      <c r="AT179" s="88"/>
      <c r="AU179" s="87"/>
      <c r="AV179" s="89"/>
      <c r="AW179" s="90" t="str">
        <f t="shared" si="127"/>
        <v/>
      </c>
      <c r="AX179" s="87" t="s">
        <v>115</v>
      </c>
      <c r="AY179" s="87" t="s">
        <v>115</v>
      </c>
      <c r="AZ179" s="87" t="s">
        <v>115</v>
      </c>
      <c r="BA179" s="87"/>
      <c r="BB179" s="87"/>
      <c r="BC179" s="87"/>
      <c r="BD179" s="87"/>
      <c r="BE179" s="91"/>
      <c r="BF179" s="96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256"/>
      <c r="BY179" s="106"/>
      <c r="BZ179" s="47"/>
      <c r="CA179" s="47">
        <v>168</v>
      </c>
      <c r="CB179" s="18" t="str">
        <f t="shared" si="128"/>
        <v/>
      </c>
      <c r="CC179" s="18" t="str">
        <f t="shared" si="100"/>
        <v>立得点表!3:12</v>
      </c>
      <c r="CD179" s="116" t="str">
        <f t="shared" si="101"/>
        <v>立得点表!16:25</v>
      </c>
      <c r="CE179" s="18" t="str">
        <f t="shared" si="102"/>
        <v>立3段得点表!3:13</v>
      </c>
      <c r="CF179" s="116" t="str">
        <f t="shared" si="103"/>
        <v>立3段得点表!16:25</v>
      </c>
      <c r="CG179" s="18" t="str">
        <f t="shared" si="104"/>
        <v>ボール得点表!3:13</v>
      </c>
      <c r="CH179" s="116" t="str">
        <f t="shared" si="105"/>
        <v>ボール得点表!16:25</v>
      </c>
      <c r="CI179" s="18" t="str">
        <f t="shared" si="106"/>
        <v>50m得点表!3:13</v>
      </c>
      <c r="CJ179" s="116" t="str">
        <f t="shared" si="107"/>
        <v>50m得点表!16:25</v>
      </c>
      <c r="CK179" s="18" t="str">
        <f t="shared" si="108"/>
        <v>往得点表!3:13</v>
      </c>
      <c r="CL179" s="116" t="str">
        <f t="shared" si="109"/>
        <v>往得点表!16:25</v>
      </c>
      <c r="CM179" s="18" t="str">
        <f t="shared" si="110"/>
        <v>腕得点表!3:13</v>
      </c>
      <c r="CN179" s="116" t="str">
        <f t="shared" si="111"/>
        <v>腕得点表!16:25</v>
      </c>
      <c r="CO179" s="18" t="str">
        <f t="shared" si="112"/>
        <v>腕膝得点表!3:4</v>
      </c>
      <c r="CP179" s="116" t="str">
        <f t="shared" si="113"/>
        <v>腕膝得点表!8:9</v>
      </c>
      <c r="CQ179" s="18" t="str">
        <f t="shared" si="114"/>
        <v>20mシャトルラン得点表!3:13</v>
      </c>
      <c r="CR179" s="116" t="str">
        <f t="shared" si="115"/>
        <v>20mシャトルラン得点表!16:25</v>
      </c>
      <c r="CS179" s="47" t="b">
        <f t="shared" si="129"/>
        <v>0</v>
      </c>
    </row>
    <row r="180" spans="1:97">
      <c r="A180" s="10">
        <v>169</v>
      </c>
      <c r="B180" s="147"/>
      <c r="C180" s="15"/>
      <c r="D180" s="233"/>
      <c r="E180" s="15"/>
      <c r="F180" s="139" t="str">
        <f t="shared" si="116"/>
        <v/>
      </c>
      <c r="G180" s="15"/>
      <c r="H180" s="15"/>
      <c r="I180" s="30"/>
      <c r="J180" s="31" t="str">
        <f t="shared" ca="1" si="117"/>
        <v/>
      </c>
      <c r="K180" s="30"/>
      <c r="L180" s="31" t="str">
        <f t="shared" ca="1" si="118"/>
        <v/>
      </c>
      <c r="M180" s="59"/>
      <c r="N180" s="60"/>
      <c r="O180" s="60"/>
      <c r="P180" s="60"/>
      <c r="Q180" s="151"/>
      <c r="R180" s="122"/>
      <c r="S180" s="38" t="str">
        <f t="shared" ca="1" si="119"/>
        <v/>
      </c>
      <c r="T180" s="59"/>
      <c r="U180" s="60"/>
      <c r="V180" s="60"/>
      <c r="W180" s="60"/>
      <c r="X180" s="61"/>
      <c r="Y180" s="38"/>
      <c r="Z180" s="144" t="str">
        <f t="shared" ca="1" si="120"/>
        <v/>
      </c>
      <c r="AA180" s="59"/>
      <c r="AB180" s="60"/>
      <c r="AC180" s="60"/>
      <c r="AD180" s="151"/>
      <c r="AE180" s="30"/>
      <c r="AF180" s="31" t="str">
        <f t="shared" ca="1" si="121"/>
        <v/>
      </c>
      <c r="AG180" s="30"/>
      <c r="AH180" s="31" t="str">
        <f t="shared" ca="1" si="122"/>
        <v/>
      </c>
      <c r="AI180" s="122"/>
      <c r="AJ180" s="38" t="str">
        <f t="shared" ca="1" si="123"/>
        <v/>
      </c>
      <c r="AK180" s="30"/>
      <c r="AL180" s="31" t="str">
        <f t="shared" ca="1" si="124"/>
        <v/>
      </c>
      <c r="AM180" s="11" t="str">
        <f t="shared" si="125"/>
        <v/>
      </c>
      <c r="AN180" s="11" t="str">
        <f t="shared" si="126"/>
        <v/>
      </c>
      <c r="AO180" s="11" t="str">
        <f>IF(AM180=7,VLOOKUP(AN180,設定!$A$2:$B$6,2,1),"---")</f>
        <v>---</v>
      </c>
      <c r="AP180" s="85"/>
      <c r="AQ180" s="86"/>
      <c r="AR180" s="86"/>
      <c r="AS180" s="87" t="s">
        <v>115</v>
      </c>
      <c r="AT180" s="88"/>
      <c r="AU180" s="87"/>
      <c r="AV180" s="89"/>
      <c r="AW180" s="90" t="str">
        <f t="shared" si="127"/>
        <v/>
      </c>
      <c r="AX180" s="87" t="s">
        <v>115</v>
      </c>
      <c r="AY180" s="87" t="s">
        <v>115</v>
      </c>
      <c r="AZ180" s="87" t="s">
        <v>115</v>
      </c>
      <c r="BA180" s="87"/>
      <c r="BB180" s="87"/>
      <c r="BC180" s="87"/>
      <c r="BD180" s="87"/>
      <c r="BE180" s="91"/>
      <c r="BF180" s="96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256"/>
      <c r="BY180" s="106"/>
      <c r="BZ180" s="47"/>
      <c r="CA180" s="47">
        <v>169</v>
      </c>
      <c r="CB180" s="18" t="str">
        <f t="shared" si="128"/>
        <v/>
      </c>
      <c r="CC180" s="18" t="str">
        <f t="shared" si="100"/>
        <v>立得点表!3:12</v>
      </c>
      <c r="CD180" s="116" t="str">
        <f t="shared" si="101"/>
        <v>立得点表!16:25</v>
      </c>
      <c r="CE180" s="18" t="str">
        <f t="shared" si="102"/>
        <v>立3段得点表!3:13</v>
      </c>
      <c r="CF180" s="116" t="str">
        <f t="shared" si="103"/>
        <v>立3段得点表!16:25</v>
      </c>
      <c r="CG180" s="18" t="str">
        <f t="shared" si="104"/>
        <v>ボール得点表!3:13</v>
      </c>
      <c r="CH180" s="116" t="str">
        <f t="shared" si="105"/>
        <v>ボール得点表!16:25</v>
      </c>
      <c r="CI180" s="18" t="str">
        <f t="shared" si="106"/>
        <v>50m得点表!3:13</v>
      </c>
      <c r="CJ180" s="116" t="str">
        <f t="shared" si="107"/>
        <v>50m得点表!16:25</v>
      </c>
      <c r="CK180" s="18" t="str">
        <f t="shared" si="108"/>
        <v>往得点表!3:13</v>
      </c>
      <c r="CL180" s="116" t="str">
        <f t="shared" si="109"/>
        <v>往得点表!16:25</v>
      </c>
      <c r="CM180" s="18" t="str">
        <f t="shared" si="110"/>
        <v>腕得点表!3:13</v>
      </c>
      <c r="CN180" s="116" t="str">
        <f t="shared" si="111"/>
        <v>腕得点表!16:25</v>
      </c>
      <c r="CO180" s="18" t="str">
        <f t="shared" si="112"/>
        <v>腕膝得点表!3:4</v>
      </c>
      <c r="CP180" s="116" t="str">
        <f t="shared" si="113"/>
        <v>腕膝得点表!8:9</v>
      </c>
      <c r="CQ180" s="18" t="str">
        <f t="shared" si="114"/>
        <v>20mシャトルラン得点表!3:13</v>
      </c>
      <c r="CR180" s="116" t="str">
        <f t="shared" si="115"/>
        <v>20mシャトルラン得点表!16:25</v>
      </c>
      <c r="CS180" s="47" t="b">
        <f t="shared" si="129"/>
        <v>0</v>
      </c>
    </row>
    <row r="181" spans="1:97">
      <c r="A181" s="10">
        <v>170</v>
      </c>
      <c r="B181" s="147"/>
      <c r="C181" s="15"/>
      <c r="D181" s="233"/>
      <c r="E181" s="15"/>
      <c r="F181" s="139" t="str">
        <f t="shared" si="116"/>
        <v/>
      </c>
      <c r="G181" s="15"/>
      <c r="H181" s="15"/>
      <c r="I181" s="30"/>
      <c r="J181" s="31" t="str">
        <f t="shared" ca="1" si="117"/>
        <v/>
      </c>
      <c r="K181" s="30"/>
      <c r="L181" s="31" t="str">
        <f t="shared" ca="1" si="118"/>
        <v/>
      </c>
      <c r="M181" s="59"/>
      <c r="N181" s="60"/>
      <c r="O181" s="60"/>
      <c r="P181" s="60"/>
      <c r="Q181" s="151"/>
      <c r="R181" s="122"/>
      <c r="S181" s="38" t="str">
        <f t="shared" ca="1" si="119"/>
        <v/>
      </c>
      <c r="T181" s="59"/>
      <c r="U181" s="60"/>
      <c r="V181" s="60"/>
      <c r="W181" s="60"/>
      <c r="X181" s="61"/>
      <c r="Y181" s="38"/>
      <c r="Z181" s="144" t="str">
        <f t="shared" ca="1" si="120"/>
        <v/>
      </c>
      <c r="AA181" s="59"/>
      <c r="AB181" s="60"/>
      <c r="AC181" s="60"/>
      <c r="AD181" s="151"/>
      <c r="AE181" s="30"/>
      <c r="AF181" s="31" t="str">
        <f t="shared" ca="1" si="121"/>
        <v/>
      </c>
      <c r="AG181" s="30"/>
      <c r="AH181" s="31" t="str">
        <f t="shared" ca="1" si="122"/>
        <v/>
      </c>
      <c r="AI181" s="122"/>
      <c r="AJ181" s="38" t="str">
        <f t="shared" ca="1" si="123"/>
        <v/>
      </c>
      <c r="AK181" s="30"/>
      <c r="AL181" s="31" t="str">
        <f t="shared" ca="1" si="124"/>
        <v/>
      </c>
      <c r="AM181" s="11" t="str">
        <f t="shared" si="125"/>
        <v/>
      </c>
      <c r="AN181" s="11" t="str">
        <f t="shared" si="126"/>
        <v/>
      </c>
      <c r="AO181" s="11" t="str">
        <f>IF(AM181=7,VLOOKUP(AN181,設定!$A$2:$B$6,2,1),"---")</f>
        <v>---</v>
      </c>
      <c r="AP181" s="85"/>
      <c r="AQ181" s="86"/>
      <c r="AR181" s="86"/>
      <c r="AS181" s="87" t="s">
        <v>115</v>
      </c>
      <c r="AT181" s="88"/>
      <c r="AU181" s="87"/>
      <c r="AV181" s="89"/>
      <c r="AW181" s="90" t="str">
        <f t="shared" si="127"/>
        <v/>
      </c>
      <c r="AX181" s="87" t="s">
        <v>115</v>
      </c>
      <c r="AY181" s="87" t="s">
        <v>115</v>
      </c>
      <c r="AZ181" s="87" t="s">
        <v>115</v>
      </c>
      <c r="BA181" s="87"/>
      <c r="BB181" s="87"/>
      <c r="BC181" s="87"/>
      <c r="BD181" s="87"/>
      <c r="BE181" s="91"/>
      <c r="BF181" s="96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256"/>
      <c r="BY181" s="106"/>
      <c r="BZ181" s="47"/>
      <c r="CA181" s="47">
        <v>170</v>
      </c>
      <c r="CB181" s="18" t="str">
        <f t="shared" si="128"/>
        <v/>
      </c>
      <c r="CC181" s="18" t="str">
        <f t="shared" si="100"/>
        <v>立得点表!3:12</v>
      </c>
      <c r="CD181" s="116" t="str">
        <f t="shared" si="101"/>
        <v>立得点表!16:25</v>
      </c>
      <c r="CE181" s="18" t="str">
        <f t="shared" si="102"/>
        <v>立3段得点表!3:13</v>
      </c>
      <c r="CF181" s="116" t="str">
        <f t="shared" si="103"/>
        <v>立3段得点表!16:25</v>
      </c>
      <c r="CG181" s="18" t="str">
        <f t="shared" si="104"/>
        <v>ボール得点表!3:13</v>
      </c>
      <c r="CH181" s="116" t="str">
        <f t="shared" si="105"/>
        <v>ボール得点表!16:25</v>
      </c>
      <c r="CI181" s="18" t="str">
        <f t="shared" si="106"/>
        <v>50m得点表!3:13</v>
      </c>
      <c r="CJ181" s="116" t="str">
        <f t="shared" si="107"/>
        <v>50m得点表!16:25</v>
      </c>
      <c r="CK181" s="18" t="str">
        <f t="shared" si="108"/>
        <v>往得点表!3:13</v>
      </c>
      <c r="CL181" s="116" t="str">
        <f t="shared" si="109"/>
        <v>往得点表!16:25</v>
      </c>
      <c r="CM181" s="18" t="str">
        <f t="shared" si="110"/>
        <v>腕得点表!3:13</v>
      </c>
      <c r="CN181" s="116" t="str">
        <f t="shared" si="111"/>
        <v>腕得点表!16:25</v>
      </c>
      <c r="CO181" s="18" t="str">
        <f t="shared" si="112"/>
        <v>腕膝得点表!3:4</v>
      </c>
      <c r="CP181" s="116" t="str">
        <f t="shared" si="113"/>
        <v>腕膝得点表!8:9</v>
      </c>
      <c r="CQ181" s="18" t="str">
        <f t="shared" si="114"/>
        <v>20mシャトルラン得点表!3:13</v>
      </c>
      <c r="CR181" s="116" t="str">
        <f t="shared" si="115"/>
        <v>20mシャトルラン得点表!16:25</v>
      </c>
      <c r="CS181" s="47" t="b">
        <f t="shared" si="129"/>
        <v>0</v>
      </c>
    </row>
    <row r="182" spans="1:97">
      <c r="A182" s="10">
        <v>171</v>
      </c>
      <c r="B182" s="147"/>
      <c r="C182" s="15"/>
      <c r="D182" s="233"/>
      <c r="E182" s="15"/>
      <c r="F182" s="139" t="str">
        <f t="shared" si="116"/>
        <v/>
      </c>
      <c r="G182" s="15"/>
      <c r="H182" s="15"/>
      <c r="I182" s="30"/>
      <c r="J182" s="31" t="str">
        <f t="shared" ca="1" si="117"/>
        <v/>
      </c>
      <c r="K182" s="30"/>
      <c r="L182" s="31" t="str">
        <f t="shared" ca="1" si="118"/>
        <v/>
      </c>
      <c r="M182" s="59"/>
      <c r="N182" s="60"/>
      <c r="O182" s="60"/>
      <c r="P182" s="60"/>
      <c r="Q182" s="151"/>
      <c r="R182" s="122"/>
      <c r="S182" s="38" t="str">
        <f t="shared" ca="1" si="119"/>
        <v/>
      </c>
      <c r="T182" s="59"/>
      <c r="U182" s="60"/>
      <c r="V182" s="60"/>
      <c r="W182" s="60"/>
      <c r="X182" s="61"/>
      <c r="Y182" s="38"/>
      <c r="Z182" s="144" t="str">
        <f t="shared" ca="1" si="120"/>
        <v/>
      </c>
      <c r="AA182" s="59"/>
      <c r="AB182" s="60"/>
      <c r="AC182" s="60"/>
      <c r="AD182" s="151"/>
      <c r="AE182" s="30"/>
      <c r="AF182" s="31" t="str">
        <f t="shared" ca="1" si="121"/>
        <v/>
      </c>
      <c r="AG182" s="30"/>
      <c r="AH182" s="31" t="str">
        <f t="shared" ca="1" si="122"/>
        <v/>
      </c>
      <c r="AI182" s="122"/>
      <c r="AJ182" s="38" t="str">
        <f t="shared" ca="1" si="123"/>
        <v/>
      </c>
      <c r="AK182" s="30"/>
      <c r="AL182" s="31" t="str">
        <f t="shared" ca="1" si="124"/>
        <v/>
      </c>
      <c r="AM182" s="11" t="str">
        <f t="shared" si="125"/>
        <v/>
      </c>
      <c r="AN182" s="11" t="str">
        <f t="shared" si="126"/>
        <v/>
      </c>
      <c r="AO182" s="11" t="str">
        <f>IF(AM182=7,VLOOKUP(AN182,設定!$A$2:$B$6,2,1),"---")</f>
        <v>---</v>
      </c>
      <c r="AP182" s="85"/>
      <c r="AQ182" s="86"/>
      <c r="AR182" s="86"/>
      <c r="AS182" s="87" t="s">
        <v>115</v>
      </c>
      <c r="AT182" s="88"/>
      <c r="AU182" s="87"/>
      <c r="AV182" s="89"/>
      <c r="AW182" s="90" t="str">
        <f t="shared" si="127"/>
        <v/>
      </c>
      <c r="AX182" s="87" t="s">
        <v>115</v>
      </c>
      <c r="AY182" s="87" t="s">
        <v>115</v>
      </c>
      <c r="AZ182" s="87" t="s">
        <v>115</v>
      </c>
      <c r="BA182" s="87"/>
      <c r="BB182" s="87"/>
      <c r="BC182" s="87"/>
      <c r="BD182" s="87"/>
      <c r="BE182" s="91"/>
      <c r="BF182" s="96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256"/>
      <c r="BY182" s="106"/>
      <c r="BZ182" s="47"/>
      <c r="CA182" s="47">
        <v>171</v>
      </c>
      <c r="CB182" s="18" t="str">
        <f t="shared" si="128"/>
        <v/>
      </c>
      <c r="CC182" s="18" t="str">
        <f t="shared" si="100"/>
        <v>立得点表!3:12</v>
      </c>
      <c r="CD182" s="116" t="str">
        <f t="shared" si="101"/>
        <v>立得点表!16:25</v>
      </c>
      <c r="CE182" s="18" t="str">
        <f t="shared" si="102"/>
        <v>立3段得点表!3:13</v>
      </c>
      <c r="CF182" s="116" t="str">
        <f t="shared" si="103"/>
        <v>立3段得点表!16:25</v>
      </c>
      <c r="CG182" s="18" t="str">
        <f t="shared" si="104"/>
        <v>ボール得点表!3:13</v>
      </c>
      <c r="CH182" s="116" t="str">
        <f t="shared" si="105"/>
        <v>ボール得点表!16:25</v>
      </c>
      <c r="CI182" s="18" t="str">
        <f t="shared" si="106"/>
        <v>50m得点表!3:13</v>
      </c>
      <c r="CJ182" s="116" t="str">
        <f t="shared" si="107"/>
        <v>50m得点表!16:25</v>
      </c>
      <c r="CK182" s="18" t="str">
        <f t="shared" si="108"/>
        <v>往得点表!3:13</v>
      </c>
      <c r="CL182" s="116" t="str">
        <f t="shared" si="109"/>
        <v>往得点表!16:25</v>
      </c>
      <c r="CM182" s="18" t="str">
        <f t="shared" si="110"/>
        <v>腕得点表!3:13</v>
      </c>
      <c r="CN182" s="116" t="str">
        <f t="shared" si="111"/>
        <v>腕得点表!16:25</v>
      </c>
      <c r="CO182" s="18" t="str">
        <f t="shared" si="112"/>
        <v>腕膝得点表!3:4</v>
      </c>
      <c r="CP182" s="116" t="str">
        <f t="shared" si="113"/>
        <v>腕膝得点表!8:9</v>
      </c>
      <c r="CQ182" s="18" t="str">
        <f t="shared" si="114"/>
        <v>20mシャトルラン得点表!3:13</v>
      </c>
      <c r="CR182" s="116" t="str">
        <f t="shared" si="115"/>
        <v>20mシャトルラン得点表!16:25</v>
      </c>
      <c r="CS182" s="47" t="b">
        <f t="shared" si="129"/>
        <v>0</v>
      </c>
    </row>
    <row r="183" spans="1:97">
      <c r="A183" s="10">
        <v>172</v>
      </c>
      <c r="B183" s="147"/>
      <c r="C183" s="15"/>
      <c r="D183" s="233"/>
      <c r="E183" s="15"/>
      <c r="F183" s="139" t="str">
        <f t="shared" si="116"/>
        <v/>
      </c>
      <c r="G183" s="15"/>
      <c r="H183" s="15"/>
      <c r="I183" s="30"/>
      <c r="J183" s="31" t="str">
        <f t="shared" ca="1" si="117"/>
        <v/>
      </c>
      <c r="K183" s="30"/>
      <c r="L183" s="31" t="str">
        <f t="shared" ca="1" si="118"/>
        <v/>
      </c>
      <c r="M183" s="59"/>
      <c r="N183" s="60"/>
      <c r="O183" s="60"/>
      <c r="P183" s="60"/>
      <c r="Q183" s="151"/>
      <c r="R183" s="122"/>
      <c r="S183" s="38" t="str">
        <f t="shared" ca="1" si="119"/>
        <v/>
      </c>
      <c r="T183" s="59"/>
      <c r="U183" s="60"/>
      <c r="V183" s="60"/>
      <c r="W183" s="60"/>
      <c r="X183" s="61"/>
      <c r="Y183" s="38"/>
      <c r="Z183" s="144" t="str">
        <f t="shared" ca="1" si="120"/>
        <v/>
      </c>
      <c r="AA183" s="59"/>
      <c r="AB183" s="60"/>
      <c r="AC183" s="60"/>
      <c r="AD183" s="151"/>
      <c r="AE183" s="30"/>
      <c r="AF183" s="31" t="str">
        <f t="shared" ca="1" si="121"/>
        <v/>
      </c>
      <c r="AG183" s="30"/>
      <c r="AH183" s="31" t="str">
        <f t="shared" ca="1" si="122"/>
        <v/>
      </c>
      <c r="AI183" s="122"/>
      <c r="AJ183" s="38" t="str">
        <f t="shared" ca="1" si="123"/>
        <v/>
      </c>
      <c r="AK183" s="30"/>
      <c r="AL183" s="31" t="str">
        <f t="shared" ca="1" si="124"/>
        <v/>
      </c>
      <c r="AM183" s="11" t="str">
        <f t="shared" si="125"/>
        <v/>
      </c>
      <c r="AN183" s="11" t="str">
        <f t="shared" si="126"/>
        <v/>
      </c>
      <c r="AO183" s="11" t="str">
        <f>IF(AM183=7,VLOOKUP(AN183,設定!$A$2:$B$6,2,1),"---")</f>
        <v>---</v>
      </c>
      <c r="AP183" s="85"/>
      <c r="AQ183" s="86"/>
      <c r="AR183" s="86"/>
      <c r="AS183" s="87" t="s">
        <v>115</v>
      </c>
      <c r="AT183" s="88"/>
      <c r="AU183" s="87"/>
      <c r="AV183" s="89"/>
      <c r="AW183" s="90" t="str">
        <f t="shared" si="127"/>
        <v/>
      </c>
      <c r="AX183" s="87" t="s">
        <v>115</v>
      </c>
      <c r="AY183" s="87" t="s">
        <v>115</v>
      </c>
      <c r="AZ183" s="87" t="s">
        <v>115</v>
      </c>
      <c r="BA183" s="87"/>
      <c r="BB183" s="87"/>
      <c r="BC183" s="87"/>
      <c r="BD183" s="87"/>
      <c r="BE183" s="91"/>
      <c r="BF183" s="96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256"/>
      <c r="BY183" s="106"/>
      <c r="BZ183" s="47"/>
      <c r="CA183" s="47">
        <v>172</v>
      </c>
      <c r="CB183" s="18" t="str">
        <f t="shared" si="128"/>
        <v/>
      </c>
      <c r="CC183" s="18" t="str">
        <f t="shared" si="100"/>
        <v>立得点表!3:12</v>
      </c>
      <c r="CD183" s="116" t="str">
        <f t="shared" si="101"/>
        <v>立得点表!16:25</v>
      </c>
      <c r="CE183" s="18" t="str">
        <f t="shared" si="102"/>
        <v>立3段得点表!3:13</v>
      </c>
      <c r="CF183" s="116" t="str">
        <f t="shared" si="103"/>
        <v>立3段得点表!16:25</v>
      </c>
      <c r="CG183" s="18" t="str">
        <f t="shared" si="104"/>
        <v>ボール得点表!3:13</v>
      </c>
      <c r="CH183" s="116" t="str">
        <f t="shared" si="105"/>
        <v>ボール得点表!16:25</v>
      </c>
      <c r="CI183" s="18" t="str">
        <f t="shared" si="106"/>
        <v>50m得点表!3:13</v>
      </c>
      <c r="CJ183" s="116" t="str">
        <f t="shared" si="107"/>
        <v>50m得点表!16:25</v>
      </c>
      <c r="CK183" s="18" t="str">
        <f t="shared" si="108"/>
        <v>往得点表!3:13</v>
      </c>
      <c r="CL183" s="116" t="str">
        <f t="shared" si="109"/>
        <v>往得点表!16:25</v>
      </c>
      <c r="CM183" s="18" t="str">
        <f t="shared" si="110"/>
        <v>腕得点表!3:13</v>
      </c>
      <c r="CN183" s="116" t="str">
        <f t="shared" si="111"/>
        <v>腕得点表!16:25</v>
      </c>
      <c r="CO183" s="18" t="str">
        <f t="shared" si="112"/>
        <v>腕膝得点表!3:4</v>
      </c>
      <c r="CP183" s="116" t="str">
        <f t="shared" si="113"/>
        <v>腕膝得点表!8:9</v>
      </c>
      <c r="CQ183" s="18" t="str">
        <f t="shared" si="114"/>
        <v>20mシャトルラン得点表!3:13</v>
      </c>
      <c r="CR183" s="116" t="str">
        <f t="shared" si="115"/>
        <v>20mシャトルラン得点表!16:25</v>
      </c>
      <c r="CS183" s="47" t="b">
        <f t="shared" si="129"/>
        <v>0</v>
      </c>
    </row>
    <row r="184" spans="1:97">
      <c r="A184" s="10">
        <v>173</v>
      </c>
      <c r="B184" s="147"/>
      <c r="C184" s="15"/>
      <c r="D184" s="233"/>
      <c r="E184" s="15"/>
      <c r="F184" s="139" t="str">
        <f t="shared" si="116"/>
        <v/>
      </c>
      <c r="G184" s="15"/>
      <c r="H184" s="15"/>
      <c r="I184" s="30"/>
      <c r="J184" s="31" t="str">
        <f t="shared" ca="1" si="117"/>
        <v/>
      </c>
      <c r="K184" s="30"/>
      <c r="L184" s="31" t="str">
        <f t="shared" ca="1" si="118"/>
        <v/>
      </c>
      <c r="M184" s="59"/>
      <c r="N184" s="60"/>
      <c r="O184" s="60"/>
      <c r="P184" s="60"/>
      <c r="Q184" s="151"/>
      <c r="R184" s="122"/>
      <c r="S184" s="38" t="str">
        <f t="shared" ca="1" si="119"/>
        <v/>
      </c>
      <c r="T184" s="59"/>
      <c r="U184" s="60"/>
      <c r="V184" s="60"/>
      <c r="W184" s="60"/>
      <c r="X184" s="61"/>
      <c r="Y184" s="38"/>
      <c r="Z184" s="144" t="str">
        <f t="shared" ca="1" si="120"/>
        <v/>
      </c>
      <c r="AA184" s="59"/>
      <c r="AB184" s="60"/>
      <c r="AC184" s="60"/>
      <c r="AD184" s="151"/>
      <c r="AE184" s="30"/>
      <c r="AF184" s="31" t="str">
        <f t="shared" ca="1" si="121"/>
        <v/>
      </c>
      <c r="AG184" s="30"/>
      <c r="AH184" s="31" t="str">
        <f t="shared" ca="1" si="122"/>
        <v/>
      </c>
      <c r="AI184" s="122"/>
      <c r="AJ184" s="38" t="str">
        <f t="shared" ca="1" si="123"/>
        <v/>
      </c>
      <c r="AK184" s="30"/>
      <c r="AL184" s="31" t="str">
        <f t="shared" ca="1" si="124"/>
        <v/>
      </c>
      <c r="AM184" s="11" t="str">
        <f t="shared" si="125"/>
        <v/>
      </c>
      <c r="AN184" s="11" t="str">
        <f t="shared" si="126"/>
        <v/>
      </c>
      <c r="AO184" s="11" t="str">
        <f>IF(AM184=7,VLOOKUP(AN184,設定!$A$2:$B$6,2,1),"---")</f>
        <v>---</v>
      </c>
      <c r="AP184" s="85"/>
      <c r="AQ184" s="86"/>
      <c r="AR184" s="86"/>
      <c r="AS184" s="87" t="s">
        <v>115</v>
      </c>
      <c r="AT184" s="88"/>
      <c r="AU184" s="87"/>
      <c r="AV184" s="89"/>
      <c r="AW184" s="90" t="str">
        <f t="shared" si="127"/>
        <v/>
      </c>
      <c r="AX184" s="87" t="s">
        <v>115</v>
      </c>
      <c r="AY184" s="87" t="s">
        <v>115</v>
      </c>
      <c r="AZ184" s="87" t="s">
        <v>115</v>
      </c>
      <c r="BA184" s="87"/>
      <c r="BB184" s="87"/>
      <c r="BC184" s="87"/>
      <c r="BD184" s="87"/>
      <c r="BE184" s="91"/>
      <c r="BF184" s="96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256"/>
      <c r="BY184" s="106"/>
      <c r="BZ184" s="47"/>
      <c r="CA184" s="47">
        <v>173</v>
      </c>
      <c r="CB184" s="18" t="str">
        <f t="shared" si="128"/>
        <v/>
      </c>
      <c r="CC184" s="18" t="str">
        <f t="shared" si="100"/>
        <v>立得点表!3:12</v>
      </c>
      <c r="CD184" s="116" t="str">
        <f t="shared" si="101"/>
        <v>立得点表!16:25</v>
      </c>
      <c r="CE184" s="18" t="str">
        <f t="shared" si="102"/>
        <v>立3段得点表!3:13</v>
      </c>
      <c r="CF184" s="116" t="str">
        <f t="shared" si="103"/>
        <v>立3段得点表!16:25</v>
      </c>
      <c r="CG184" s="18" t="str">
        <f t="shared" si="104"/>
        <v>ボール得点表!3:13</v>
      </c>
      <c r="CH184" s="116" t="str">
        <f t="shared" si="105"/>
        <v>ボール得点表!16:25</v>
      </c>
      <c r="CI184" s="18" t="str">
        <f t="shared" si="106"/>
        <v>50m得点表!3:13</v>
      </c>
      <c r="CJ184" s="116" t="str">
        <f t="shared" si="107"/>
        <v>50m得点表!16:25</v>
      </c>
      <c r="CK184" s="18" t="str">
        <f t="shared" si="108"/>
        <v>往得点表!3:13</v>
      </c>
      <c r="CL184" s="116" t="str">
        <f t="shared" si="109"/>
        <v>往得点表!16:25</v>
      </c>
      <c r="CM184" s="18" t="str">
        <f t="shared" si="110"/>
        <v>腕得点表!3:13</v>
      </c>
      <c r="CN184" s="116" t="str">
        <f t="shared" si="111"/>
        <v>腕得点表!16:25</v>
      </c>
      <c r="CO184" s="18" t="str">
        <f t="shared" si="112"/>
        <v>腕膝得点表!3:4</v>
      </c>
      <c r="CP184" s="116" t="str">
        <f t="shared" si="113"/>
        <v>腕膝得点表!8:9</v>
      </c>
      <c r="CQ184" s="18" t="str">
        <f t="shared" si="114"/>
        <v>20mシャトルラン得点表!3:13</v>
      </c>
      <c r="CR184" s="116" t="str">
        <f t="shared" si="115"/>
        <v>20mシャトルラン得点表!16:25</v>
      </c>
      <c r="CS184" s="47" t="b">
        <f t="shared" si="129"/>
        <v>0</v>
      </c>
    </row>
    <row r="185" spans="1:97">
      <c r="A185" s="10">
        <v>174</v>
      </c>
      <c r="B185" s="147"/>
      <c r="C185" s="15"/>
      <c r="D185" s="233"/>
      <c r="E185" s="15"/>
      <c r="F185" s="139" t="str">
        <f t="shared" si="116"/>
        <v/>
      </c>
      <c r="G185" s="15"/>
      <c r="H185" s="15"/>
      <c r="I185" s="30"/>
      <c r="J185" s="31" t="str">
        <f t="shared" ca="1" si="117"/>
        <v/>
      </c>
      <c r="K185" s="30"/>
      <c r="L185" s="31" t="str">
        <f t="shared" ca="1" si="118"/>
        <v/>
      </c>
      <c r="M185" s="59"/>
      <c r="N185" s="60"/>
      <c r="O185" s="60"/>
      <c r="P185" s="60"/>
      <c r="Q185" s="151"/>
      <c r="R185" s="122"/>
      <c r="S185" s="38" t="str">
        <f t="shared" ca="1" si="119"/>
        <v/>
      </c>
      <c r="T185" s="59"/>
      <c r="U185" s="60"/>
      <c r="V185" s="60"/>
      <c r="W185" s="60"/>
      <c r="X185" s="61"/>
      <c r="Y185" s="38"/>
      <c r="Z185" s="144" t="str">
        <f t="shared" ca="1" si="120"/>
        <v/>
      </c>
      <c r="AA185" s="59"/>
      <c r="AB185" s="60"/>
      <c r="AC185" s="60"/>
      <c r="AD185" s="151"/>
      <c r="AE185" s="30"/>
      <c r="AF185" s="31" t="str">
        <f t="shared" ca="1" si="121"/>
        <v/>
      </c>
      <c r="AG185" s="30"/>
      <c r="AH185" s="31" t="str">
        <f t="shared" ca="1" si="122"/>
        <v/>
      </c>
      <c r="AI185" s="122"/>
      <c r="AJ185" s="38" t="str">
        <f t="shared" ca="1" si="123"/>
        <v/>
      </c>
      <c r="AK185" s="30"/>
      <c r="AL185" s="31" t="str">
        <f t="shared" ca="1" si="124"/>
        <v/>
      </c>
      <c r="AM185" s="11" t="str">
        <f t="shared" si="125"/>
        <v/>
      </c>
      <c r="AN185" s="11" t="str">
        <f t="shared" si="126"/>
        <v/>
      </c>
      <c r="AO185" s="11" t="str">
        <f>IF(AM185=7,VLOOKUP(AN185,設定!$A$2:$B$6,2,1),"---")</f>
        <v>---</v>
      </c>
      <c r="AP185" s="85"/>
      <c r="AQ185" s="86"/>
      <c r="AR185" s="86"/>
      <c r="AS185" s="87" t="s">
        <v>115</v>
      </c>
      <c r="AT185" s="88"/>
      <c r="AU185" s="87"/>
      <c r="AV185" s="89"/>
      <c r="AW185" s="90" t="str">
        <f t="shared" si="127"/>
        <v/>
      </c>
      <c r="AX185" s="87" t="s">
        <v>115</v>
      </c>
      <c r="AY185" s="87" t="s">
        <v>115</v>
      </c>
      <c r="AZ185" s="87" t="s">
        <v>115</v>
      </c>
      <c r="BA185" s="87"/>
      <c r="BB185" s="87"/>
      <c r="BC185" s="87"/>
      <c r="BD185" s="87"/>
      <c r="BE185" s="91"/>
      <c r="BF185" s="96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256"/>
      <c r="BY185" s="106"/>
      <c r="BZ185" s="47"/>
      <c r="CA185" s="47">
        <v>174</v>
      </c>
      <c r="CB185" s="18" t="str">
        <f t="shared" si="128"/>
        <v/>
      </c>
      <c r="CC185" s="18" t="str">
        <f t="shared" si="100"/>
        <v>立得点表!3:12</v>
      </c>
      <c r="CD185" s="116" t="str">
        <f t="shared" si="101"/>
        <v>立得点表!16:25</v>
      </c>
      <c r="CE185" s="18" t="str">
        <f t="shared" si="102"/>
        <v>立3段得点表!3:13</v>
      </c>
      <c r="CF185" s="116" t="str">
        <f t="shared" si="103"/>
        <v>立3段得点表!16:25</v>
      </c>
      <c r="CG185" s="18" t="str">
        <f t="shared" si="104"/>
        <v>ボール得点表!3:13</v>
      </c>
      <c r="CH185" s="116" t="str">
        <f t="shared" si="105"/>
        <v>ボール得点表!16:25</v>
      </c>
      <c r="CI185" s="18" t="str">
        <f t="shared" si="106"/>
        <v>50m得点表!3:13</v>
      </c>
      <c r="CJ185" s="116" t="str">
        <f t="shared" si="107"/>
        <v>50m得点表!16:25</v>
      </c>
      <c r="CK185" s="18" t="str">
        <f t="shared" si="108"/>
        <v>往得点表!3:13</v>
      </c>
      <c r="CL185" s="116" t="str">
        <f t="shared" si="109"/>
        <v>往得点表!16:25</v>
      </c>
      <c r="CM185" s="18" t="str">
        <f t="shared" si="110"/>
        <v>腕得点表!3:13</v>
      </c>
      <c r="CN185" s="116" t="str">
        <f t="shared" si="111"/>
        <v>腕得点表!16:25</v>
      </c>
      <c r="CO185" s="18" t="str">
        <f t="shared" si="112"/>
        <v>腕膝得点表!3:4</v>
      </c>
      <c r="CP185" s="116" t="str">
        <f t="shared" si="113"/>
        <v>腕膝得点表!8:9</v>
      </c>
      <c r="CQ185" s="18" t="str">
        <f t="shared" si="114"/>
        <v>20mシャトルラン得点表!3:13</v>
      </c>
      <c r="CR185" s="116" t="str">
        <f t="shared" si="115"/>
        <v>20mシャトルラン得点表!16:25</v>
      </c>
      <c r="CS185" s="47" t="b">
        <f t="shared" si="129"/>
        <v>0</v>
      </c>
    </row>
    <row r="186" spans="1:97">
      <c r="A186" s="10">
        <v>175</v>
      </c>
      <c r="B186" s="147"/>
      <c r="C186" s="15"/>
      <c r="D186" s="233"/>
      <c r="E186" s="15"/>
      <c r="F186" s="139" t="str">
        <f t="shared" si="116"/>
        <v/>
      </c>
      <c r="G186" s="15"/>
      <c r="H186" s="15"/>
      <c r="I186" s="30"/>
      <c r="J186" s="31" t="str">
        <f t="shared" ca="1" si="117"/>
        <v/>
      </c>
      <c r="K186" s="30"/>
      <c r="L186" s="31" t="str">
        <f t="shared" ca="1" si="118"/>
        <v/>
      </c>
      <c r="M186" s="59"/>
      <c r="N186" s="60"/>
      <c r="O186" s="60"/>
      <c r="P186" s="60"/>
      <c r="Q186" s="151"/>
      <c r="R186" s="122"/>
      <c r="S186" s="38" t="str">
        <f t="shared" ca="1" si="119"/>
        <v/>
      </c>
      <c r="T186" s="59"/>
      <c r="U186" s="60"/>
      <c r="V186" s="60"/>
      <c r="W186" s="60"/>
      <c r="X186" s="61"/>
      <c r="Y186" s="38"/>
      <c r="Z186" s="144" t="str">
        <f t="shared" ca="1" si="120"/>
        <v/>
      </c>
      <c r="AA186" s="59"/>
      <c r="AB186" s="60"/>
      <c r="AC186" s="60"/>
      <c r="AD186" s="151"/>
      <c r="AE186" s="30"/>
      <c r="AF186" s="31" t="str">
        <f t="shared" ca="1" si="121"/>
        <v/>
      </c>
      <c r="AG186" s="30"/>
      <c r="AH186" s="31" t="str">
        <f t="shared" ca="1" si="122"/>
        <v/>
      </c>
      <c r="AI186" s="122"/>
      <c r="AJ186" s="38" t="str">
        <f t="shared" ca="1" si="123"/>
        <v/>
      </c>
      <c r="AK186" s="30"/>
      <c r="AL186" s="31" t="str">
        <f t="shared" ca="1" si="124"/>
        <v/>
      </c>
      <c r="AM186" s="11" t="str">
        <f t="shared" si="125"/>
        <v/>
      </c>
      <c r="AN186" s="11" t="str">
        <f t="shared" si="126"/>
        <v/>
      </c>
      <c r="AO186" s="11" t="str">
        <f>IF(AM186=7,VLOOKUP(AN186,設定!$A$2:$B$6,2,1),"---")</f>
        <v>---</v>
      </c>
      <c r="AP186" s="85"/>
      <c r="AQ186" s="86"/>
      <c r="AR186" s="86"/>
      <c r="AS186" s="87" t="s">
        <v>115</v>
      </c>
      <c r="AT186" s="88"/>
      <c r="AU186" s="87"/>
      <c r="AV186" s="89"/>
      <c r="AW186" s="90" t="str">
        <f t="shared" si="127"/>
        <v/>
      </c>
      <c r="AX186" s="87" t="s">
        <v>115</v>
      </c>
      <c r="AY186" s="87" t="s">
        <v>115</v>
      </c>
      <c r="AZ186" s="87" t="s">
        <v>115</v>
      </c>
      <c r="BA186" s="87"/>
      <c r="BB186" s="87"/>
      <c r="BC186" s="87"/>
      <c r="BD186" s="87"/>
      <c r="BE186" s="91"/>
      <c r="BF186" s="96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256"/>
      <c r="BY186" s="106"/>
      <c r="BZ186" s="47"/>
      <c r="CA186" s="47">
        <v>175</v>
      </c>
      <c r="CB186" s="18" t="str">
        <f t="shared" si="128"/>
        <v/>
      </c>
      <c r="CC186" s="18" t="str">
        <f t="shared" si="100"/>
        <v>立得点表!3:12</v>
      </c>
      <c r="CD186" s="116" t="str">
        <f t="shared" si="101"/>
        <v>立得点表!16:25</v>
      </c>
      <c r="CE186" s="18" t="str">
        <f t="shared" si="102"/>
        <v>立3段得点表!3:13</v>
      </c>
      <c r="CF186" s="116" t="str">
        <f t="shared" si="103"/>
        <v>立3段得点表!16:25</v>
      </c>
      <c r="CG186" s="18" t="str">
        <f t="shared" si="104"/>
        <v>ボール得点表!3:13</v>
      </c>
      <c r="CH186" s="116" t="str">
        <f t="shared" si="105"/>
        <v>ボール得点表!16:25</v>
      </c>
      <c r="CI186" s="18" t="str">
        <f t="shared" si="106"/>
        <v>50m得点表!3:13</v>
      </c>
      <c r="CJ186" s="116" t="str">
        <f t="shared" si="107"/>
        <v>50m得点表!16:25</v>
      </c>
      <c r="CK186" s="18" t="str">
        <f t="shared" si="108"/>
        <v>往得点表!3:13</v>
      </c>
      <c r="CL186" s="116" t="str">
        <f t="shared" si="109"/>
        <v>往得点表!16:25</v>
      </c>
      <c r="CM186" s="18" t="str">
        <f t="shared" si="110"/>
        <v>腕得点表!3:13</v>
      </c>
      <c r="CN186" s="116" t="str">
        <f t="shared" si="111"/>
        <v>腕得点表!16:25</v>
      </c>
      <c r="CO186" s="18" t="str">
        <f t="shared" si="112"/>
        <v>腕膝得点表!3:4</v>
      </c>
      <c r="CP186" s="116" t="str">
        <f t="shared" si="113"/>
        <v>腕膝得点表!8:9</v>
      </c>
      <c r="CQ186" s="18" t="str">
        <f t="shared" si="114"/>
        <v>20mシャトルラン得点表!3:13</v>
      </c>
      <c r="CR186" s="116" t="str">
        <f t="shared" si="115"/>
        <v>20mシャトルラン得点表!16:25</v>
      </c>
      <c r="CS186" s="47" t="b">
        <f t="shared" si="129"/>
        <v>0</v>
      </c>
    </row>
    <row r="187" spans="1:97">
      <c r="A187" s="10">
        <v>176</v>
      </c>
      <c r="B187" s="147"/>
      <c r="C187" s="15"/>
      <c r="D187" s="233"/>
      <c r="E187" s="15"/>
      <c r="F187" s="139" t="str">
        <f t="shared" si="116"/>
        <v/>
      </c>
      <c r="G187" s="15"/>
      <c r="H187" s="15"/>
      <c r="I187" s="30"/>
      <c r="J187" s="31" t="str">
        <f t="shared" ca="1" si="117"/>
        <v/>
      </c>
      <c r="K187" s="30"/>
      <c r="L187" s="31" t="str">
        <f t="shared" ca="1" si="118"/>
        <v/>
      </c>
      <c r="M187" s="59"/>
      <c r="N187" s="60"/>
      <c r="O187" s="60"/>
      <c r="P187" s="60"/>
      <c r="Q187" s="151"/>
      <c r="R187" s="122"/>
      <c r="S187" s="38" t="str">
        <f t="shared" ca="1" si="119"/>
        <v/>
      </c>
      <c r="T187" s="59"/>
      <c r="U187" s="60"/>
      <c r="V187" s="60"/>
      <c r="W187" s="60"/>
      <c r="X187" s="61"/>
      <c r="Y187" s="38"/>
      <c r="Z187" s="144" t="str">
        <f t="shared" ca="1" si="120"/>
        <v/>
      </c>
      <c r="AA187" s="59"/>
      <c r="AB187" s="60"/>
      <c r="AC187" s="60"/>
      <c r="AD187" s="151"/>
      <c r="AE187" s="30"/>
      <c r="AF187" s="31" t="str">
        <f t="shared" ca="1" si="121"/>
        <v/>
      </c>
      <c r="AG187" s="30"/>
      <c r="AH187" s="31" t="str">
        <f t="shared" ca="1" si="122"/>
        <v/>
      </c>
      <c r="AI187" s="122"/>
      <c r="AJ187" s="38" t="str">
        <f t="shared" ca="1" si="123"/>
        <v/>
      </c>
      <c r="AK187" s="30"/>
      <c r="AL187" s="31" t="str">
        <f t="shared" ca="1" si="124"/>
        <v/>
      </c>
      <c r="AM187" s="11" t="str">
        <f t="shared" si="125"/>
        <v/>
      </c>
      <c r="AN187" s="11" t="str">
        <f t="shared" si="126"/>
        <v/>
      </c>
      <c r="AO187" s="11" t="str">
        <f>IF(AM187=7,VLOOKUP(AN187,設定!$A$2:$B$6,2,1),"---")</f>
        <v>---</v>
      </c>
      <c r="AP187" s="85"/>
      <c r="AQ187" s="86"/>
      <c r="AR187" s="86"/>
      <c r="AS187" s="87" t="s">
        <v>115</v>
      </c>
      <c r="AT187" s="88"/>
      <c r="AU187" s="87"/>
      <c r="AV187" s="89"/>
      <c r="AW187" s="90" t="str">
        <f t="shared" si="127"/>
        <v/>
      </c>
      <c r="AX187" s="87" t="s">
        <v>115</v>
      </c>
      <c r="AY187" s="87" t="s">
        <v>115</v>
      </c>
      <c r="AZ187" s="87" t="s">
        <v>115</v>
      </c>
      <c r="BA187" s="87"/>
      <c r="BB187" s="87"/>
      <c r="BC187" s="87"/>
      <c r="BD187" s="87"/>
      <c r="BE187" s="91"/>
      <c r="BF187" s="96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256"/>
      <c r="BY187" s="106"/>
      <c r="BZ187" s="47"/>
      <c r="CA187" s="47">
        <v>176</v>
      </c>
      <c r="CB187" s="18" t="str">
        <f t="shared" si="128"/>
        <v/>
      </c>
      <c r="CC187" s="18" t="str">
        <f t="shared" si="100"/>
        <v>立得点表!3:12</v>
      </c>
      <c r="CD187" s="116" t="str">
        <f t="shared" si="101"/>
        <v>立得点表!16:25</v>
      </c>
      <c r="CE187" s="18" t="str">
        <f t="shared" si="102"/>
        <v>立3段得点表!3:13</v>
      </c>
      <c r="CF187" s="116" t="str">
        <f t="shared" si="103"/>
        <v>立3段得点表!16:25</v>
      </c>
      <c r="CG187" s="18" t="str">
        <f t="shared" si="104"/>
        <v>ボール得点表!3:13</v>
      </c>
      <c r="CH187" s="116" t="str">
        <f t="shared" si="105"/>
        <v>ボール得点表!16:25</v>
      </c>
      <c r="CI187" s="18" t="str">
        <f t="shared" si="106"/>
        <v>50m得点表!3:13</v>
      </c>
      <c r="CJ187" s="116" t="str">
        <f t="shared" si="107"/>
        <v>50m得点表!16:25</v>
      </c>
      <c r="CK187" s="18" t="str">
        <f t="shared" si="108"/>
        <v>往得点表!3:13</v>
      </c>
      <c r="CL187" s="116" t="str">
        <f t="shared" si="109"/>
        <v>往得点表!16:25</v>
      </c>
      <c r="CM187" s="18" t="str">
        <f t="shared" si="110"/>
        <v>腕得点表!3:13</v>
      </c>
      <c r="CN187" s="116" t="str">
        <f t="shared" si="111"/>
        <v>腕得点表!16:25</v>
      </c>
      <c r="CO187" s="18" t="str">
        <f t="shared" si="112"/>
        <v>腕膝得点表!3:4</v>
      </c>
      <c r="CP187" s="116" t="str">
        <f t="shared" si="113"/>
        <v>腕膝得点表!8:9</v>
      </c>
      <c r="CQ187" s="18" t="str">
        <f t="shared" si="114"/>
        <v>20mシャトルラン得点表!3:13</v>
      </c>
      <c r="CR187" s="116" t="str">
        <f t="shared" si="115"/>
        <v>20mシャトルラン得点表!16:25</v>
      </c>
      <c r="CS187" s="47" t="b">
        <f t="shared" si="129"/>
        <v>0</v>
      </c>
    </row>
    <row r="188" spans="1:97">
      <c r="A188" s="10">
        <v>177</v>
      </c>
      <c r="B188" s="147"/>
      <c r="C188" s="15"/>
      <c r="D188" s="233"/>
      <c r="E188" s="15"/>
      <c r="F188" s="139" t="str">
        <f t="shared" si="116"/>
        <v/>
      </c>
      <c r="G188" s="15"/>
      <c r="H188" s="15"/>
      <c r="I188" s="30"/>
      <c r="J188" s="31" t="str">
        <f t="shared" ca="1" si="117"/>
        <v/>
      </c>
      <c r="K188" s="30"/>
      <c r="L188" s="31" t="str">
        <f t="shared" ca="1" si="118"/>
        <v/>
      </c>
      <c r="M188" s="59"/>
      <c r="N188" s="60"/>
      <c r="O188" s="60"/>
      <c r="P188" s="60"/>
      <c r="Q188" s="151"/>
      <c r="R188" s="122"/>
      <c r="S188" s="38" t="str">
        <f t="shared" ca="1" si="119"/>
        <v/>
      </c>
      <c r="T188" s="59"/>
      <c r="U188" s="60"/>
      <c r="V188" s="60"/>
      <c r="W188" s="60"/>
      <c r="X188" s="61"/>
      <c r="Y188" s="38"/>
      <c r="Z188" s="144" t="str">
        <f t="shared" ca="1" si="120"/>
        <v/>
      </c>
      <c r="AA188" s="59"/>
      <c r="AB188" s="60"/>
      <c r="AC188" s="60"/>
      <c r="AD188" s="151"/>
      <c r="AE188" s="30"/>
      <c r="AF188" s="31" t="str">
        <f t="shared" ca="1" si="121"/>
        <v/>
      </c>
      <c r="AG188" s="30"/>
      <c r="AH188" s="31" t="str">
        <f t="shared" ca="1" si="122"/>
        <v/>
      </c>
      <c r="AI188" s="122"/>
      <c r="AJ188" s="38" t="str">
        <f t="shared" ca="1" si="123"/>
        <v/>
      </c>
      <c r="AK188" s="30"/>
      <c r="AL188" s="31" t="str">
        <f t="shared" ca="1" si="124"/>
        <v/>
      </c>
      <c r="AM188" s="11" t="str">
        <f t="shared" si="125"/>
        <v/>
      </c>
      <c r="AN188" s="11" t="str">
        <f t="shared" si="126"/>
        <v/>
      </c>
      <c r="AO188" s="11" t="str">
        <f>IF(AM188=7,VLOOKUP(AN188,設定!$A$2:$B$6,2,1),"---")</f>
        <v>---</v>
      </c>
      <c r="AP188" s="85"/>
      <c r="AQ188" s="86"/>
      <c r="AR188" s="86"/>
      <c r="AS188" s="87" t="s">
        <v>115</v>
      </c>
      <c r="AT188" s="88"/>
      <c r="AU188" s="87"/>
      <c r="AV188" s="89"/>
      <c r="AW188" s="90" t="str">
        <f t="shared" si="127"/>
        <v/>
      </c>
      <c r="AX188" s="87" t="s">
        <v>115</v>
      </c>
      <c r="AY188" s="87" t="s">
        <v>115</v>
      </c>
      <c r="AZ188" s="87" t="s">
        <v>115</v>
      </c>
      <c r="BA188" s="87"/>
      <c r="BB188" s="87"/>
      <c r="BC188" s="87"/>
      <c r="BD188" s="87"/>
      <c r="BE188" s="91"/>
      <c r="BF188" s="96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256"/>
      <c r="BY188" s="106"/>
      <c r="BZ188" s="47"/>
      <c r="CA188" s="47">
        <v>177</v>
      </c>
      <c r="CB188" s="18" t="str">
        <f t="shared" si="128"/>
        <v/>
      </c>
      <c r="CC188" s="18" t="str">
        <f t="shared" si="100"/>
        <v>立得点表!3:12</v>
      </c>
      <c r="CD188" s="116" t="str">
        <f t="shared" si="101"/>
        <v>立得点表!16:25</v>
      </c>
      <c r="CE188" s="18" t="str">
        <f t="shared" si="102"/>
        <v>立3段得点表!3:13</v>
      </c>
      <c r="CF188" s="116" t="str">
        <f t="shared" si="103"/>
        <v>立3段得点表!16:25</v>
      </c>
      <c r="CG188" s="18" t="str">
        <f t="shared" si="104"/>
        <v>ボール得点表!3:13</v>
      </c>
      <c r="CH188" s="116" t="str">
        <f t="shared" si="105"/>
        <v>ボール得点表!16:25</v>
      </c>
      <c r="CI188" s="18" t="str">
        <f t="shared" si="106"/>
        <v>50m得点表!3:13</v>
      </c>
      <c r="CJ188" s="116" t="str">
        <f t="shared" si="107"/>
        <v>50m得点表!16:25</v>
      </c>
      <c r="CK188" s="18" t="str">
        <f t="shared" si="108"/>
        <v>往得点表!3:13</v>
      </c>
      <c r="CL188" s="116" t="str">
        <f t="shared" si="109"/>
        <v>往得点表!16:25</v>
      </c>
      <c r="CM188" s="18" t="str">
        <f t="shared" si="110"/>
        <v>腕得点表!3:13</v>
      </c>
      <c r="CN188" s="116" t="str">
        <f t="shared" si="111"/>
        <v>腕得点表!16:25</v>
      </c>
      <c r="CO188" s="18" t="str">
        <f t="shared" si="112"/>
        <v>腕膝得点表!3:4</v>
      </c>
      <c r="CP188" s="116" t="str">
        <f t="shared" si="113"/>
        <v>腕膝得点表!8:9</v>
      </c>
      <c r="CQ188" s="18" t="str">
        <f t="shared" si="114"/>
        <v>20mシャトルラン得点表!3:13</v>
      </c>
      <c r="CR188" s="116" t="str">
        <f t="shared" si="115"/>
        <v>20mシャトルラン得点表!16:25</v>
      </c>
      <c r="CS188" s="47" t="b">
        <f t="shared" si="129"/>
        <v>0</v>
      </c>
    </row>
    <row r="189" spans="1:97">
      <c r="A189" s="10">
        <v>178</v>
      </c>
      <c r="B189" s="147"/>
      <c r="C189" s="15"/>
      <c r="D189" s="233"/>
      <c r="E189" s="15"/>
      <c r="F189" s="139" t="str">
        <f t="shared" si="116"/>
        <v/>
      </c>
      <c r="G189" s="15"/>
      <c r="H189" s="15"/>
      <c r="I189" s="30"/>
      <c r="J189" s="31" t="str">
        <f t="shared" ca="1" si="117"/>
        <v/>
      </c>
      <c r="K189" s="30"/>
      <c r="L189" s="31" t="str">
        <f t="shared" ca="1" si="118"/>
        <v/>
      </c>
      <c r="M189" s="59"/>
      <c r="N189" s="60"/>
      <c r="O189" s="60"/>
      <c r="P189" s="60"/>
      <c r="Q189" s="151"/>
      <c r="R189" s="122"/>
      <c r="S189" s="38" t="str">
        <f t="shared" ca="1" si="119"/>
        <v/>
      </c>
      <c r="T189" s="59"/>
      <c r="U189" s="60"/>
      <c r="V189" s="60"/>
      <c r="W189" s="60"/>
      <c r="X189" s="61"/>
      <c r="Y189" s="38"/>
      <c r="Z189" s="144" t="str">
        <f t="shared" ca="1" si="120"/>
        <v/>
      </c>
      <c r="AA189" s="59"/>
      <c r="AB189" s="60"/>
      <c r="AC189" s="60"/>
      <c r="AD189" s="151"/>
      <c r="AE189" s="30"/>
      <c r="AF189" s="31" t="str">
        <f t="shared" ca="1" si="121"/>
        <v/>
      </c>
      <c r="AG189" s="30"/>
      <c r="AH189" s="31" t="str">
        <f t="shared" ca="1" si="122"/>
        <v/>
      </c>
      <c r="AI189" s="122"/>
      <c r="AJ189" s="38" t="str">
        <f t="shared" ca="1" si="123"/>
        <v/>
      </c>
      <c r="AK189" s="30"/>
      <c r="AL189" s="31" t="str">
        <f t="shared" ca="1" si="124"/>
        <v/>
      </c>
      <c r="AM189" s="11" t="str">
        <f t="shared" si="125"/>
        <v/>
      </c>
      <c r="AN189" s="11" t="str">
        <f t="shared" si="126"/>
        <v/>
      </c>
      <c r="AO189" s="11" t="str">
        <f>IF(AM189=7,VLOOKUP(AN189,設定!$A$2:$B$6,2,1),"---")</f>
        <v>---</v>
      </c>
      <c r="AP189" s="85"/>
      <c r="AQ189" s="86"/>
      <c r="AR189" s="86"/>
      <c r="AS189" s="87" t="s">
        <v>115</v>
      </c>
      <c r="AT189" s="88"/>
      <c r="AU189" s="87"/>
      <c r="AV189" s="89"/>
      <c r="AW189" s="90" t="str">
        <f t="shared" si="127"/>
        <v/>
      </c>
      <c r="AX189" s="87" t="s">
        <v>115</v>
      </c>
      <c r="AY189" s="87" t="s">
        <v>115</v>
      </c>
      <c r="AZ189" s="87" t="s">
        <v>115</v>
      </c>
      <c r="BA189" s="87"/>
      <c r="BB189" s="87"/>
      <c r="BC189" s="87"/>
      <c r="BD189" s="87"/>
      <c r="BE189" s="91"/>
      <c r="BF189" s="96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256"/>
      <c r="BY189" s="106"/>
      <c r="BZ189" s="47"/>
      <c r="CA189" s="47">
        <v>178</v>
      </c>
      <c r="CB189" s="18" t="str">
        <f t="shared" si="128"/>
        <v/>
      </c>
      <c r="CC189" s="18" t="str">
        <f t="shared" si="100"/>
        <v>立得点表!3:12</v>
      </c>
      <c r="CD189" s="116" t="str">
        <f t="shared" si="101"/>
        <v>立得点表!16:25</v>
      </c>
      <c r="CE189" s="18" t="str">
        <f t="shared" si="102"/>
        <v>立3段得点表!3:13</v>
      </c>
      <c r="CF189" s="116" t="str">
        <f t="shared" si="103"/>
        <v>立3段得点表!16:25</v>
      </c>
      <c r="CG189" s="18" t="str">
        <f t="shared" si="104"/>
        <v>ボール得点表!3:13</v>
      </c>
      <c r="CH189" s="116" t="str">
        <f t="shared" si="105"/>
        <v>ボール得点表!16:25</v>
      </c>
      <c r="CI189" s="18" t="str">
        <f t="shared" si="106"/>
        <v>50m得点表!3:13</v>
      </c>
      <c r="CJ189" s="116" t="str">
        <f t="shared" si="107"/>
        <v>50m得点表!16:25</v>
      </c>
      <c r="CK189" s="18" t="str">
        <f t="shared" si="108"/>
        <v>往得点表!3:13</v>
      </c>
      <c r="CL189" s="116" t="str">
        <f t="shared" si="109"/>
        <v>往得点表!16:25</v>
      </c>
      <c r="CM189" s="18" t="str">
        <f t="shared" si="110"/>
        <v>腕得点表!3:13</v>
      </c>
      <c r="CN189" s="116" t="str">
        <f t="shared" si="111"/>
        <v>腕得点表!16:25</v>
      </c>
      <c r="CO189" s="18" t="str">
        <f t="shared" si="112"/>
        <v>腕膝得点表!3:4</v>
      </c>
      <c r="CP189" s="116" t="str">
        <f t="shared" si="113"/>
        <v>腕膝得点表!8:9</v>
      </c>
      <c r="CQ189" s="18" t="str">
        <f t="shared" si="114"/>
        <v>20mシャトルラン得点表!3:13</v>
      </c>
      <c r="CR189" s="116" t="str">
        <f t="shared" si="115"/>
        <v>20mシャトルラン得点表!16:25</v>
      </c>
      <c r="CS189" s="47" t="b">
        <f t="shared" si="129"/>
        <v>0</v>
      </c>
    </row>
    <row r="190" spans="1:97">
      <c r="A190" s="10">
        <v>179</v>
      </c>
      <c r="B190" s="147"/>
      <c r="C190" s="15"/>
      <c r="D190" s="233"/>
      <c r="E190" s="15"/>
      <c r="F190" s="139" t="str">
        <f t="shared" si="116"/>
        <v/>
      </c>
      <c r="G190" s="15"/>
      <c r="H190" s="15"/>
      <c r="I190" s="30"/>
      <c r="J190" s="31" t="str">
        <f t="shared" ca="1" si="117"/>
        <v/>
      </c>
      <c r="K190" s="30"/>
      <c r="L190" s="31" t="str">
        <f t="shared" ca="1" si="118"/>
        <v/>
      </c>
      <c r="M190" s="59"/>
      <c r="N190" s="60"/>
      <c r="O190" s="60"/>
      <c r="P190" s="60"/>
      <c r="Q190" s="151"/>
      <c r="R190" s="122"/>
      <c r="S190" s="38" t="str">
        <f t="shared" ca="1" si="119"/>
        <v/>
      </c>
      <c r="T190" s="59"/>
      <c r="U190" s="60"/>
      <c r="V190" s="60"/>
      <c r="W190" s="60"/>
      <c r="X190" s="61"/>
      <c r="Y190" s="38"/>
      <c r="Z190" s="144" t="str">
        <f t="shared" ca="1" si="120"/>
        <v/>
      </c>
      <c r="AA190" s="59"/>
      <c r="AB190" s="60"/>
      <c r="AC190" s="60"/>
      <c r="AD190" s="151"/>
      <c r="AE190" s="30"/>
      <c r="AF190" s="31" t="str">
        <f t="shared" ca="1" si="121"/>
        <v/>
      </c>
      <c r="AG190" s="30"/>
      <c r="AH190" s="31" t="str">
        <f t="shared" ca="1" si="122"/>
        <v/>
      </c>
      <c r="AI190" s="122"/>
      <c r="AJ190" s="38" t="str">
        <f t="shared" ca="1" si="123"/>
        <v/>
      </c>
      <c r="AK190" s="30"/>
      <c r="AL190" s="31" t="str">
        <f t="shared" ca="1" si="124"/>
        <v/>
      </c>
      <c r="AM190" s="11" t="str">
        <f t="shared" si="125"/>
        <v/>
      </c>
      <c r="AN190" s="11" t="str">
        <f t="shared" si="126"/>
        <v/>
      </c>
      <c r="AO190" s="11" t="str">
        <f>IF(AM190=7,VLOOKUP(AN190,設定!$A$2:$B$6,2,1),"---")</f>
        <v>---</v>
      </c>
      <c r="AP190" s="85"/>
      <c r="AQ190" s="86"/>
      <c r="AR190" s="86"/>
      <c r="AS190" s="87" t="s">
        <v>115</v>
      </c>
      <c r="AT190" s="88"/>
      <c r="AU190" s="87"/>
      <c r="AV190" s="89"/>
      <c r="AW190" s="90" t="str">
        <f t="shared" si="127"/>
        <v/>
      </c>
      <c r="AX190" s="87" t="s">
        <v>115</v>
      </c>
      <c r="AY190" s="87" t="s">
        <v>115</v>
      </c>
      <c r="AZ190" s="87" t="s">
        <v>115</v>
      </c>
      <c r="BA190" s="87"/>
      <c r="BB190" s="87"/>
      <c r="BC190" s="87"/>
      <c r="BD190" s="87"/>
      <c r="BE190" s="91"/>
      <c r="BF190" s="96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256"/>
      <c r="BY190" s="106"/>
      <c r="BZ190" s="47"/>
      <c r="CA190" s="47">
        <v>179</v>
      </c>
      <c r="CB190" s="18" t="str">
        <f t="shared" si="128"/>
        <v/>
      </c>
      <c r="CC190" s="18" t="str">
        <f t="shared" si="100"/>
        <v>立得点表!3:12</v>
      </c>
      <c r="CD190" s="116" t="str">
        <f t="shared" si="101"/>
        <v>立得点表!16:25</v>
      </c>
      <c r="CE190" s="18" t="str">
        <f t="shared" si="102"/>
        <v>立3段得点表!3:13</v>
      </c>
      <c r="CF190" s="116" t="str">
        <f t="shared" si="103"/>
        <v>立3段得点表!16:25</v>
      </c>
      <c r="CG190" s="18" t="str">
        <f t="shared" si="104"/>
        <v>ボール得点表!3:13</v>
      </c>
      <c r="CH190" s="116" t="str">
        <f t="shared" si="105"/>
        <v>ボール得点表!16:25</v>
      </c>
      <c r="CI190" s="18" t="str">
        <f t="shared" si="106"/>
        <v>50m得点表!3:13</v>
      </c>
      <c r="CJ190" s="116" t="str">
        <f t="shared" si="107"/>
        <v>50m得点表!16:25</v>
      </c>
      <c r="CK190" s="18" t="str">
        <f t="shared" si="108"/>
        <v>往得点表!3:13</v>
      </c>
      <c r="CL190" s="116" t="str">
        <f t="shared" si="109"/>
        <v>往得点表!16:25</v>
      </c>
      <c r="CM190" s="18" t="str">
        <f t="shared" si="110"/>
        <v>腕得点表!3:13</v>
      </c>
      <c r="CN190" s="116" t="str">
        <f t="shared" si="111"/>
        <v>腕得点表!16:25</v>
      </c>
      <c r="CO190" s="18" t="str">
        <f t="shared" si="112"/>
        <v>腕膝得点表!3:4</v>
      </c>
      <c r="CP190" s="116" t="str">
        <f t="shared" si="113"/>
        <v>腕膝得点表!8:9</v>
      </c>
      <c r="CQ190" s="18" t="str">
        <f t="shared" si="114"/>
        <v>20mシャトルラン得点表!3:13</v>
      </c>
      <c r="CR190" s="116" t="str">
        <f t="shared" si="115"/>
        <v>20mシャトルラン得点表!16:25</v>
      </c>
      <c r="CS190" s="47" t="b">
        <f t="shared" si="129"/>
        <v>0</v>
      </c>
    </row>
    <row r="191" spans="1:97">
      <c r="A191" s="10">
        <v>180</v>
      </c>
      <c r="B191" s="147"/>
      <c r="C191" s="15"/>
      <c r="D191" s="233"/>
      <c r="E191" s="15"/>
      <c r="F191" s="139" t="str">
        <f t="shared" si="116"/>
        <v/>
      </c>
      <c r="G191" s="15"/>
      <c r="H191" s="15"/>
      <c r="I191" s="30"/>
      <c r="J191" s="31" t="str">
        <f t="shared" ca="1" si="117"/>
        <v/>
      </c>
      <c r="K191" s="30"/>
      <c r="L191" s="31" t="str">
        <f t="shared" ca="1" si="118"/>
        <v/>
      </c>
      <c r="M191" s="59"/>
      <c r="N191" s="60"/>
      <c r="O191" s="60"/>
      <c r="P191" s="60"/>
      <c r="Q191" s="151"/>
      <c r="R191" s="122"/>
      <c r="S191" s="38" t="str">
        <f t="shared" ca="1" si="119"/>
        <v/>
      </c>
      <c r="T191" s="59"/>
      <c r="U191" s="60"/>
      <c r="V191" s="60"/>
      <c r="W191" s="60"/>
      <c r="X191" s="61"/>
      <c r="Y191" s="38"/>
      <c r="Z191" s="144" t="str">
        <f t="shared" ca="1" si="120"/>
        <v/>
      </c>
      <c r="AA191" s="59"/>
      <c r="AB191" s="60"/>
      <c r="AC191" s="60"/>
      <c r="AD191" s="151"/>
      <c r="AE191" s="30"/>
      <c r="AF191" s="31" t="str">
        <f t="shared" ca="1" si="121"/>
        <v/>
      </c>
      <c r="AG191" s="30"/>
      <c r="AH191" s="31" t="str">
        <f t="shared" ca="1" si="122"/>
        <v/>
      </c>
      <c r="AI191" s="122"/>
      <c r="AJ191" s="38" t="str">
        <f t="shared" ca="1" si="123"/>
        <v/>
      </c>
      <c r="AK191" s="30"/>
      <c r="AL191" s="31" t="str">
        <f t="shared" ca="1" si="124"/>
        <v/>
      </c>
      <c r="AM191" s="11" t="str">
        <f t="shared" si="125"/>
        <v/>
      </c>
      <c r="AN191" s="11" t="str">
        <f t="shared" si="126"/>
        <v/>
      </c>
      <c r="AO191" s="11" t="str">
        <f>IF(AM191=7,VLOOKUP(AN191,設定!$A$2:$B$6,2,1),"---")</f>
        <v>---</v>
      </c>
      <c r="AP191" s="85"/>
      <c r="AQ191" s="86"/>
      <c r="AR191" s="86"/>
      <c r="AS191" s="87" t="s">
        <v>115</v>
      </c>
      <c r="AT191" s="88"/>
      <c r="AU191" s="87"/>
      <c r="AV191" s="89"/>
      <c r="AW191" s="90" t="str">
        <f t="shared" si="127"/>
        <v/>
      </c>
      <c r="AX191" s="87" t="s">
        <v>115</v>
      </c>
      <c r="AY191" s="87" t="s">
        <v>115</v>
      </c>
      <c r="AZ191" s="87" t="s">
        <v>115</v>
      </c>
      <c r="BA191" s="87"/>
      <c r="BB191" s="87"/>
      <c r="BC191" s="87"/>
      <c r="BD191" s="87"/>
      <c r="BE191" s="91"/>
      <c r="BF191" s="96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256"/>
      <c r="BY191" s="106"/>
      <c r="BZ191" s="47"/>
      <c r="CA191" s="47">
        <v>180</v>
      </c>
      <c r="CB191" s="18" t="str">
        <f t="shared" si="128"/>
        <v/>
      </c>
      <c r="CC191" s="18" t="str">
        <f t="shared" si="100"/>
        <v>立得点表!3:12</v>
      </c>
      <c r="CD191" s="116" t="str">
        <f t="shared" si="101"/>
        <v>立得点表!16:25</v>
      </c>
      <c r="CE191" s="18" t="str">
        <f t="shared" si="102"/>
        <v>立3段得点表!3:13</v>
      </c>
      <c r="CF191" s="116" t="str">
        <f t="shared" si="103"/>
        <v>立3段得点表!16:25</v>
      </c>
      <c r="CG191" s="18" t="str">
        <f t="shared" si="104"/>
        <v>ボール得点表!3:13</v>
      </c>
      <c r="CH191" s="116" t="str">
        <f t="shared" si="105"/>
        <v>ボール得点表!16:25</v>
      </c>
      <c r="CI191" s="18" t="str">
        <f t="shared" si="106"/>
        <v>50m得点表!3:13</v>
      </c>
      <c r="CJ191" s="116" t="str">
        <f t="shared" si="107"/>
        <v>50m得点表!16:25</v>
      </c>
      <c r="CK191" s="18" t="str">
        <f t="shared" si="108"/>
        <v>往得点表!3:13</v>
      </c>
      <c r="CL191" s="116" t="str">
        <f t="shared" si="109"/>
        <v>往得点表!16:25</v>
      </c>
      <c r="CM191" s="18" t="str">
        <f t="shared" si="110"/>
        <v>腕得点表!3:13</v>
      </c>
      <c r="CN191" s="116" t="str">
        <f t="shared" si="111"/>
        <v>腕得点表!16:25</v>
      </c>
      <c r="CO191" s="18" t="str">
        <f t="shared" si="112"/>
        <v>腕膝得点表!3:4</v>
      </c>
      <c r="CP191" s="116" t="str">
        <f t="shared" si="113"/>
        <v>腕膝得点表!8:9</v>
      </c>
      <c r="CQ191" s="18" t="str">
        <f t="shared" si="114"/>
        <v>20mシャトルラン得点表!3:13</v>
      </c>
      <c r="CR191" s="116" t="str">
        <f t="shared" si="115"/>
        <v>20mシャトルラン得点表!16:25</v>
      </c>
      <c r="CS191" s="47" t="b">
        <f t="shared" si="129"/>
        <v>0</v>
      </c>
    </row>
    <row r="192" spans="1:97">
      <c r="A192" s="10">
        <v>181</v>
      </c>
      <c r="B192" s="147"/>
      <c r="C192" s="15"/>
      <c r="D192" s="233"/>
      <c r="E192" s="15"/>
      <c r="F192" s="139" t="str">
        <f t="shared" si="116"/>
        <v/>
      </c>
      <c r="G192" s="15"/>
      <c r="H192" s="15"/>
      <c r="I192" s="30"/>
      <c r="J192" s="31" t="str">
        <f t="shared" ca="1" si="117"/>
        <v/>
      </c>
      <c r="K192" s="30"/>
      <c r="L192" s="31" t="str">
        <f t="shared" ca="1" si="118"/>
        <v/>
      </c>
      <c r="M192" s="59"/>
      <c r="N192" s="60"/>
      <c r="O192" s="60"/>
      <c r="P192" s="60"/>
      <c r="Q192" s="151"/>
      <c r="R192" s="122"/>
      <c r="S192" s="38" t="str">
        <f t="shared" ca="1" si="119"/>
        <v/>
      </c>
      <c r="T192" s="59"/>
      <c r="U192" s="60"/>
      <c r="V192" s="60"/>
      <c r="W192" s="60"/>
      <c r="X192" s="61"/>
      <c r="Y192" s="38"/>
      <c r="Z192" s="144" t="str">
        <f t="shared" ca="1" si="120"/>
        <v/>
      </c>
      <c r="AA192" s="59"/>
      <c r="AB192" s="60"/>
      <c r="AC192" s="60"/>
      <c r="AD192" s="151"/>
      <c r="AE192" s="30"/>
      <c r="AF192" s="31" t="str">
        <f t="shared" ca="1" si="121"/>
        <v/>
      </c>
      <c r="AG192" s="30"/>
      <c r="AH192" s="31" t="str">
        <f t="shared" ca="1" si="122"/>
        <v/>
      </c>
      <c r="AI192" s="122"/>
      <c r="AJ192" s="38" t="str">
        <f t="shared" ca="1" si="123"/>
        <v/>
      </c>
      <c r="AK192" s="30"/>
      <c r="AL192" s="31" t="str">
        <f t="shared" ca="1" si="124"/>
        <v/>
      </c>
      <c r="AM192" s="11" t="str">
        <f t="shared" si="125"/>
        <v/>
      </c>
      <c r="AN192" s="11" t="str">
        <f t="shared" si="126"/>
        <v/>
      </c>
      <c r="AO192" s="11" t="str">
        <f>IF(AM192=7,VLOOKUP(AN192,設定!$A$2:$B$6,2,1),"---")</f>
        <v>---</v>
      </c>
      <c r="AP192" s="85"/>
      <c r="AQ192" s="86"/>
      <c r="AR192" s="86"/>
      <c r="AS192" s="87" t="s">
        <v>115</v>
      </c>
      <c r="AT192" s="88"/>
      <c r="AU192" s="87"/>
      <c r="AV192" s="89"/>
      <c r="AW192" s="90" t="str">
        <f t="shared" si="127"/>
        <v/>
      </c>
      <c r="AX192" s="87" t="s">
        <v>115</v>
      </c>
      <c r="AY192" s="87" t="s">
        <v>115</v>
      </c>
      <c r="AZ192" s="87" t="s">
        <v>115</v>
      </c>
      <c r="BA192" s="87"/>
      <c r="BB192" s="87"/>
      <c r="BC192" s="87"/>
      <c r="BD192" s="87"/>
      <c r="BE192" s="91"/>
      <c r="BF192" s="96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256"/>
      <c r="BY192" s="106"/>
      <c r="BZ192" s="47"/>
      <c r="CA192" s="47">
        <v>181</v>
      </c>
      <c r="CB192" s="18" t="str">
        <f t="shared" si="128"/>
        <v/>
      </c>
      <c r="CC192" s="18" t="str">
        <f t="shared" si="100"/>
        <v>立得点表!3:12</v>
      </c>
      <c r="CD192" s="116" t="str">
        <f t="shared" si="101"/>
        <v>立得点表!16:25</v>
      </c>
      <c r="CE192" s="18" t="str">
        <f t="shared" si="102"/>
        <v>立3段得点表!3:13</v>
      </c>
      <c r="CF192" s="116" t="str">
        <f t="shared" si="103"/>
        <v>立3段得点表!16:25</v>
      </c>
      <c r="CG192" s="18" t="str">
        <f t="shared" si="104"/>
        <v>ボール得点表!3:13</v>
      </c>
      <c r="CH192" s="116" t="str">
        <f t="shared" si="105"/>
        <v>ボール得点表!16:25</v>
      </c>
      <c r="CI192" s="18" t="str">
        <f t="shared" si="106"/>
        <v>50m得点表!3:13</v>
      </c>
      <c r="CJ192" s="116" t="str">
        <f t="shared" si="107"/>
        <v>50m得点表!16:25</v>
      </c>
      <c r="CK192" s="18" t="str">
        <f t="shared" si="108"/>
        <v>往得点表!3:13</v>
      </c>
      <c r="CL192" s="116" t="str">
        <f t="shared" si="109"/>
        <v>往得点表!16:25</v>
      </c>
      <c r="CM192" s="18" t="str">
        <f t="shared" si="110"/>
        <v>腕得点表!3:13</v>
      </c>
      <c r="CN192" s="116" t="str">
        <f t="shared" si="111"/>
        <v>腕得点表!16:25</v>
      </c>
      <c r="CO192" s="18" t="str">
        <f t="shared" si="112"/>
        <v>腕膝得点表!3:4</v>
      </c>
      <c r="CP192" s="116" t="str">
        <f t="shared" si="113"/>
        <v>腕膝得点表!8:9</v>
      </c>
      <c r="CQ192" s="18" t="str">
        <f t="shared" si="114"/>
        <v>20mシャトルラン得点表!3:13</v>
      </c>
      <c r="CR192" s="116" t="str">
        <f t="shared" si="115"/>
        <v>20mシャトルラン得点表!16:25</v>
      </c>
      <c r="CS192" s="47" t="b">
        <f t="shared" si="129"/>
        <v>0</v>
      </c>
    </row>
    <row r="193" spans="1:97">
      <c r="A193" s="10">
        <v>182</v>
      </c>
      <c r="B193" s="147"/>
      <c r="C193" s="15"/>
      <c r="D193" s="233"/>
      <c r="E193" s="15"/>
      <c r="F193" s="139" t="str">
        <f t="shared" si="116"/>
        <v/>
      </c>
      <c r="G193" s="15"/>
      <c r="H193" s="15"/>
      <c r="I193" s="30"/>
      <c r="J193" s="31" t="str">
        <f t="shared" ca="1" si="117"/>
        <v/>
      </c>
      <c r="K193" s="30"/>
      <c r="L193" s="31" t="str">
        <f t="shared" ca="1" si="118"/>
        <v/>
      </c>
      <c r="M193" s="59"/>
      <c r="N193" s="60"/>
      <c r="O193" s="60"/>
      <c r="P193" s="60"/>
      <c r="Q193" s="151"/>
      <c r="R193" s="122"/>
      <c r="S193" s="38" t="str">
        <f t="shared" ca="1" si="119"/>
        <v/>
      </c>
      <c r="T193" s="59"/>
      <c r="U193" s="60"/>
      <c r="V193" s="60"/>
      <c r="W193" s="60"/>
      <c r="X193" s="61"/>
      <c r="Y193" s="38"/>
      <c r="Z193" s="144" t="str">
        <f t="shared" ca="1" si="120"/>
        <v/>
      </c>
      <c r="AA193" s="59"/>
      <c r="AB193" s="60"/>
      <c r="AC193" s="60"/>
      <c r="AD193" s="151"/>
      <c r="AE193" s="30"/>
      <c r="AF193" s="31" t="str">
        <f t="shared" ca="1" si="121"/>
        <v/>
      </c>
      <c r="AG193" s="30"/>
      <c r="AH193" s="31" t="str">
        <f t="shared" ca="1" si="122"/>
        <v/>
      </c>
      <c r="AI193" s="122"/>
      <c r="AJ193" s="38" t="str">
        <f t="shared" ca="1" si="123"/>
        <v/>
      </c>
      <c r="AK193" s="30"/>
      <c r="AL193" s="31" t="str">
        <f t="shared" ca="1" si="124"/>
        <v/>
      </c>
      <c r="AM193" s="11" t="str">
        <f t="shared" si="125"/>
        <v/>
      </c>
      <c r="AN193" s="11" t="str">
        <f t="shared" si="126"/>
        <v/>
      </c>
      <c r="AO193" s="11" t="str">
        <f>IF(AM193=7,VLOOKUP(AN193,設定!$A$2:$B$6,2,1),"---")</f>
        <v>---</v>
      </c>
      <c r="AP193" s="85"/>
      <c r="AQ193" s="86"/>
      <c r="AR193" s="86"/>
      <c r="AS193" s="87" t="s">
        <v>115</v>
      </c>
      <c r="AT193" s="88"/>
      <c r="AU193" s="87"/>
      <c r="AV193" s="89"/>
      <c r="AW193" s="90" t="str">
        <f t="shared" si="127"/>
        <v/>
      </c>
      <c r="AX193" s="87" t="s">
        <v>115</v>
      </c>
      <c r="AY193" s="87" t="s">
        <v>115</v>
      </c>
      <c r="AZ193" s="87" t="s">
        <v>115</v>
      </c>
      <c r="BA193" s="87"/>
      <c r="BB193" s="87"/>
      <c r="BC193" s="87"/>
      <c r="BD193" s="87"/>
      <c r="BE193" s="91"/>
      <c r="BF193" s="96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256"/>
      <c r="BY193" s="106"/>
      <c r="BZ193" s="47"/>
      <c r="CA193" s="47">
        <v>182</v>
      </c>
      <c r="CB193" s="18" t="str">
        <f t="shared" si="128"/>
        <v/>
      </c>
      <c r="CC193" s="18" t="str">
        <f t="shared" si="100"/>
        <v>立得点表!3:12</v>
      </c>
      <c r="CD193" s="116" t="str">
        <f t="shared" si="101"/>
        <v>立得点表!16:25</v>
      </c>
      <c r="CE193" s="18" t="str">
        <f t="shared" si="102"/>
        <v>立3段得点表!3:13</v>
      </c>
      <c r="CF193" s="116" t="str">
        <f t="shared" si="103"/>
        <v>立3段得点表!16:25</v>
      </c>
      <c r="CG193" s="18" t="str">
        <f t="shared" si="104"/>
        <v>ボール得点表!3:13</v>
      </c>
      <c r="CH193" s="116" t="str">
        <f t="shared" si="105"/>
        <v>ボール得点表!16:25</v>
      </c>
      <c r="CI193" s="18" t="str">
        <f t="shared" si="106"/>
        <v>50m得点表!3:13</v>
      </c>
      <c r="CJ193" s="116" t="str">
        <f t="shared" si="107"/>
        <v>50m得点表!16:25</v>
      </c>
      <c r="CK193" s="18" t="str">
        <f t="shared" si="108"/>
        <v>往得点表!3:13</v>
      </c>
      <c r="CL193" s="116" t="str">
        <f t="shared" si="109"/>
        <v>往得点表!16:25</v>
      </c>
      <c r="CM193" s="18" t="str">
        <f t="shared" si="110"/>
        <v>腕得点表!3:13</v>
      </c>
      <c r="CN193" s="116" t="str">
        <f t="shared" si="111"/>
        <v>腕得点表!16:25</v>
      </c>
      <c r="CO193" s="18" t="str">
        <f t="shared" si="112"/>
        <v>腕膝得点表!3:4</v>
      </c>
      <c r="CP193" s="116" t="str">
        <f t="shared" si="113"/>
        <v>腕膝得点表!8:9</v>
      </c>
      <c r="CQ193" s="18" t="str">
        <f t="shared" si="114"/>
        <v>20mシャトルラン得点表!3:13</v>
      </c>
      <c r="CR193" s="116" t="str">
        <f t="shared" si="115"/>
        <v>20mシャトルラン得点表!16:25</v>
      </c>
      <c r="CS193" s="47" t="b">
        <f t="shared" si="129"/>
        <v>0</v>
      </c>
    </row>
    <row r="194" spans="1:97">
      <c r="A194" s="10">
        <v>183</v>
      </c>
      <c r="B194" s="147"/>
      <c r="C194" s="15"/>
      <c r="D194" s="233"/>
      <c r="E194" s="15"/>
      <c r="F194" s="139" t="str">
        <f t="shared" si="116"/>
        <v/>
      </c>
      <c r="G194" s="15"/>
      <c r="H194" s="15"/>
      <c r="I194" s="30"/>
      <c r="J194" s="31" t="str">
        <f t="shared" ca="1" si="117"/>
        <v/>
      </c>
      <c r="K194" s="30"/>
      <c r="L194" s="31" t="str">
        <f t="shared" ca="1" si="118"/>
        <v/>
      </c>
      <c r="M194" s="59"/>
      <c r="N194" s="60"/>
      <c r="O194" s="60"/>
      <c r="P194" s="60"/>
      <c r="Q194" s="151"/>
      <c r="R194" s="122"/>
      <c r="S194" s="38" t="str">
        <f t="shared" ca="1" si="119"/>
        <v/>
      </c>
      <c r="T194" s="59"/>
      <c r="U194" s="60"/>
      <c r="V194" s="60"/>
      <c r="W194" s="60"/>
      <c r="X194" s="61"/>
      <c r="Y194" s="38"/>
      <c r="Z194" s="144" t="str">
        <f t="shared" ca="1" si="120"/>
        <v/>
      </c>
      <c r="AA194" s="59"/>
      <c r="AB194" s="60"/>
      <c r="AC194" s="60"/>
      <c r="AD194" s="151"/>
      <c r="AE194" s="30"/>
      <c r="AF194" s="31" t="str">
        <f t="shared" ca="1" si="121"/>
        <v/>
      </c>
      <c r="AG194" s="30"/>
      <c r="AH194" s="31" t="str">
        <f t="shared" ca="1" si="122"/>
        <v/>
      </c>
      <c r="AI194" s="122"/>
      <c r="AJ194" s="38" t="str">
        <f t="shared" ca="1" si="123"/>
        <v/>
      </c>
      <c r="AK194" s="30"/>
      <c r="AL194" s="31" t="str">
        <f t="shared" ca="1" si="124"/>
        <v/>
      </c>
      <c r="AM194" s="11" t="str">
        <f t="shared" si="125"/>
        <v/>
      </c>
      <c r="AN194" s="11" t="str">
        <f t="shared" si="126"/>
        <v/>
      </c>
      <c r="AO194" s="11" t="str">
        <f>IF(AM194=7,VLOOKUP(AN194,設定!$A$2:$B$6,2,1),"---")</f>
        <v>---</v>
      </c>
      <c r="AP194" s="85"/>
      <c r="AQ194" s="86"/>
      <c r="AR194" s="86"/>
      <c r="AS194" s="87" t="s">
        <v>115</v>
      </c>
      <c r="AT194" s="88"/>
      <c r="AU194" s="87"/>
      <c r="AV194" s="89"/>
      <c r="AW194" s="90" t="str">
        <f t="shared" si="127"/>
        <v/>
      </c>
      <c r="AX194" s="87" t="s">
        <v>115</v>
      </c>
      <c r="AY194" s="87" t="s">
        <v>115</v>
      </c>
      <c r="AZ194" s="87" t="s">
        <v>115</v>
      </c>
      <c r="BA194" s="87"/>
      <c r="BB194" s="87"/>
      <c r="BC194" s="87"/>
      <c r="BD194" s="87"/>
      <c r="BE194" s="91"/>
      <c r="BF194" s="96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256"/>
      <c r="BY194" s="106"/>
      <c r="BZ194" s="47"/>
      <c r="CA194" s="47">
        <v>183</v>
      </c>
      <c r="CB194" s="18" t="str">
        <f t="shared" si="128"/>
        <v/>
      </c>
      <c r="CC194" s="18" t="str">
        <f t="shared" si="100"/>
        <v>立得点表!3:12</v>
      </c>
      <c r="CD194" s="116" t="str">
        <f t="shared" si="101"/>
        <v>立得点表!16:25</v>
      </c>
      <c r="CE194" s="18" t="str">
        <f t="shared" si="102"/>
        <v>立3段得点表!3:13</v>
      </c>
      <c r="CF194" s="116" t="str">
        <f t="shared" si="103"/>
        <v>立3段得点表!16:25</v>
      </c>
      <c r="CG194" s="18" t="str">
        <f t="shared" si="104"/>
        <v>ボール得点表!3:13</v>
      </c>
      <c r="CH194" s="116" t="str">
        <f t="shared" si="105"/>
        <v>ボール得点表!16:25</v>
      </c>
      <c r="CI194" s="18" t="str">
        <f t="shared" si="106"/>
        <v>50m得点表!3:13</v>
      </c>
      <c r="CJ194" s="116" t="str">
        <f t="shared" si="107"/>
        <v>50m得点表!16:25</v>
      </c>
      <c r="CK194" s="18" t="str">
        <f t="shared" si="108"/>
        <v>往得点表!3:13</v>
      </c>
      <c r="CL194" s="116" t="str">
        <f t="shared" si="109"/>
        <v>往得点表!16:25</v>
      </c>
      <c r="CM194" s="18" t="str">
        <f t="shared" si="110"/>
        <v>腕得点表!3:13</v>
      </c>
      <c r="CN194" s="116" t="str">
        <f t="shared" si="111"/>
        <v>腕得点表!16:25</v>
      </c>
      <c r="CO194" s="18" t="str">
        <f t="shared" si="112"/>
        <v>腕膝得点表!3:4</v>
      </c>
      <c r="CP194" s="116" t="str">
        <f t="shared" si="113"/>
        <v>腕膝得点表!8:9</v>
      </c>
      <c r="CQ194" s="18" t="str">
        <f t="shared" si="114"/>
        <v>20mシャトルラン得点表!3:13</v>
      </c>
      <c r="CR194" s="116" t="str">
        <f t="shared" si="115"/>
        <v>20mシャトルラン得点表!16:25</v>
      </c>
      <c r="CS194" s="47" t="b">
        <f t="shared" si="129"/>
        <v>0</v>
      </c>
    </row>
    <row r="195" spans="1:97">
      <c r="A195" s="10">
        <v>184</v>
      </c>
      <c r="B195" s="147"/>
      <c r="C195" s="15"/>
      <c r="D195" s="233"/>
      <c r="E195" s="15"/>
      <c r="F195" s="139" t="str">
        <f t="shared" si="116"/>
        <v/>
      </c>
      <c r="G195" s="15"/>
      <c r="H195" s="15"/>
      <c r="I195" s="30"/>
      <c r="J195" s="31" t="str">
        <f t="shared" ca="1" si="117"/>
        <v/>
      </c>
      <c r="K195" s="30"/>
      <c r="L195" s="31" t="str">
        <f t="shared" ca="1" si="118"/>
        <v/>
      </c>
      <c r="M195" s="59"/>
      <c r="N195" s="60"/>
      <c r="O195" s="60"/>
      <c r="P195" s="60"/>
      <c r="Q195" s="151"/>
      <c r="R195" s="122"/>
      <c r="S195" s="38" t="str">
        <f t="shared" ca="1" si="119"/>
        <v/>
      </c>
      <c r="T195" s="59"/>
      <c r="U195" s="60"/>
      <c r="V195" s="60"/>
      <c r="W195" s="60"/>
      <c r="X195" s="61"/>
      <c r="Y195" s="38"/>
      <c r="Z195" s="144" t="str">
        <f t="shared" ca="1" si="120"/>
        <v/>
      </c>
      <c r="AA195" s="59"/>
      <c r="AB195" s="60"/>
      <c r="AC195" s="60"/>
      <c r="AD195" s="151"/>
      <c r="AE195" s="30"/>
      <c r="AF195" s="31" t="str">
        <f t="shared" ca="1" si="121"/>
        <v/>
      </c>
      <c r="AG195" s="30"/>
      <c r="AH195" s="31" t="str">
        <f t="shared" ca="1" si="122"/>
        <v/>
      </c>
      <c r="AI195" s="122"/>
      <c r="AJ195" s="38" t="str">
        <f t="shared" ca="1" si="123"/>
        <v/>
      </c>
      <c r="AK195" s="30"/>
      <c r="AL195" s="31" t="str">
        <f t="shared" ca="1" si="124"/>
        <v/>
      </c>
      <c r="AM195" s="11" t="str">
        <f t="shared" si="125"/>
        <v/>
      </c>
      <c r="AN195" s="11" t="str">
        <f t="shared" si="126"/>
        <v/>
      </c>
      <c r="AO195" s="11" t="str">
        <f>IF(AM195=7,VLOOKUP(AN195,設定!$A$2:$B$6,2,1),"---")</f>
        <v>---</v>
      </c>
      <c r="AP195" s="85"/>
      <c r="AQ195" s="86"/>
      <c r="AR195" s="86"/>
      <c r="AS195" s="87" t="s">
        <v>115</v>
      </c>
      <c r="AT195" s="88"/>
      <c r="AU195" s="87"/>
      <c r="AV195" s="89"/>
      <c r="AW195" s="90" t="str">
        <f t="shared" si="127"/>
        <v/>
      </c>
      <c r="AX195" s="87" t="s">
        <v>115</v>
      </c>
      <c r="AY195" s="87" t="s">
        <v>115</v>
      </c>
      <c r="AZ195" s="87" t="s">
        <v>115</v>
      </c>
      <c r="BA195" s="87"/>
      <c r="BB195" s="87"/>
      <c r="BC195" s="87"/>
      <c r="BD195" s="87"/>
      <c r="BE195" s="91"/>
      <c r="BF195" s="96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256"/>
      <c r="BY195" s="106"/>
      <c r="BZ195" s="47"/>
      <c r="CA195" s="47">
        <v>184</v>
      </c>
      <c r="CB195" s="18" t="str">
        <f t="shared" si="128"/>
        <v/>
      </c>
      <c r="CC195" s="18" t="str">
        <f t="shared" si="100"/>
        <v>立得点表!3:12</v>
      </c>
      <c r="CD195" s="116" t="str">
        <f t="shared" si="101"/>
        <v>立得点表!16:25</v>
      </c>
      <c r="CE195" s="18" t="str">
        <f t="shared" si="102"/>
        <v>立3段得点表!3:13</v>
      </c>
      <c r="CF195" s="116" t="str">
        <f t="shared" si="103"/>
        <v>立3段得点表!16:25</v>
      </c>
      <c r="CG195" s="18" t="str">
        <f t="shared" si="104"/>
        <v>ボール得点表!3:13</v>
      </c>
      <c r="CH195" s="116" t="str">
        <f t="shared" si="105"/>
        <v>ボール得点表!16:25</v>
      </c>
      <c r="CI195" s="18" t="str">
        <f t="shared" si="106"/>
        <v>50m得点表!3:13</v>
      </c>
      <c r="CJ195" s="116" t="str">
        <f t="shared" si="107"/>
        <v>50m得点表!16:25</v>
      </c>
      <c r="CK195" s="18" t="str">
        <f t="shared" si="108"/>
        <v>往得点表!3:13</v>
      </c>
      <c r="CL195" s="116" t="str">
        <f t="shared" si="109"/>
        <v>往得点表!16:25</v>
      </c>
      <c r="CM195" s="18" t="str">
        <f t="shared" si="110"/>
        <v>腕得点表!3:13</v>
      </c>
      <c r="CN195" s="116" t="str">
        <f t="shared" si="111"/>
        <v>腕得点表!16:25</v>
      </c>
      <c r="CO195" s="18" t="str">
        <f t="shared" si="112"/>
        <v>腕膝得点表!3:4</v>
      </c>
      <c r="CP195" s="116" t="str">
        <f t="shared" si="113"/>
        <v>腕膝得点表!8:9</v>
      </c>
      <c r="CQ195" s="18" t="str">
        <f t="shared" si="114"/>
        <v>20mシャトルラン得点表!3:13</v>
      </c>
      <c r="CR195" s="116" t="str">
        <f t="shared" si="115"/>
        <v>20mシャトルラン得点表!16:25</v>
      </c>
      <c r="CS195" s="47" t="b">
        <f t="shared" si="129"/>
        <v>0</v>
      </c>
    </row>
    <row r="196" spans="1:97">
      <c r="A196" s="10">
        <v>185</v>
      </c>
      <c r="B196" s="147"/>
      <c r="C196" s="15"/>
      <c r="D196" s="233"/>
      <c r="E196" s="15"/>
      <c r="F196" s="139" t="str">
        <f t="shared" si="116"/>
        <v/>
      </c>
      <c r="G196" s="15"/>
      <c r="H196" s="15"/>
      <c r="I196" s="30"/>
      <c r="J196" s="31" t="str">
        <f t="shared" ca="1" si="117"/>
        <v/>
      </c>
      <c r="K196" s="30"/>
      <c r="L196" s="31" t="str">
        <f t="shared" ca="1" si="118"/>
        <v/>
      </c>
      <c r="M196" s="59"/>
      <c r="N196" s="60"/>
      <c r="O196" s="60"/>
      <c r="P196" s="60"/>
      <c r="Q196" s="151"/>
      <c r="R196" s="122"/>
      <c r="S196" s="38" t="str">
        <f t="shared" ca="1" si="119"/>
        <v/>
      </c>
      <c r="T196" s="59"/>
      <c r="U196" s="60"/>
      <c r="V196" s="60"/>
      <c r="W196" s="60"/>
      <c r="X196" s="61"/>
      <c r="Y196" s="38"/>
      <c r="Z196" s="144" t="str">
        <f t="shared" ca="1" si="120"/>
        <v/>
      </c>
      <c r="AA196" s="59"/>
      <c r="AB196" s="60"/>
      <c r="AC196" s="60"/>
      <c r="AD196" s="151"/>
      <c r="AE196" s="30"/>
      <c r="AF196" s="31" t="str">
        <f t="shared" ca="1" si="121"/>
        <v/>
      </c>
      <c r="AG196" s="30"/>
      <c r="AH196" s="31" t="str">
        <f t="shared" ca="1" si="122"/>
        <v/>
      </c>
      <c r="AI196" s="122"/>
      <c r="AJ196" s="38" t="str">
        <f t="shared" ca="1" si="123"/>
        <v/>
      </c>
      <c r="AK196" s="30"/>
      <c r="AL196" s="31" t="str">
        <f t="shared" ca="1" si="124"/>
        <v/>
      </c>
      <c r="AM196" s="11" t="str">
        <f t="shared" si="125"/>
        <v/>
      </c>
      <c r="AN196" s="11" t="str">
        <f t="shared" si="126"/>
        <v/>
      </c>
      <c r="AO196" s="11" t="str">
        <f>IF(AM196=7,VLOOKUP(AN196,設定!$A$2:$B$6,2,1),"---")</f>
        <v>---</v>
      </c>
      <c r="AP196" s="85"/>
      <c r="AQ196" s="86"/>
      <c r="AR196" s="86"/>
      <c r="AS196" s="87" t="s">
        <v>115</v>
      </c>
      <c r="AT196" s="88"/>
      <c r="AU196" s="87"/>
      <c r="AV196" s="89"/>
      <c r="AW196" s="90" t="str">
        <f t="shared" si="127"/>
        <v/>
      </c>
      <c r="AX196" s="87" t="s">
        <v>115</v>
      </c>
      <c r="AY196" s="87" t="s">
        <v>115</v>
      </c>
      <c r="AZ196" s="87" t="s">
        <v>115</v>
      </c>
      <c r="BA196" s="87"/>
      <c r="BB196" s="87"/>
      <c r="BC196" s="87"/>
      <c r="BD196" s="87"/>
      <c r="BE196" s="91"/>
      <c r="BF196" s="96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256"/>
      <c r="BY196" s="106"/>
      <c r="BZ196" s="47"/>
      <c r="CA196" s="47">
        <v>185</v>
      </c>
      <c r="CB196" s="18" t="str">
        <f t="shared" si="128"/>
        <v/>
      </c>
      <c r="CC196" s="18" t="str">
        <f t="shared" si="100"/>
        <v>立得点表!3:12</v>
      </c>
      <c r="CD196" s="116" t="str">
        <f t="shared" si="101"/>
        <v>立得点表!16:25</v>
      </c>
      <c r="CE196" s="18" t="str">
        <f t="shared" si="102"/>
        <v>立3段得点表!3:13</v>
      </c>
      <c r="CF196" s="116" t="str">
        <f t="shared" si="103"/>
        <v>立3段得点表!16:25</v>
      </c>
      <c r="CG196" s="18" t="str">
        <f t="shared" si="104"/>
        <v>ボール得点表!3:13</v>
      </c>
      <c r="CH196" s="116" t="str">
        <f t="shared" si="105"/>
        <v>ボール得点表!16:25</v>
      </c>
      <c r="CI196" s="18" t="str">
        <f t="shared" si="106"/>
        <v>50m得点表!3:13</v>
      </c>
      <c r="CJ196" s="116" t="str">
        <f t="shared" si="107"/>
        <v>50m得点表!16:25</v>
      </c>
      <c r="CK196" s="18" t="str">
        <f t="shared" si="108"/>
        <v>往得点表!3:13</v>
      </c>
      <c r="CL196" s="116" t="str">
        <f t="shared" si="109"/>
        <v>往得点表!16:25</v>
      </c>
      <c r="CM196" s="18" t="str">
        <f t="shared" si="110"/>
        <v>腕得点表!3:13</v>
      </c>
      <c r="CN196" s="116" t="str">
        <f t="shared" si="111"/>
        <v>腕得点表!16:25</v>
      </c>
      <c r="CO196" s="18" t="str">
        <f t="shared" si="112"/>
        <v>腕膝得点表!3:4</v>
      </c>
      <c r="CP196" s="116" t="str">
        <f t="shared" si="113"/>
        <v>腕膝得点表!8:9</v>
      </c>
      <c r="CQ196" s="18" t="str">
        <f t="shared" si="114"/>
        <v>20mシャトルラン得点表!3:13</v>
      </c>
      <c r="CR196" s="116" t="str">
        <f t="shared" si="115"/>
        <v>20mシャトルラン得点表!16:25</v>
      </c>
      <c r="CS196" s="47" t="b">
        <f t="shared" si="129"/>
        <v>0</v>
      </c>
    </row>
    <row r="197" spans="1:97">
      <c r="A197" s="10">
        <v>186</v>
      </c>
      <c r="B197" s="147"/>
      <c r="C197" s="15"/>
      <c r="D197" s="233"/>
      <c r="E197" s="15"/>
      <c r="F197" s="139" t="str">
        <f t="shared" si="116"/>
        <v/>
      </c>
      <c r="G197" s="15"/>
      <c r="H197" s="15"/>
      <c r="I197" s="30"/>
      <c r="J197" s="31" t="str">
        <f t="shared" ca="1" si="117"/>
        <v/>
      </c>
      <c r="K197" s="30"/>
      <c r="L197" s="31" t="str">
        <f t="shared" ca="1" si="118"/>
        <v/>
      </c>
      <c r="M197" s="59"/>
      <c r="N197" s="60"/>
      <c r="O197" s="60"/>
      <c r="P197" s="60"/>
      <c r="Q197" s="151"/>
      <c r="R197" s="122"/>
      <c r="S197" s="38" t="str">
        <f t="shared" ca="1" si="119"/>
        <v/>
      </c>
      <c r="T197" s="59"/>
      <c r="U197" s="60"/>
      <c r="V197" s="60"/>
      <c r="W197" s="60"/>
      <c r="X197" s="61"/>
      <c r="Y197" s="38"/>
      <c r="Z197" s="144" t="str">
        <f t="shared" ca="1" si="120"/>
        <v/>
      </c>
      <c r="AA197" s="59"/>
      <c r="AB197" s="60"/>
      <c r="AC197" s="60"/>
      <c r="AD197" s="151"/>
      <c r="AE197" s="30"/>
      <c r="AF197" s="31" t="str">
        <f t="shared" ca="1" si="121"/>
        <v/>
      </c>
      <c r="AG197" s="30"/>
      <c r="AH197" s="31" t="str">
        <f t="shared" ca="1" si="122"/>
        <v/>
      </c>
      <c r="AI197" s="122"/>
      <c r="AJ197" s="38" t="str">
        <f t="shared" ca="1" si="123"/>
        <v/>
      </c>
      <c r="AK197" s="30"/>
      <c r="AL197" s="31" t="str">
        <f t="shared" ca="1" si="124"/>
        <v/>
      </c>
      <c r="AM197" s="11" t="str">
        <f t="shared" si="125"/>
        <v/>
      </c>
      <c r="AN197" s="11" t="str">
        <f t="shared" si="126"/>
        <v/>
      </c>
      <c r="AO197" s="11" t="str">
        <f>IF(AM197=7,VLOOKUP(AN197,設定!$A$2:$B$6,2,1),"---")</f>
        <v>---</v>
      </c>
      <c r="AP197" s="85"/>
      <c r="AQ197" s="86"/>
      <c r="AR197" s="86"/>
      <c r="AS197" s="87" t="s">
        <v>115</v>
      </c>
      <c r="AT197" s="88"/>
      <c r="AU197" s="87"/>
      <c r="AV197" s="89"/>
      <c r="AW197" s="90" t="str">
        <f t="shared" si="127"/>
        <v/>
      </c>
      <c r="AX197" s="87" t="s">
        <v>115</v>
      </c>
      <c r="AY197" s="87" t="s">
        <v>115</v>
      </c>
      <c r="AZ197" s="87" t="s">
        <v>115</v>
      </c>
      <c r="BA197" s="87"/>
      <c r="BB197" s="87"/>
      <c r="BC197" s="87"/>
      <c r="BD197" s="87"/>
      <c r="BE197" s="91"/>
      <c r="BF197" s="96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256"/>
      <c r="BY197" s="106"/>
      <c r="BZ197" s="47"/>
      <c r="CA197" s="47">
        <v>186</v>
      </c>
      <c r="CB197" s="18" t="str">
        <f t="shared" si="128"/>
        <v/>
      </c>
      <c r="CC197" s="18" t="str">
        <f t="shared" si="100"/>
        <v>立得点表!3:12</v>
      </c>
      <c r="CD197" s="116" t="str">
        <f t="shared" si="101"/>
        <v>立得点表!16:25</v>
      </c>
      <c r="CE197" s="18" t="str">
        <f t="shared" si="102"/>
        <v>立3段得点表!3:13</v>
      </c>
      <c r="CF197" s="116" t="str">
        <f t="shared" si="103"/>
        <v>立3段得点表!16:25</v>
      </c>
      <c r="CG197" s="18" t="str">
        <f t="shared" si="104"/>
        <v>ボール得点表!3:13</v>
      </c>
      <c r="CH197" s="116" t="str">
        <f t="shared" si="105"/>
        <v>ボール得点表!16:25</v>
      </c>
      <c r="CI197" s="18" t="str">
        <f t="shared" si="106"/>
        <v>50m得点表!3:13</v>
      </c>
      <c r="CJ197" s="116" t="str">
        <f t="shared" si="107"/>
        <v>50m得点表!16:25</v>
      </c>
      <c r="CK197" s="18" t="str">
        <f t="shared" si="108"/>
        <v>往得点表!3:13</v>
      </c>
      <c r="CL197" s="116" t="str">
        <f t="shared" si="109"/>
        <v>往得点表!16:25</v>
      </c>
      <c r="CM197" s="18" t="str">
        <f t="shared" si="110"/>
        <v>腕得点表!3:13</v>
      </c>
      <c r="CN197" s="116" t="str">
        <f t="shared" si="111"/>
        <v>腕得点表!16:25</v>
      </c>
      <c r="CO197" s="18" t="str">
        <f t="shared" si="112"/>
        <v>腕膝得点表!3:4</v>
      </c>
      <c r="CP197" s="116" t="str">
        <f t="shared" si="113"/>
        <v>腕膝得点表!8:9</v>
      </c>
      <c r="CQ197" s="18" t="str">
        <f t="shared" si="114"/>
        <v>20mシャトルラン得点表!3:13</v>
      </c>
      <c r="CR197" s="116" t="str">
        <f t="shared" si="115"/>
        <v>20mシャトルラン得点表!16:25</v>
      </c>
      <c r="CS197" s="47" t="b">
        <f t="shared" si="129"/>
        <v>0</v>
      </c>
    </row>
    <row r="198" spans="1:97">
      <c r="A198" s="10">
        <v>187</v>
      </c>
      <c r="B198" s="147"/>
      <c r="C198" s="15"/>
      <c r="D198" s="233"/>
      <c r="E198" s="15"/>
      <c r="F198" s="139" t="str">
        <f t="shared" si="116"/>
        <v/>
      </c>
      <c r="G198" s="15"/>
      <c r="H198" s="15"/>
      <c r="I198" s="30"/>
      <c r="J198" s="31" t="str">
        <f t="shared" ca="1" si="117"/>
        <v/>
      </c>
      <c r="K198" s="30"/>
      <c r="L198" s="31" t="str">
        <f t="shared" ca="1" si="118"/>
        <v/>
      </c>
      <c r="M198" s="59"/>
      <c r="N198" s="60"/>
      <c r="O198" s="60"/>
      <c r="P198" s="60"/>
      <c r="Q198" s="151"/>
      <c r="R198" s="122"/>
      <c r="S198" s="38" t="str">
        <f t="shared" ca="1" si="119"/>
        <v/>
      </c>
      <c r="T198" s="59"/>
      <c r="U198" s="60"/>
      <c r="V198" s="60"/>
      <c r="W198" s="60"/>
      <c r="X198" s="61"/>
      <c r="Y198" s="38"/>
      <c r="Z198" s="144" t="str">
        <f t="shared" ca="1" si="120"/>
        <v/>
      </c>
      <c r="AA198" s="59"/>
      <c r="AB198" s="60"/>
      <c r="AC198" s="60"/>
      <c r="AD198" s="151"/>
      <c r="AE198" s="30"/>
      <c r="AF198" s="31" t="str">
        <f t="shared" ca="1" si="121"/>
        <v/>
      </c>
      <c r="AG198" s="30"/>
      <c r="AH198" s="31" t="str">
        <f t="shared" ca="1" si="122"/>
        <v/>
      </c>
      <c r="AI198" s="122"/>
      <c r="AJ198" s="38" t="str">
        <f t="shared" ca="1" si="123"/>
        <v/>
      </c>
      <c r="AK198" s="30"/>
      <c r="AL198" s="31" t="str">
        <f t="shared" ca="1" si="124"/>
        <v/>
      </c>
      <c r="AM198" s="11" t="str">
        <f t="shared" si="125"/>
        <v/>
      </c>
      <c r="AN198" s="11" t="str">
        <f t="shared" si="126"/>
        <v/>
      </c>
      <c r="AO198" s="11" t="str">
        <f>IF(AM198=7,VLOOKUP(AN198,設定!$A$2:$B$6,2,1),"---")</f>
        <v>---</v>
      </c>
      <c r="AP198" s="85"/>
      <c r="AQ198" s="86"/>
      <c r="AR198" s="86"/>
      <c r="AS198" s="87" t="s">
        <v>115</v>
      </c>
      <c r="AT198" s="88"/>
      <c r="AU198" s="87"/>
      <c r="AV198" s="89"/>
      <c r="AW198" s="90" t="str">
        <f t="shared" si="127"/>
        <v/>
      </c>
      <c r="AX198" s="87" t="s">
        <v>115</v>
      </c>
      <c r="AY198" s="87" t="s">
        <v>115</v>
      </c>
      <c r="AZ198" s="87" t="s">
        <v>115</v>
      </c>
      <c r="BA198" s="87"/>
      <c r="BB198" s="87"/>
      <c r="BC198" s="87"/>
      <c r="BD198" s="87"/>
      <c r="BE198" s="91"/>
      <c r="BF198" s="96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256"/>
      <c r="BY198" s="106"/>
      <c r="BZ198" s="47"/>
      <c r="CA198" s="47">
        <v>187</v>
      </c>
      <c r="CB198" s="18" t="str">
        <f t="shared" si="128"/>
        <v/>
      </c>
      <c r="CC198" s="18" t="str">
        <f t="shared" si="100"/>
        <v>立得点表!3:12</v>
      </c>
      <c r="CD198" s="116" t="str">
        <f t="shared" si="101"/>
        <v>立得点表!16:25</v>
      </c>
      <c r="CE198" s="18" t="str">
        <f t="shared" si="102"/>
        <v>立3段得点表!3:13</v>
      </c>
      <c r="CF198" s="116" t="str">
        <f t="shared" si="103"/>
        <v>立3段得点表!16:25</v>
      </c>
      <c r="CG198" s="18" t="str">
        <f t="shared" si="104"/>
        <v>ボール得点表!3:13</v>
      </c>
      <c r="CH198" s="116" t="str">
        <f t="shared" si="105"/>
        <v>ボール得点表!16:25</v>
      </c>
      <c r="CI198" s="18" t="str">
        <f t="shared" si="106"/>
        <v>50m得点表!3:13</v>
      </c>
      <c r="CJ198" s="116" t="str">
        <f t="shared" si="107"/>
        <v>50m得点表!16:25</v>
      </c>
      <c r="CK198" s="18" t="str">
        <f t="shared" si="108"/>
        <v>往得点表!3:13</v>
      </c>
      <c r="CL198" s="116" t="str">
        <f t="shared" si="109"/>
        <v>往得点表!16:25</v>
      </c>
      <c r="CM198" s="18" t="str">
        <f t="shared" si="110"/>
        <v>腕得点表!3:13</v>
      </c>
      <c r="CN198" s="116" t="str">
        <f t="shared" si="111"/>
        <v>腕得点表!16:25</v>
      </c>
      <c r="CO198" s="18" t="str">
        <f t="shared" si="112"/>
        <v>腕膝得点表!3:4</v>
      </c>
      <c r="CP198" s="116" t="str">
        <f t="shared" si="113"/>
        <v>腕膝得点表!8:9</v>
      </c>
      <c r="CQ198" s="18" t="str">
        <f t="shared" si="114"/>
        <v>20mシャトルラン得点表!3:13</v>
      </c>
      <c r="CR198" s="116" t="str">
        <f t="shared" si="115"/>
        <v>20mシャトルラン得点表!16:25</v>
      </c>
      <c r="CS198" s="47" t="b">
        <f t="shared" si="129"/>
        <v>0</v>
      </c>
    </row>
    <row r="199" spans="1:97">
      <c r="A199" s="10">
        <v>188</v>
      </c>
      <c r="B199" s="147"/>
      <c r="C199" s="15"/>
      <c r="D199" s="233"/>
      <c r="E199" s="15"/>
      <c r="F199" s="139" t="str">
        <f t="shared" si="116"/>
        <v/>
      </c>
      <c r="G199" s="15"/>
      <c r="H199" s="15"/>
      <c r="I199" s="30"/>
      <c r="J199" s="31" t="str">
        <f t="shared" ca="1" si="117"/>
        <v/>
      </c>
      <c r="K199" s="30"/>
      <c r="L199" s="31" t="str">
        <f t="shared" ca="1" si="118"/>
        <v/>
      </c>
      <c r="M199" s="59"/>
      <c r="N199" s="60"/>
      <c r="O199" s="60"/>
      <c r="P199" s="60"/>
      <c r="Q199" s="151"/>
      <c r="R199" s="122"/>
      <c r="S199" s="38" t="str">
        <f t="shared" ca="1" si="119"/>
        <v/>
      </c>
      <c r="T199" s="59"/>
      <c r="U199" s="60"/>
      <c r="V199" s="60"/>
      <c r="W199" s="60"/>
      <c r="X199" s="61"/>
      <c r="Y199" s="38"/>
      <c r="Z199" s="144" t="str">
        <f t="shared" ca="1" si="120"/>
        <v/>
      </c>
      <c r="AA199" s="59"/>
      <c r="AB199" s="60"/>
      <c r="AC199" s="60"/>
      <c r="AD199" s="151"/>
      <c r="AE199" s="30"/>
      <c r="AF199" s="31" t="str">
        <f t="shared" ca="1" si="121"/>
        <v/>
      </c>
      <c r="AG199" s="30"/>
      <c r="AH199" s="31" t="str">
        <f t="shared" ca="1" si="122"/>
        <v/>
      </c>
      <c r="AI199" s="122"/>
      <c r="AJ199" s="38" t="str">
        <f t="shared" ca="1" si="123"/>
        <v/>
      </c>
      <c r="AK199" s="30"/>
      <c r="AL199" s="31" t="str">
        <f t="shared" ca="1" si="124"/>
        <v/>
      </c>
      <c r="AM199" s="11" t="str">
        <f t="shared" si="125"/>
        <v/>
      </c>
      <c r="AN199" s="11" t="str">
        <f t="shared" si="126"/>
        <v/>
      </c>
      <c r="AO199" s="11" t="str">
        <f>IF(AM199=7,VLOOKUP(AN199,設定!$A$2:$B$6,2,1),"---")</f>
        <v>---</v>
      </c>
      <c r="AP199" s="85"/>
      <c r="AQ199" s="86"/>
      <c r="AR199" s="86"/>
      <c r="AS199" s="87" t="s">
        <v>115</v>
      </c>
      <c r="AT199" s="88"/>
      <c r="AU199" s="87"/>
      <c r="AV199" s="89"/>
      <c r="AW199" s="90" t="str">
        <f t="shared" si="127"/>
        <v/>
      </c>
      <c r="AX199" s="87" t="s">
        <v>115</v>
      </c>
      <c r="AY199" s="87" t="s">
        <v>115</v>
      </c>
      <c r="AZ199" s="87" t="s">
        <v>115</v>
      </c>
      <c r="BA199" s="87"/>
      <c r="BB199" s="87"/>
      <c r="BC199" s="87"/>
      <c r="BD199" s="87"/>
      <c r="BE199" s="91"/>
      <c r="BF199" s="96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256"/>
      <c r="BY199" s="106"/>
      <c r="BZ199" s="47"/>
      <c r="CA199" s="47">
        <v>188</v>
      </c>
      <c r="CB199" s="18" t="str">
        <f t="shared" si="128"/>
        <v/>
      </c>
      <c r="CC199" s="18" t="str">
        <f t="shared" si="100"/>
        <v>立得点表!3:12</v>
      </c>
      <c r="CD199" s="116" t="str">
        <f t="shared" si="101"/>
        <v>立得点表!16:25</v>
      </c>
      <c r="CE199" s="18" t="str">
        <f t="shared" si="102"/>
        <v>立3段得点表!3:13</v>
      </c>
      <c r="CF199" s="116" t="str">
        <f t="shared" si="103"/>
        <v>立3段得点表!16:25</v>
      </c>
      <c r="CG199" s="18" t="str">
        <f t="shared" si="104"/>
        <v>ボール得点表!3:13</v>
      </c>
      <c r="CH199" s="116" t="str">
        <f t="shared" si="105"/>
        <v>ボール得点表!16:25</v>
      </c>
      <c r="CI199" s="18" t="str">
        <f t="shared" si="106"/>
        <v>50m得点表!3:13</v>
      </c>
      <c r="CJ199" s="116" t="str">
        <f t="shared" si="107"/>
        <v>50m得点表!16:25</v>
      </c>
      <c r="CK199" s="18" t="str">
        <f t="shared" si="108"/>
        <v>往得点表!3:13</v>
      </c>
      <c r="CL199" s="116" t="str">
        <f t="shared" si="109"/>
        <v>往得点表!16:25</v>
      </c>
      <c r="CM199" s="18" t="str">
        <f t="shared" si="110"/>
        <v>腕得点表!3:13</v>
      </c>
      <c r="CN199" s="116" t="str">
        <f t="shared" si="111"/>
        <v>腕得点表!16:25</v>
      </c>
      <c r="CO199" s="18" t="str">
        <f t="shared" si="112"/>
        <v>腕膝得点表!3:4</v>
      </c>
      <c r="CP199" s="116" t="str">
        <f t="shared" si="113"/>
        <v>腕膝得点表!8:9</v>
      </c>
      <c r="CQ199" s="18" t="str">
        <f t="shared" si="114"/>
        <v>20mシャトルラン得点表!3:13</v>
      </c>
      <c r="CR199" s="116" t="str">
        <f t="shared" si="115"/>
        <v>20mシャトルラン得点表!16:25</v>
      </c>
      <c r="CS199" s="47" t="b">
        <f t="shared" si="129"/>
        <v>0</v>
      </c>
    </row>
    <row r="200" spans="1:97">
      <c r="A200" s="10">
        <v>189</v>
      </c>
      <c r="B200" s="147"/>
      <c r="C200" s="15"/>
      <c r="D200" s="233"/>
      <c r="E200" s="15"/>
      <c r="F200" s="139" t="str">
        <f t="shared" si="116"/>
        <v/>
      </c>
      <c r="G200" s="15"/>
      <c r="H200" s="15"/>
      <c r="I200" s="30"/>
      <c r="J200" s="31" t="str">
        <f t="shared" ca="1" si="117"/>
        <v/>
      </c>
      <c r="K200" s="30"/>
      <c r="L200" s="31" t="str">
        <f t="shared" ca="1" si="118"/>
        <v/>
      </c>
      <c r="M200" s="59"/>
      <c r="N200" s="60"/>
      <c r="O200" s="60"/>
      <c r="P200" s="60"/>
      <c r="Q200" s="151"/>
      <c r="R200" s="122"/>
      <c r="S200" s="38" t="str">
        <f t="shared" ca="1" si="119"/>
        <v/>
      </c>
      <c r="T200" s="59"/>
      <c r="U200" s="60"/>
      <c r="V200" s="60"/>
      <c r="W200" s="60"/>
      <c r="X200" s="61"/>
      <c r="Y200" s="38"/>
      <c r="Z200" s="144" t="str">
        <f t="shared" ca="1" si="120"/>
        <v/>
      </c>
      <c r="AA200" s="59"/>
      <c r="AB200" s="60"/>
      <c r="AC200" s="60"/>
      <c r="AD200" s="151"/>
      <c r="AE200" s="30"/>
      <c r="AF200" s="31" t="str">
        <f t="shared" ca="1" si="121"/>
        <v/>
      </c>
      <c r="AG200" s="30"/>
      <c r="AH200" s="31" t="str">
        <f t="shared" ca="1" si="122"/>
        <v/>
      </c>
      <c r="AI200" s="122"/>
      <c r="AJ200" s="38" t="str">
        <f t="shared" ca="1" si="123"/>
        <v/>
      </c>
      <c r="AK200" s="30"/>
      <c r="AL200" s="31" t="str">
        <f t="shared" ca="1" si="124"/>
        <v/>
      </c>
      <c r="AM200" s="11" t="str">
        <f t="shared" si="125"/>
        <v/>
      </c>
      <c r="AN200" s="11" t="str">
        <f t="shared" si="126"/>
        <v/>
      </c>
      <c r="AO200" s="11" t="str">
        <f>IF(AM200=7,VLOOKUP(AN200,設定!$A$2:$B$6,2,1),"---")</f>
        <v>---</v>
      </c>
      <c r="AP200" s="85"/>
      <c r="AQ200" s="86"/>
      <c r="AR200" s="86"/>
      <c r="AS200" s="87" t="s">
        <v>115</v>
      </c>
      <c r="AT200" s="88"/>
      <c r="AU200" s="87"/>
      <c r="AV200" s="89"/>
      <c r="AW200" s="90" t="str">
        <f t="shared" si="127"/>
        <v/>
      </c>
      <c r="AX200" s="87" t="s">
        <v>115</v>
      </c>
      <c r="AY200" s="87" t="s">
        <v>115</v>
      </c>
      <c r="AZ200" s="87" t="s">
        <v>115</v>
      </c>
      <c r="BA200" s="87"/>
      <c r="BB200" s="87"/>
      <c r="BC200" s="87"/>
      <c r="BD200" s="87"/>
      <c r="BE200" s="91"/>
      <c r="BF200" s="96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256"/>
      <c r="BY200" s="106"/>
      <c r="BZ200" s="47"/>
      <c r="CA200" s="47">
        <v>189</v>
      </c>
      <c r="CB200" s="18" t="str">
        <f t="shared" si="128"/>
        <v/>
      </c>
      <c r="CC200" s="18" t="str">
        <f t="shared" si="100"/>
        <v>立得点表!3:12</v>
      </c>
      <c r="CD200" s="116" t="str">
        <f t="shared" si="101"/>
        <v>立得点表!16:25</v>
      </c>
      <c r="CE200" s="18" t="str">
        <f t="shared" si="102"/>
        <v>立3段得点表!3:13</v>
      </c>
      <c r="CF200" s="116" t="str">
        <f t="shared" si="103"/>
        <v>立3段得点表!16:25</v>
      </c>
      <c r="CG200" s="18" t="str">
        <f t="shared" si="104"/>
        <v>ボール得点表!3:13</v>
      </c>
      <c r="CH200" s="116" t="str">
        <f t="shared" si="105"/>
        <v>ボール得点表!16:25</v>
      </c>
      <c r="CI200" s="18" t="str">
        <f t="shared" si="106"/>
        <v>50m得点表!3:13</v>
      </c>
      <c r="CJ200" s="116" t="str">
        <f t="shared" si="107"/>
        <v>50m得点表!16:25</v>
      </c>
      <c r="CK200" s="18" t="str">
        <f t="shared" si="108"/>
        <v>往得点表!3:13</v>
      </c>
      <c r="CL200" s="116" t="str">
        <f t="shared" si="109"/>
        <v>往得点表!16:25</v>
      </c>
      <c r="CM200" s="18" t="str">
        <f t="shared" si="110"/>
        <v>腕得点表!3:13</v>
      </c>
      <c r="CN200" s="116" t="str">
        <f t="shared" si="111"/>
        <v>腕得点表!16:25</v>
      </c>
      <c r="CO200" s="18" t="str">
        <f t="shared" si="112"/>
        <v>腕膝得点表!3:4</v>
      </c>
      <c r="CP200" s="116" t="str">
        <f t="shared" si="113"/>
        <v>腕膝得点表!8:9</v>
      </c>
      <c r="CQ200" s="18" t="str">
        <f t="shared" si="114"/>
        <v>20mシャトルラン得点表!3:13</v>
      </c>
      <c r="CR200" s="116" t="str">
        <f t="shared" si="115"/>
        <v>20mシャトルラン得点表!16:25</v>
      </c>
      <c r="CS200" s="47" t="b">
        <f t="shared" si="129"/>
        <v>0</v>
      </c>
    </row>
    <row r="201" spans="1:97">
      <c r="A201" s="10">
        <v>190</v>
      </c>
      <c r="B201" s="147"/>
      <c r="C201" s="15"/>
      <c r="D201" s="233"/>
      <c r="E201" s="15"/>
      <c r="F201" s="139" t="str">
        <f t="shared" si="116"/>
        <v/>
      </c>
      <c r="G201" s="15"/>
      <c r="H201" s="15"/>
      <c r="I201" s="30"/>
      <c r="J201" s="31" t="str">
        <f t="shared" ca="1" si="117"/>
        <v/>
      </c>
      <c r="K201" s="30"/>
      <c r="L201" s="31" t="str">
        <f t="shared" ca="1" si="118"/>
        <v/>
      </c>
      <c r="M201" s="59"/>
      <c r="N201" s="60"/>
      <c r="O201" s="60"/>
      <c r="P201" s="60"/>
      <c r="Q201" s="151"/>
      <c r="R201" s="122"/>
      <c r="S201" s="38" t="str">
        <f t="shared" ca="1" si="119"/>
        <v/>
      </c>
      <c r="T201" s="59"/>
      <c r="U201" s="60"/>
      <c r="V201" s="60"/>
      <c r="W201" s="60"/>
      <c r="X201" s="61"/>
      <c r="Y201" s="38"/>
      <c r="Z201" s="144" t="str">
        <f t="shared" ca="1" si="120"/>
        <v/>
      </c>
      <c r="AA201" s="59"/>
      <c r="AB201" s="60"/>
      <c r="AC201" s="60"/>
      <c r="AD201" s="151"/>
      <c r="AE201" s="30"/>
      <c r="AF201" s="31" t="str">
        <f t="shared" ca="1" si="121"/>
        <v/>
      </c>
      <c r="AG201" s="30"/>
      <c r="AH201" s="31" t="str">
        <f t="shared" ca="1" si="122"/>
        <v/>
      </c>
      <c r="AI201" s="122"/>
      <c r="AJ201" s="38" t="str">
        <f t="shared" ca="1" si="123"/>
        <v/>
      </c>
      <c r="AK201" s="30"/>
      <c r="AL201" s="31" t="str">
        <f t="shared" ca="1" si="124"/>
        <v/>
      </c>
      <c r="AM201" s="11" t="str">
        <f t="shared" si="125"/>
        <v/>
      </c>
      <c r="AN201" s="11" t="str">
        <f t="shared" si="126"/>
        <v/>
      </c>
      <c r="AO201" s="11" t="str">
        <f>IF(AM201=7,VLOOKUP(AN201,設定!$A$2:$B$6,2,1),"---")</f>
        <v>---</v>
      </c>
      <c r="AP201" s="85"/>
      <c r="AQ201" s="86"/>
      <c r="AR201" s="86"/>
      <c r="AS201" s="87" t="s">
        <v>115</v>
      </c>
      <c r="AT201" s="88"/>
      <c r="AU201" s="87"/>
      <c r="AV201" s="89"/>
      <c r="AW201" s="90" t="str">
        <f t="shared" si="127"/>
        <v/>
      </c>
      <c r="AX201" s="87" t="s">
        <v>115</v>
      </c>
      <c r="AY201" s="87" t="s">
        <v>115</v>
      </c>
      <c r="AZ201" s="87" t="s">
        <v>115</v>
      </c>
      <c r="BA201" s="87"/>
      <c r="BB201" s="87"/>
      <c r="BC201" s="87"/>
      <c r="BD201" s="87"/>
      <c r="BE201" s="91"/>
      <c r="BF201" s="96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256"/>
      <c r="BY201" s="106"/>
      <c r="BZ201" s="47"/>
      <c r="CA201" s="47">
        <v>190</v>
      </c>
      <c r="CB201" s="18" t="str">
        <f t="shared" si="128"/>
        <v/>
      </c>
      <c r="CC201" s="18" t="str">
        <f t="shared" si="100"/>
        <v>立得点表!3:12</v>
      </c>
      <c r="CD201" s="116" t="str">
        <f t="shared" si="101"/>
        <v>立得点表!16:25</v>
      </c>
      <c r="CE201" s="18" t="str">
        <f t="shared" si="102"/>
        <v>立3段得点表!3:13</v>
      </c>
      <c r="CF201" s="116" t="str">
        <f t="shared" si="103"/>
        <v>立3段得点表!16:25</v>
      </c>
      <c r="CG201" s="18" t="str">
        <f t="shared" si="104"/>
        <v>ボール得点表!3:13</v>
      </c>
      <c r="CH201" s="116" t="str">
        <f t="shared" si="105"/>
        <v>ボール得点表!16:25</v>
      </c>
      <c r="CI201" s="18" t="str">
        <f t="shared" si="106"/>
        <v>50m得点表!3:13</v>
      </c>
      <c r="CJ201" s="116" t="str">
        <f t="shared" si="107"/>
        <v>50m得点表!16:25</v>
      </c>
      <c r="CK201" s="18" t="str">
        <f t="shared" si="108"/>
        <v>往得点表!3:13</v>
      </c>
      <c r="CL201" s="116" t="str">
        <f t="shared" si="109"/>
        <v>往得点表!16:25</v>
      </c>
      <c r="CM201" s="18" t="str">
        <f t="shared" si="110"/>
        <v>腕得点表!3:13</v>
      </c>
      <c r="CN201" s="116" t="str">
        <f t="shared" si="111"/>
        <v>腕得点表!16:25</v>
      </c>
      <c r="CO201" s="18" t="str">
        <f t="shared" si="112"/>
        <v>腕膝得点表!3:4</v>
      </c>
      <c r="CP201" s="116" t="str">
        <f t="shared" si="113"/>
        <v>腕膝得点表!8:9</v>
      </c>
      <c r="CQ201" s="18" t="str">
        <f t="shared" si="114"/>
        <v>20mシャトルラン得点表!3:13</v>
      </c>
      <c r="CR201" s="116" t="str">
        <f t="shared" si="115"/>
        <v>20mシャトルラン得点表!16:25</v>
      </c>
      <c r="CS201" s="47" t="b">
        <f t="shared" si="129"/>
        <v>0</v>
      </c>
    </row>
    <row r="202" spans="1:97">
      <c r="A202" s="10">
        <v>191</v>
      </c>
      <c r="B202" s="147"/>
      <c r="C202" s="15"/>
      <c r="D202" s="233"/>
      <c r="E202" s="15"/>
      <c r="F202" s="139" t="str">
        <f t="shared" si="116"/>
        <v/>
      </c>
      <c r="G202" s="15"/>
      <c r="H202" s="15"/>
      <c r="I202" s="30"/>
      <c r="J202" s="31" t="str">
        <f t="shared" ca="1" si="117"/>
        <v/>
      </c>
      <c r="K202" s="30"/>
      <c r="L202" s="31" t="str">
        <f t="shared" ca="1" si="118"/>
        <v/>
      </c>
      <c r="M202" s="59"/>
      <c r="N202" s="60"/>
      <c r="O202" s="60"/>
      <c r="P202" s="60"/>
      <c r="Q202" s="151"/>
      <c r="R202" s="122"/>
      <c r="S202" s="38" t="str">
        <f t="shared" ca="1" si="119"/>
        <v/>
      </c>
      <c r="T202" s="59"/>
      <c r="U202" s="60"/>
      <c r="V202" s="60"/>
      <c r="W202" s="60"/>
      <c r="X202" s="61"/>
      <c r="Y202" s="38"/>
      <c r="Z202" s="144" t="str">
        <f t="shared" ca="1" si="120"/>
        <v/>
      </c>
      <c r="AA202" s="59"/>
      <c r="AB202" s="60"/>
      <c r="AC202" s="60"/>
      <c r="AD202" s="151"/>
      <c r="AE202" s="30"/>
      <c r="AF202" s="31" t="str">
        <f t="shared" ca="1" si="121"/>
        <v/>
      </c>
      <c r="AG202" s="30"/>
      <c r="AH202" s="31" t="str">
        <f t="shared" ca="1" si="122"/>
        <v/>
      </c>
      <c r="AI202" s="122"/>
      <c r="AJ202" s="38" t="str">
        <f t="shared" ca="1" si="123"/>
        <v/>
      </c>
      <c r="AK202" s="30"/>
      <c r="AL202" s="31" t="str">
        <f t="shared" ca="1" si="124"/>
        <v/>
      </c>
      <c r="AM202" s="11" t="str">
        <f t="shared" si="125"/>
        <v/>
      </c>
      <c r="AN202" s="11" t="str">
        <f t="shared" si="126"/>
        <v/>
      </c>
      <c r="AO202" s="11" t="str">
        <f>IF(AM202=7,VLOOKUP(AN202,設定!$A$2:$B$6,2,1),"---")</f>
        <v>---</v>
      </c>
      <c r="AP202" s="85"/>
      <c r="AQ202" s="86"/>
      <c r="AR202" s="86"/>
      <c r="AS202" s="87" t="s">
        <v>115</v>
      </c>
      <c r="AT202" s="88"/>
      <c r="AU202" s="87"/>
      <c r="AV202" s="89"/>
      <c r="AW202" s="90" t="str">
        <f t="shared" si="127"/>
        <v/>
      </c>
      <c r="AX202" s="87" t="s">
        <v>115</v>
      </c>
      <c r="AY202" s="87" t="s">
        <v>115</v>
      </c>
      <c r="AZ202" s="87" t="s">
        <v>115</v>
      </c>
      <c r="BA202" s="87"/>
      <c r="BB202" s="87"/>
      <c r="BC202" s="87"/>
      <c r="BD202" s="87"/>
      <c r="BE202" s="91"/>
      <c r="BF202" s="96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256"/>
      <c r="BY202" s="106"/>
      <c r="BZ202" s="47"/>
      <c r="CA202" s="47">
        <v>191</v>
      </c>
      <c r="CB202" s="18" t="str">
        <f t="shared" si="128"/>
        <v/>
      </c>
      <c r="CC202" s="18" t="str">
        <f t="shared" si="100"/>
        <v>立得点表!3:12</v>
      </c>
      <c r="CD202" s="116" t="str">
        <f t="shared" si="101"/>
        <v>立得点表!16:25</v>
      </c>
      <c r="CE202" s="18" t="str">
        <f t="shared" si="102"/>
        <v>立3段得点表!3:13</v>
      </c>
      <c r="CF202" s="116" t="str">
        <f t="shared" si="103"/>
        <v>立3段得点表!16:25</v>
      </c>
      <c r="CG202" s="18" t="str">
        <f t="shared" si="104"/>
        <v>ボール得点表!3:13</v>
      </c>
      <c r="CH202" s="116" t="str">
        <f t="shared" si="105"/>
        <v>ボール得点表!16:25</v>
      </c>
      <c r="CI202" s="18" t="str">
        <f t="shared" si="106"/>
        <v>50m得点表!3:13</v>
      </c>
      <c r="CJ202" s="116" t="str">
        <f t="shared" si="107"/>
        <v>50m得点表!16:25</v>
      </c>
      <c r="CK202" s="18" t="str">
        <f t="shared" si="108"/>
        <v>往得点表!3:13</v>
      </c>
      <c r="CL202" s="116" t="str">
        <f t="shared" si="109"/>
        <v>往得点表!16:25</v>
      </c>
      <c r="CM202" s="18" t="str">
        <f t="shared" si="110"/>
        <v>腕得点表!3:13</v>
      </c>
      <c r="CN202" s="116" t="str">
        <f t="shared" si="111"/>
        <v>腕得点表!16:25</v>
      </c>
      <c r="CO202" s="18" t="str">
        <f t="shared" si="112"/>
        <v>腕膝得点表!3:4</v>
      </c>
      <c r="CP202" s="116" t="str">
        <f t="shared" si="113"/>
        <v>腕膝得点表!8:9</v>
      </c>
      <c r="CQ202" s="18" t="str">
        <f t="shared" si="114"/>
        <v>20mシャトルラン得点表!3:13</v>
      </c>
      <c r="CR202" s="116" t="str">
        <f t="shared" si="115"/>
        <v>20mシャトルラン得点表!16:25</v>
      </c>
      <c r="CS202" s="47" t="b">
        <f t="shared" si="129"/>
        <v>0</v>
      </c>
    </row>
    <row r="203" spans="1:97">
      <c r="A203" s="10">
        <v>192</v>
      </c>
      <c r="B203" s="147"/>
      <c r="C203" s="15"/>
      <c r="D203" s="233"/>
      <c r="E203" s="15"/>
      <c r="F203" s="139" t="str">
        <f t="shared" si="116"/>
        <v/>
      </c>
      <c r="G203" s="15"/>
      <c r="H203" s="15"/>
      <c r="I203" s="30"/>
      <c r="J203" s="31" t="str">
        <f t="shared" ca="1" si="117"/>
        <v/>
      </c>
      <c r="K203" s="30"/>
      <c r="L203" s="31" t="str">
        <f t="shared" ca="1" si="118"/>
        <v/>
      </c>
      <c r="M203" s="59"/>
      <c r="N203" s="60"/>
      <c r="O203" s="60"/>
      <c r="P203" s="60"/>
      <c r="Q203" s="151"/>
      <c r="R203" s="122"/>
      <c r="S203" s="38" t="str">
        <f t="shared" ca="1" si="119"/>
        <v/>
      </c>
      <c r="T203" s="59"/>
      <c r="U203" s="60"/>
      <c r="V203" s="60"/>
      <c r="W203" s="60"/>
      <c r="X203" s="61"/>
      <c r="Y203" s="38"/>
      <c r="Z203" s="144" t="str">
        <f t="shared" ca="1" si="120"/>
        <v/>
      </c>
      <c r="AA203" s="59"/>
      <c r="AB203" s="60"/>
      <c r="AC203" s="60"/>
      <c r="AD203" s="151"/>
      <c r="AE203" s="30"/>
      <c r="AF203" s="31" t="str">
        <f t="shared" ca="1" si="121"/>
        <v/>
      </c>
      <c r="AG203" s="30"/>
      <c r="AH203" s="31" t="str">
        <f t="shared" ca="1" si="122"/>
        <v/>
      </c>
      <c r="AI203" s="122"/>
      <c r="AJ203" s="38" t="str">
        <f t="shared" ca="1" si="123"/>
        <v/>
      </c>
      <c r="AK203" s="30"/>
      <c r="AL203" s="31" t="str">
        <f t="shared" ca="1" si="124"/>
        <v/>
      </c>
      <c r="AM203" s="11" t="str">
        <f t="shared" si="125"/>
        <v/>
      </c>
      <c r="AN203" s="11" t="str">
        <f t="shared" si="126"/>
        <v/>
      </c>
      <c r="AO203" s="11" t="str">
        <f>IF(AM203=7,VLOOKUP(AN203,設定!$A$2:$B$6,2,1),"---")</f>
        <v>---</v>
      </c>
      <c r="AP203" s="85"/>
      <c r="AQ203" s="86"/>
      <c r="AR203" s="86"/>
      <c r="AS203" s="87" t="s">
        <v>115</v>
      </c>
      <c r="AT203" s="88"/>
      <c r="AU203" s="87"/>
      <c r="AV203" s="89"/>
      <c r="AW203" s="90" t="str">
        <f t="shared" si="127"/>
        <v/>
      </c>
      <c r="AX203" s="87" t="s">
        <v>115</v>
      </c>
      <c r="AY203" s="87" t="s">
        <v>115</v>
      </c>
      <c r="AZ203" s="87" t="s">
        <v>115</v>
      </c>
      <c r="BA203" s="87"/>
      <c r="BB203" s="87"/>
      <c r="BC203" s="87"/>
      <c r="BD203" s="87"/>
      <c r="BE203" s="91"/>
      <c r="BF203" s="96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256"/>
      <c r="BY203" s="106"/>
      <c r="BZ203" s="47"/>
      <c r="CA203" s="47">
        <v>192</v>
      </c>
      <c r="CB203" s="18" t="str">
        <f t="shared" si="128"/>
        <v/>
      </c>
      <c r="CC203" s="18" t="str">
        <f t="shared" si="100"/>
        <v>立得点表!3:12</v>
      </c>
      <c r="CD203" s="116" t="str">
        <f t="shared" si="101"/>
        <v>立得点表!16:25</v>
      </c>
      <c r="CE203" s="18" t="str">
        <f t="shared" si="102"/>
        <v>立3段得点表!3:13</v>
      </c>
      <c r="CF203" s="116" t="str">
        <f t="shared" si="103"/>
        <v>立3段得点表!16:25</v>
      </c>
      <c r="CG203" s="18" t="str">
        <f t="shared" si="104"/>
        <v>ボール得点表!3:13</v>
      </c>
      <c r="CH203" s="116" t="str">
        <f t="shared" si="105"/>
        <v>ボール得点表!16:25</v>
      </c>
      <c r="CI203" s="18" t="str">
        <f t="shared" si="106"/>
        <v>50m得点表!3:13</v>
      </c>
      <c r="CJ203" s="116" t="str">
        <f t="shared" si="107"/>
        <v>50m得点表!16:25</v>
      </c>
      <c r="CK203" s="18" t="str">
        <f t="shared" si="108"/>
        <v>往得点表!3:13</v>
      </c>
      <c r="CL203" s="116" t="str">
        <f t="shared" si="109"/>
        <v>往得点表!16:25</v>
      </c>
      <c r="CM203" s="18" t="str">
        <f t="shared" si="110"/>
        <v>腕得点表!3:13</v>
      </c>
      <c r="CN203" s="116" t="str">
        <f t="shared" si="111"/>
        <v>腕得点表!16:25</v>
      </c>
      <c r="CO203" s="18" t="str">
        <f t="shared" si="112"/>
        <v>腕膝得点表!3:4</v>
      </c>
      <c r="CP203" s="116" t="str">
        <f t="shared" si="113"/>
        <v>腕膝得点表!8:9</v>
      </c>
      <c r="CQ203" s="18" t="str">
        <f t="shared" si="114"/>
        <v>20mシャトルラン得点表!3:13</v>
      </c>
      <c r="CR203" s="116" t="str">
        <f t="shared" si="115"/>
        <v>20mシャトルラン得点表!16:25</v>
      </c>
      <c r="CS203" s="47" t="b">
        <f t="shared" si="129"/>
        <v>0</v>
      </c>
    </row>
    <row r="204" spans="1:97">
      <c r="A204" s="10">
        <v>193</v>
      </c>
      <c r="B204" s="147"/>
      <c r="C204" s="15"/>
      <c r="D204" s="233"/>
      <c r="E204" s="15"/>
      <c r="F204" s="139" t="str">
        <f t="shared" si="116"/>
        <v/>
      </c>
      <c r="G204" s="15"/>
      <c r="H204" s="15"/>
      <c r="I204" s="30"/>
      <c r="J204" s="31" t="str">
        <f t="shared" ca="1" si="117"/>
        <v/>
      </c>
      <c r="K204" s="30"/>
      <c r="L204" s="31" t="str">
        <f t="shared" ca="1" si="118"/>
        <v/>
      </c>
      <c r="M204" s="59"/>
      <c r="N204" s="60"/>
      <c r="O204" s="60"/>
      <c r="P204" s="60"/>
      <c r="Q204" s="151"/>
      <c r="R204" s="122"/>
      <c r="S204" s="38" t="str">
        <f t="shared" ca="1" si="119"/>
        <v/>
      </c>
      <c r="T204" s="59"/>
      <c r="U204" s="60"/>
      <c r="V204" s="60"/>
      <c r="W204" s="60"/>
      <c r="X204" s="61"/>
      <c r="Y204" s="38"/>
      <c r="Z204" s="144" t="str">
        <f t="shared" ca="1" si="120"/>
        <v/>
      </c>
      <c r="AA204" s="59"/>
      <c r="AB204" s="60"/>
      <c r="AC204" s="60"/>
      <c r="AD204" s="151"/>
      <c r="AE204" s="30"/>
      <c r="AF204" s="31" t="str">
        <f t="shared" ca="1" si="121"/>
        <v/>
      </c>
      <c r="AG204" s="30"/>
      <c r="AH204" s="31" t="str">
        <f t="shared" ca="1" si="122"/>
        <v/>
      </c>
      <c r="AI204" s="122"/>
      <c r="AJ204" s="38" t="str">
        <f t="shared" ca="1" si="123"/>
        <v/>
      </c>
      <c r="AK204" s="30"/>
      <c r="AL204" s="31" t="str">
        <f t="shared" ca="1" si="124"/>
        <v/>
      </c>
      <c r="AM204" s="11" t="str">
        <f t="shared" si="125"/>
        <v/>
      </c>
      <c r="AN204" s="11" t="str">
        <f t="shared" si="126"/>
        <v/>
      </c>
      <c r="AO204" s="11" t="str">
        <f>IF(AM204=7,VLOOKUP(AN204,設定!$A$2:$B$6,2,1),"---")</f>
        <v>---</v>
      </c>
      <c r="AP204" s="85"/>
      <c r="AQ204" s="86"/>
      <c r="AR204" s="86"/>
      <c r="AS204" s="87" t="s">
        <v>115</v>
      </c>
      <c r="AT204" s="88"/>
      <c r="AU204" s="87"/>
      <c r="AV204" s="89"/>
      <c r="AW204" s="90" t="str">
        <f t="shared" si="127"/>
        <v/>
      </c>
      <c r="AX204" s="87" t="s">
        <v>115</v>
      </c>
      <c r="AY204" s="87" t="s">
        <v>115</v>
      </c>
      <c r="AZ204" s="87" t="s">
        <v>115</v>
      </c>
      <c r="BA204" s="87"/>
      <c r="BB204" s="87"/>
      <c r="BC204" s="87"/>
      <c r="BD204" s="87"/>
      <c r="BE204" s="91"/>
      <c r="BF204" s="96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256"/>
      <c r="BY204" s="106"/>
      <c r="BZ204" s="47"/>
      <c r="CA204" s="47">
        <v>193</v>
      </c>
      <c r="CB204" s="18" t="str">
        <f t="shared" si="128"/>
        <v/>
      </c>
      <c r="CC204" s="18" t="str">
        <f t="shared" si="100"/>
        <v>立得点表!3:12</v>
      </c>
      <c r="CD204" s="116" t="str">
        <f t="shared" si="101"/>
        <v>立得点表!16:25</v>
      </c>
      <c r="CE204" s="18" t="str">
        <f t="shared" si="102"/>
        <v>立3段得点表!3:13</v>
      </c>
      <c r="CF204" s="116" t="str">
        <f t="shared" si="103"/>
        <v>立3段得点表!16:25</v>
      </c>
      <c r="CG204" s="18" t="str">
        <f t="shared" si="104"/>
        <v>ボール得点表!3:13</v>
      </c>
      <c r="CH204" s="116" t="str">
        <f t="shared" si="105"/>
        <v>ボール得点表!16:25</v>
      </c>
      <c r="CI204" s="18" t="str">
        <f t="shared" si="106"/>
        <v>50m得点表!3:13</v>
      </c>
      <c r="CJ204" s="116" t="str">
        <f t="shared" si="107"/>
        <v>50m得点表!16:25</v>
      </c>
      <c r="CK204" s="18" t="str">
        <f t="shared" si="108"/>
        <v>往得点表!3:13</v>
      </c>
      <c r="CL204" s="116" t="str">
        <f t="shared" si="109"/>
        <v>往得点表!16:25</v>
      </c>
      <c r="CM204" s="18" t="str">
        <f t="shared" si="110"/>
        <v>腕得点表!3:13</v>
      </c>
      <c r="CN204" s="116" t="str">
        <f t="shared" si="111"/>
        <v>腕得点表!16:25</v>
      </c>
      <c r="CO204" s="18" t="str">
        <f t="shared" si="112"/>
        <v>腕膝得点表!3:4</v>
      </c>
      <c r="CP204" s="116" t="str">
        <f t="shared" si="113"/>
        <v>腕膝得点表!8:9</v>
      </c>
      <c r="CQ204" s="18" t="str">
        <f t="shared" si="114"/>
        <v>20mシャトルラン得点表!3:13</v>
      </c>
      <c r="CR204" s="116" t="str">
        <f t="shared" si="115"/>
        <v>20mシャトルラン得点表!16:25</v>
      </c>
      <c r="CS204" s="47" t="b">
        <f t="shared" si="129"/>
        <v>0</v>
      </c>
    </row>
    <row r="205" spans="1:97">
      <c r="A205" s="10">
        <v>194</v>
      </c>
      <c r="B205" s="147"/>
      <c r="C205" s="15"/>
      <c r="D205" s="233"/>
      <c r="E205" s="15"/>
      <c r="F205" s="139" t="str">
        <f t="shared" si="116"/>
        <v/>
      </c>
      <c r="G205" s="15"/>
      <c r="H205" s="15"/>
      <c r="I205" s="30"/>
      <c r="J205" s="31" t="str">
        <f t="shared" ca="1" si="117"/>
        <v/>
      </c>
      <c r="K205" s="30"/>
      <c r="L205" s="31" t="str">
        <f t="shared" ca="1" si="118"/>
        <v/>
      </c>
      <c r="M205" s="59"/>
      <c r="N205" s="60"/>
      <c r="O205" s="60"/>
      <c r="P205" s="60"/>
      <c r="Q205" s="151"/>
      <c r="R205" s="122"/>
      <c r="S205" s="38" t="str">
        <f t="shared" ca="1" si="119"/>
        <v/>
      </c>
      <c r="T205" s="59"/>
      <c r="U205" s="60"/>
      <c r="V205" s="60"/>
      <c r="W205" s="60"/>
      <c r="X205" s="61"/>
      <c r="Y205" s="38"/>
      <c r="Z205" s="144" t="str">
        <f t="shared" ca="1" si="120"/>
        <v/>
      </c>
      <c r="AA205" s="59"/>
      <c r="AB205" s="60"/>
      <c r="AC205" s="60"/>
      <c r="AD205" s="151"/>
      <c r="AE205" s="30"/>
      <c r="AF205" s="31" t="str">
        <f t="shared" ca="1" si="121"/>
        <v/>
      </c>
      <c r="AG205" s="30"/>
      <c r="AH205" s="31" t="str">
        <f t="shared" ca="1" si="122"/>
        <v/>
      </c>
      <c r="AI205" s="122"/>
      <c r="AJ205" s="38" t="str">
        <f t="shared" ca="1" si="123"/>
        <v/>
      </c>
      <c r="AK205" s="30"/>
      <c r="AL205" s="31" t="str">
        <f t="shared" ca="1" si="124"/>
        <v/>
      </c>
      <c r="AM205" s="11" t="str">
        <f t="shared" si="125"/>
        <v/>
      </c>
      <c r="AN205" s="11" t="str">
        <f t="shared" si="126"/>
        <v/>
      </c>
      <c r="AO205" s="11" t="str">
        <f>IF(AM205=7,VLOOKUP(AN205,設定!$A$2:$B$6,2,1),"---")</f>
        <v>---</v>
      </c>
      <c r="AP205" s="85"/>
      <c r="AQ205" s="86"/>
      <c r="AR205" s="86"/>
      <c r="AS205" s="87" t="s">
        <v>115</v>
      </c>
      <c r="AT205" s="88"/>
      <c r="AU205" s="87"/>
      <c r="AV205" s="89"/>
      <c r="AW205" s="90" t="str">
        <f t="shared" si="127"/>
        <v/>
      </c>
      <c r="AX205" s="87" t="s">
        <v>115</v>
      </c>
      <c r="AY205" s="87" t="s">
        <v>115</v>
      </c>
      <c r="AZ205" s="87" t="s">
        <v>115</v>
      </c>
      <c r="BA205" s="87"/>
      <c r="BB205" s="87"/>
      <c r="BC205" s="87"/>
      <c r="BD205" s="87"/>
      <c r="BE205" s="91"/>
      <c r="BF205" s="96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256"/>
      <c r="BY205" s="106"/>
      <c r="BZ205" s="47"/>
      <c r="CA205" s="47">
        <v>194</v>
      </c>
      <c r="CB205" s="18" t="str">
        <f t="shared" si="128"/>
        <v/>
      </c>
      <c r="CC205" s="18" t="str">
        <f t="shared" ref="CC205:CC268" si="130">"立得点表!"&amp;$CB205&amp;"3:"&amp;$CB205&amp;"12"</f>
        <v>立得点表!3:12</v>
      </c>
      <c r="CD205" s="116" t="str">
        <f t="shared" ref="CD205:CD268" si="131">"立得点表!"&amp;$CB205&amp;"16:"&amp;$CB205&amp;"25"</f>
        <v>立得点表!16:25</v>
      </c>
      <c r="CE205" s="18" t="str">
        <f t="shared" ref="CE205:CE268" si="132">"立3段得点表!"&amp;$CB205&amp;"3:"&amp;$CB205&amp;"13"</f>
        <v>立3段得点表!3:13</v>
      </c>
      <c r="CF205" s="116" t="str">
        <f t="shared" ref="CF205:CF268" si="133">"立3段得点表!"&amp;$CB205&amp;"16:"&amp;$CB205&amp;"25"</f>
        <v>立3段得点表!16:25</v>
      </c>
      <c r="CG205" s="18" t="str">
        <f t="shared" ref="CG205:CG268" si="134">"ボール得点表!"&amp;$CB205&amp;"3:"&amp;$CB205&amp;"13"</f>
        <v>ボール得点表!3:13</v>
      </c>
      <c r="CH205" s="116" t="str">
        <f t="shared" ref="CH205:CH268" si="135">"ボール得点表!"&amp;$CB205&amp;"16:"&amp;$CB205&amp;"25"</f>
        <v>ボール得点表!16:25</v>
      </c>
      <c r="CI205" s="18" t="str">
        <f t="shared" ref="CI205:CI268" si="136">"50m得点表!"&amp;$CB205&amp;"3:"&amp;$CB205&amp;"13"</f>
        <v>50m得点表!3:13</v>
      </c>
      <c r="CJ205" s="116" t="str">
        <f t="shared" ref="CJ205:CJ268" si="137">"50m得点表!"&amp;$CB205&amp;"16:"&amp;$CB205&amp;"25"</f>
        <v>50m得点表!16:25</v>
      </c>
      <c r="CK205" s="18" t="str">
        <f t="shared" ref="CK205:CK268" si="138">"往得点表!"&amp;$CB205&amp;"3:"&amp;$CB205&amp;"13"</f>
        <v>往得点表!3:13</v>
      </c>
      <c r="CL205" s="116" t="str">
        <f t="shared" ref="CL205:CL268" si="139">"往得点表!"&amp;$CB205&amp;"16:"&amp;$CB205&amp;"25"</f>
        <v>往得点表!16:25</v>
      </c>
      <c r="CM205" s="18" t="str">
        <f t="shared" ref="CM205:CM268" si="140">"腕得点表!"&amp;$CB205&amp;"3:"&amp;$CB205&amp;"13"</f>
        <v>腕得点表!3:13</v>
      </c>
      <c r="CN205" s="116" t="str">
        <f t="shared" ref="CN205:CN268" si="141">"腕得点表!"&amp;$CB205&amp;"16:"&amp;$CB205&amp;"25"</f>
        <v>腕得点表!16:25</v>
      </c>
      <c r="CO205" s="18" t="str">
        <f t="shared" ref="CO205:CO268" si="142">"腕膝得点表!"&amp;$CB205&amp;"3:"&amp;$CB205&amp;"4"</f>
        <v>腕膝得点表!3:4</v>
      </c>
      <c r="CP205" s="116" t="str">
        <f t="shared" ref="CP205:CP268" si="143">"腕膝得点表!"&amp;$CB205&amp;"8:"&amp;$CB205&amp;"9"</f>
        <v>腕膝得点表!8:9</v>
      </c>
      <c r="CQ205" s="18" t="str">
        <f t="shared" ref="CQ205:CQ268" si="144">"20mシャトルラン得点表!"&amp;$CB205&amp;"3:"&amp;$CB205&amp;"13"</f>
        <v>20mシャトルラン得点表!3:13</v>
      </c>
      <c r="CR205" s="116" t="str">
        <f t="shared" ref="CR205:CR268" si="145">"20mシャトルラン得点表!"&amp;$CB205&amp;"16:"&amp;$CB205&amp;"25"</f>
        <v>20mシャトルラン得点表!16:25</v>
      </c>
      <c r="CS205" s="47" t="b">
        <f t="shared" si="129"/>
        <v>0</v>
      </c>
    </row>
    <row r="206" spans="1:97">
      <c r="A206" s="10">
        <v>195</v>
      </c>
      <c r="B206" s="147"/>
      <c r="C206" s="15"/>
      <c r="D206" s="233"/>
      <c r="E206" s="15"/>
      <c r="F206" s="139" t="str">
        <f t="shared" si="116"/>
        <v/>
      </c>
      <c r="G206" s="15"/>
      <c r="H206" s="15"/>
      <c r="I206" s="30"/>
      <c r="J206" s="31" t="str">
        <f t="shared" ca="1" si="117"/>
        <v/>
      </c>
      <c r="K206" s="30"/>
      <c r="L206" s="31" t="str">
        <f t="shared" ca="1" si="118"/>
        <v/>
      </c>
      <c r="M206" s="59"/>
      <c r="N206" s="60"/>
      <c r="O206" s="60"/>
      <c r="P206" s="60"/>
      <c r="Q206" s="151"/>
      <c r="R206" s="122"/>
      <c r="S206" s="38" t="str">
        <f t="shared" ca="1" si="119"/>
        <v/>
      </c>
      <c r="T206" s="59"/>
      <c r="U206" s="60"/>
      <c r="V206" s="60"/>
      <c r="W206" s="60"/>
      <c r="X206" s="61"/>
      <c r="Y206" s="38"/>
      <c r="Z206" s="144" t="str">
        <f t="shared" ca="1" si="120"/>
        <v/>
      </c>
      <c r="AA206" s="59"/>
      <c r="AB206" s="60"/>
      <c r="AC206" s="60"/>
      <c r="AD206" s="151"/>
      <c r="AE206" s="30"/>
      <c r="AF206" s="31" t="str">
        <f t="shared" ca="1" si="121"/>
        <v/>
      </c>
      <c r="AG206" s="30"/>
      <c r="AH206" s="31" t="str">
        <f t="shared" ca="1" si="122"/>
        <v/>
      </c>
      <c r="AI206" s="122"/>
      <c r="AJ206" s="38" t="str">
        <f t="shared" ca="1" si="123"/>
        <v/>
      </c>
      <c r="AK206" s="30"/>
      <c r="AL206" s="31" t="str">
        <f t="shared" ca="1" si="124"/>
        <v/>
      </c>
      <c r="AM206" s="11" t="str">
        <f t="shared" si="125"/>
        <v/>
      </c>
      <c r="AN206" s="11" t="str">
        <f t="shared" si="126"/>
        <v/>
      </c>
      <c r="AO206" s="11" t="str">
        <f>IF(AM206=7,VLOOKUP(AN206,設定!$A$2:$B$6,2,1),"---")</f>
        <v>---</v>
      </c>
      <c r="AP206" s="85"/>
      <c r="AQ206" s="86"/>
      <c r="AR206" s="86"/>
      <c r="AS206" s="87" t="s">
        <v>115</v>
      </c>
      <c r="AT206" s="88"/>
      <c r="AU206" s="87"/>
      <c r="AV206" s="89"/>
      <c r="AW206" s="90" t="str">
        <f t="shared" si="127"/>
        <v/>
      </c>
      <c r="AX206" s="87" t="s">
        <v>115</v>
      </c>
      <c r="AY206" s="87" t="s">
        <v>115</v>
      </c>
      <c r="AZ206" s="87" t="s">
        <v>115</v>
      </c>
      <c r="BA206" s="87"/>
      <c r="BB206" s="87"/>
      <c r="BC206" s="87"/>
      <c r="BD206" s="87"/>
      <c r="BE206" s="91"/>
      <c r="BF206" s="96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256"/>
      <c r="BY206" s="106"/>
      <c r="BZ206" s="47"/>
      <c r="CA206" s="47">
        <v>195</v>
      </c>
      <c r="CB206" s="18" t="str">
        <f t="shared" si="128"/>
        <v/>
      </c>
      <c r="CC206" s="18" t="str">
        <f t="shared" si="130"/>
        <v>立得点表!3:12</v>
      </c>
      <c r="CD206" s="116" t="str">
        <f t="shared" si="131"/>
        <v>立得点表!16:25</v>
      </c>
      <c r="CE206" s="18" t="str">
        <f t="shared" si="132"/>
        <v>立3段得点表!3:13</v>
      </c>
      <c r="CF206" s="116" t="str">
        <f t="shared" si="133"/>
        <v>立3段得点表!16:25</v>
      </c>
      <c r="CG206" s="18" t="str">
        <f t="shared" si="134"/>
        <v>ボール得点表!3:13</v>
      </c>
      <c r="CH206" s="116" t="str">
        <f t="shared" si="135"/>
        <v>ボール得点表!16:25</v>
      </c>
      <c r="CI206" s="18" t="str">
        <f t="shared" si="136"/>
        <v>50m得点表!3:13</v>
      </c>
      <c r="CJ206" s="116" t="str">
        <f t="shared" si="137"/>
        <v>50m得点表!16:25</v>
      </c>
      <c r="CK206" s="18" t="str">
        <f t="shared" si="138"/>
        <v>往得点表!3:13</v>
      </c>
      <c r="CL206" s="116" t="str">
        <f t="shared" si="139"/>
        <v>往得点表!16:25</v>
      </c>
      <c r="CM206" s="18" t="str">
        <f t="shared" si="140"/>
        <v>腕得点表!3:13</v>
      </c>
      <c r="CN206" s="116" t="str">
        <f t="shared" si="141"/>
        <v>腕得点表!16:25</v>
      </c>
      <c r="CO206" s="18" t="str">
        <f t="shared" si="142"/>
        <v>腕膝得点表!3:4</v>
      </c>
      <c r="CP206" s="116" t="str">
        <f t="shared" si="143"/>
        <v>腕膝得点表!8:9</v>
      </c>
      <c r="CQ206" s="18" t="str">
        <f t="shared" si="144"/>
        <v>20mシャトルラン得点表!3:13</v>
      </c>
      <c r="CR206" s="116" t="str">
        <f t="shared" si="145"/>
        <v>20mシャトルラン得点表!16:25</v>
      </c>
      <c r="CS206" s="47" t="b">
        <f t="shared" si="129"/>
        <v>0</v>
      </c>
    </row>
    <row r="207" spans="1:97">
      <c r="A207" s="10">
        <v>196</v>
      </c>
      <c r="B207" s="147"/>
      <c r="C207" s="15"/>
      <c r="D207" s="233"/>
      <c r="E207" s="15"/>
      <c r="F207" s="139" t="str">
        <f t="shared" si="116"/>
        <v/>
      </c>
      <c r="G207" s="15"/>
      <c r="H207" s="15"/>
      <c r="I207" s="30"/>
      <c r="J207" s="31" t="str">
        <f t="shared" ca="1" si="117"/>
        <v/>
      </c>
      <c r="K207" s="30"/>
      <c r="L207" s="31" t="str">
        <f t="shared" ca="1" si="118"/>
        <v/>
      </c>
      <c r="M207" s="59"/>
      <c r="N207" s="60"/>
      <c r="O207" s="60"/>
      <c r="P207" s="60"/>
      <c r="Q207" s="151"/>
      <c r="R207" s="122"/>
      <c r="S207" s="38" t="str">
        <f t="shared" ca="1" si="119"/>
        <v/>
      </c>
      <c r="T207" s="59"/>
      <c r="U207" s="60"/>
      <c r="V207" s="60"/>
      <c r="W207" s="60"/>
      <c r="X207" s="61"/>
      <c r="Y207" s="38"/>
      <c r="Z207" s="144" t="str">
        <f t="shared" ca="1" si="120"/>
        <v/>
      </c>
      <c r="AA207" s="59"/>
      <c r="AB207" s="60"/>
      <c r="AC207" s="60"/>
      <c r="AD207" s="151"/>
      <c r="AE207" s="30"/>
      <c r="AF207" s="31" t="str">
        <f t="shared" ca="1" si="121"/>
        <v/>
      </c>
      <c r="AG207" s="30"/>
      <c r="AH207" s="31" t="str">
        <f t="shared" ca="1" si="122"/>
        <v/>
      </c>
      <c r="AI207" s="122"/>
      <c r="AJ207" s="38" t="str">
        <f t="shared" ca="1" si="123"/>
        <v/>
      </c>
      <c r="AK207" s="30"/>
      <c r="AL207" s="31" t="str">
        <f t="shared" ca="1" si="124"/>
        <v/>
      </c>
      <c r="AM207" s="11" t="str">
        <f t="shared" si="125"/>
        <v/>
      </c>
      <c r="AN207" s="11" t="str">
        <f t="shared" si="126"/>
        <v/>
      </c>
      <c r="AO207" s="11" t="str">
        <f>IF(AM207=7,VLOOKUP(AN207,設定!$A$2:$B$6,2,1),"---")</f>
        <v>---</v>
      </c>
      <c r="AP207" s="85"/>
      <c r="AQ207" s="86"/>
      <c r="AR207" s="86"/>
      <c r="AS207" s="87" t="s">
        <v>115</v>
      </c>
      <c r="AT207" s="88"/>
      <c r="AU207" s="87"/>
      <c r="AV207" s="89"/>
      <c r="AW207" s="90" t="str">
        <f t="shared" si="127"/>
        <v/>
      </c>
      <c r="AX207" s="87" t="s">
        <v>115</v>
      </c>
      <c r="AY207" s="87" t="s">
        <v>115</v>
      </c>
      <c r="AZ207" s="87" t="s">
        <v>115</v>
      </c>
      <c r="BA207" s="87"/>
      <c r="BB207" s="87"/>
      <c r="BC207" s="87"/>
      <c r="BD207" s="87"/>
      <c r="BE207" s="91"/>
      <c r="BF207" s="96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256"/>
      <c r="BY207" s="106"/>
      <c r="BZ207" s="47"/>
      <c r="CA207" s="47">
        <v>196</v>
      </c>
      <c r="CB207" s="18" t="str">
        <f t="shared" si="128"/>
        <v/>
      </c>
      <c r="CC207" s="18" t="str">
        <f t="shared" si="130"/>
        <v>立得点表!3:12</v>
      </c>
      <c r="CD207" s="116" t="str">
        <f t="shared" si="131"/>
        <v>立得点表!16:25</v>
      </c>
      <c r="CE207" s="18" t="str">
        <f t="shared" si="132"/>
        <v>立3段得点表!3:13</v>
      </c>
      <c r="CF207" s="116" t="str">
        <f t="shared" si="133"/>
        <v>立3段得点表!16:25</v>
      </c>
      <c r="CG207" s="18" t="str">
        <f t="shared" si="134"/>
        <v>ボール得点表!3:13</v>
      </c>
      <c r="CH207" s="116" t="str">
        <f t="shared" si="135"/>
        <v>ボール得点表!16:25</v>
      </c>
      <c r="CI207" s="18" t="str">
        <f t="shared" si="136"/>
        <v>50m得点表!3:13</v>
      </c>
      <c r="CJ207" s="116" t="str">
        <f t="shared" si="137"/>
        <v>50m得点表!16:25</v>
      </c>
      <c r="CK207" s="18" t="str">
        <f t="shared" si="138"/>
        <v>往得点表!3:13</v>
      </c>
      <c r="CL207" s="116" t="str">
        <f t="shared" si="139"/>
        <v>往得点表!16:25</v>
      </c>
      <c r="CM207" s="18" t="str">
        <f t="shared" si="140"/>
        <v>腕得点表!3:13</v>
      </c>
      <c r="CN207" s="116" t="str">
        <f t="shared" si="141"/>
        <v>腕得点表!16:25</v>
      </c>
      <c r="CO207" s="18" t="str">
        <f t="shared" si="142"/>
        <v>腕膝得点表!3:4</v>
      </c>
      <c r="CP207" s="116" t="str">
        <f t="shared" si="143"/>
        <v>腕膝得点表!8:9</v>
      </c>
      <c r="CQ207" s="18" t="str">
        <f t="shared" si="144"/>
        <v>20mシャトルラン得点表!3:13</v>
      </c>
      <c r="CR207" s="116" t="str">
        <f t="shared" si="145"/>
        <v>20mシャトルラン得点表!16:25</v>
      </c>
      <c r="CS207" s="47" t="b">
        <f t="shared" si="129"/>
        <v>0</v>
      </c>
    </row>
    <row r="208" spans="1:97">
      <c r="A208" s="10">
        <v>197</v>
      </c>
      <c r="B208" s="147"/>
      <c r="C208" s="15"/>
      <c r="D208" s="233"/>
      <c r="E208" s="15"/>
      <c r="F208" s="139" t="str">
        <f t="shared" si="116"/>
        <v/>
      </c>
      <c r="G208" s="15"/>
      <c r="H208" s="15"/>
      <c r="I208" s="30"/>
      <c r="J208" s="31" t="str">
        <f t="shared" ca="1" si="117"/>
        <v/>
      </c>
      <c r="K208" s="30"/>
      <c r="L208" s="31" t="str">
        <f t="shared" ca="1" si="118"/>
        <v/>
      </c>
      <c r="M208" s="59"/>
      <c r="N208" s="60"/>
      <c r="O208" s="60"/>
      <c r="P208" s="60"/>
      <c r="Q208" s="151"/>
      <c r="R208" s="122"/>
      <c r="S208" s="38" t="str">
        <f t="shared" ca="1" si="119"/>
        <v/>
      </c>
      <c r="T208" s="59"/>
      <c r="U208" s="60"/>
      <c r="V208" s="60"/>
      <c r="W208" s="60"/>
      <c r="X208" s="61"/>
      <c r="Y208" s="38"/>
      <c r="Z208" s="144" t="str">
        <f t="shared" ca="1" si="120"/>
        <v/>
      </c>
      <c r="AA208" s="59"/>
      <c r="AB208" s="60"/>
      <c r="AC208" s="60"/>
      <c r="AD208" s="151"/>
      <c r="AE208" s="30"/>
      <c r="AF208" s="31" t="str">
        <f t="shared" ca="1" si="121"/>
        <v/>
      </c>
      <c r="AG208" s="30"/>
      <c r="AH208" s="31" t="str">
        <f t="shared" ca="1" si="122"/>
        <v/>
      </c>
      <c r="AI208" s="122"/>
      <c r="AJ208" s="38" t="str">
        <f t="shared" ca="1" si="123"/>
        <v/>
      </c>
      <c r="AK208" s="30"/>
      <c r="AL208" s="31" t="str">
        <f t="shared" ca="1" si="124"/>
        <v/>
      </c>
      <c r="AM208" s="11" t="str">
        <f t="shared" si="125"/>
        <v/>
      </c>
      <c r="AN208" s="11" t="str">
        <f t="shared" si="126"/>
        <v/>
      </c>
      <c r="AO208" s="11" t="str">
        <f>IF(AM208=7,VLOOKUP(AN208,設定!$A$2:$B$6,2,1),"---")</f>
        <v>---</v>
      </c>
      <c r="AP208" s="85"/>
      <c r="AQ208" s="86"/>
      <c r="AR208" s="86"/>
      <c r="AS208" s="87" t="s">
        <v>115</v>
      </c>
      <c r="AT208" s="88"/>
      <c r="AU208" s="87"/>
      <c r="AV208" s="89"/>
      <c r="AW208" s="90" t="str">
        <f t="shared" si="127"/>
        <v/>
      </c>
      <c r="AX208" s="87" t="s">
        <v>115</v>
      </c>
      <c r="AY208" s="87" t="s">
        <v>115</v>
      </c>
      <c r="AZ208" s="87" t="s">
        <v>115</v>
      </c>
      <c r="BA208" s="87"/>
      <c r="BB208" s="87"/>
      <c r="BC208" s="87"/>
      <c r="BD208" s="87"/>
      <c r="BE208" s="91"/>
      <c r="BF208" s="96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256"/>
      <c r="BY208" s="106"/>
      <c r="BZ208" s="47"/>
      <c r="CA208" s="47">
        <v>197</v>
      </c>
      <c r="CB208" s="18" t="str">
        <f t="shared" si="128"/>
        <v/>
      </c>
      <c r="CC208" s="18" t="str">
        <f t="shared" si="130"/>
        <v>立得点表!3:12</v>
      </c>
      <c r="CD208" s="116" t="str">
        <f t="shared" si="131"/>
        <v>立得点表!16:25</v>
      </c>
      <c r="CE208" s="18" t="str">
        <f t="shared" si="132"/>
        <v>立3段得点表!3:13</v>
      </c>
      <c r="CF208" s="116" t="str">
        <f t="shared" si="133"/>
        <v>立3段得点表!16:25</v>
      </c>
      <c r="CG208" s="18" t="str">
        <f t="shared" si="134"/>
        <v>ボール得点表!3:13</v>
      </c>
      <c r="CH208" s="116" t="str">
        <f t="shared" si="135"/>
        <v>ボール得点表!16:25</v>
      </c>
      <c r="CI208" s="18" t="str">
        <f t="shared" si="136"/>
        <v>50m得点表!3:13</v>
      </c>
      <c r="CJ208" s="116" t="str">
        <f t="shared" si="137"/>
        <v>50m得点表!16:25</v>
      </c>
      <c r="CK208" s="18" t="str">
        <f t="shared" si="138"/>
        <v>往得点表!3:13</v>
      </c>
      <c r="CL208" s="116" t="str">
        <f t="shared" si="139"/>
        <v>往得点表!16:25</v>
      </c>
      <c r="CM208" s="18" t="str">
        <f t="shared" si="140"/>
        <v>腕得点表!3:13</v>
      </c>
      <c r="CN208" s="116" t="str">
        <f t="shared" si="141"/>
        <v>腕得点表!16:25</v>
      </c>
      <c r="CO208" s="18" t="str">
        <f t="shared" si="142"/>
        <v>腕膝得点表!3:4</v>
      </c>
      <c r="CP208" s="116" t="str">
        <f t="shared" si="143"/>
        <v>腕膝得点表!8:9</v>
      </c>
      <c r="CQ208" s="18" t="str">
        <f t="shared" si="144"/>
        <v>20mシャトルラン得点表!3:13</v>
      </c>
      <c r="CR208" s="116" t="str">
        <f t="shared" si="145"/>
        <v>20mシャトルラン得点表!16:25</v>
      </c>
      <c r="CS208" s="47" t="b">
        <f t="shared" si="129"/>
        <v>0</v>
      </c>
    </row>
    <row r="209" spans="1:97">
      <c r="A209" s="10">
        <v>198</v>
      </c>
      <c r="B209" s="147"/>
      <c r="C209" s="15"/>
      <c r="D209" s="233"/>
      <c r="E209" s="15"/>
      <c r="F209" s="139" t="str">
        <f t="shared" si="116"/>
        <v/>
      </c>
      <c r="G209" s="15"/>
      <c r="H209" s="15"/>
      <c r="I209" s="30"/>
      <c r="J209" s="31" t="str">
        <f t="shared" ca="1" si="117"/>
        <v/>
      </c>
      <c r="K209" s="30"/>
      <c r="L209" s="31" t="str">
        <f t="shared" ca="1" si="118"/>
        <v/>
      </c>
      <c r="M209" s="59"/>
      <c r="N209" s="60"/>
      <c r="O209" s="60"/>
      <c r="P209" s="60"/>
      <c r="Q209" s="151"/>
      <c r="R209" s="122"/>
      <c r="S209" s="38" t="str">
        <f t="shared" ca="1" si="119"/>
        <v/>
      </c>
      <c r="T209" s="59"/>
      <c r="U209" s="60"/>
      <c r="V209" s="60"/>
      <c r="W209" s="60"/>
      <c r="X209" s="61"/>
      <c r="Y209" s="38"/>
      <c r="Z209" s="144" t="str">
        <f t="shared" ca="1" si="120"/>
        <v/>
      </c>
      <c r="AA209" s="59"/>
      <c r="AB209" s="60"/>
      <c r="AC209" s="60"/>
      <c r="AD209" s="151"/>
      <c r="AE209" s="30"/>
      <c r="AF209" s="31" t="str">
        <f t="shared" ca="1" si="121"/>
        <v/>
      </c>
      <c r="AG209" s="30"/>
      <c r="AH209" s="31" t="str">
        <f t="shared" ca="1" si="122"/>
        <v/>
      </c>
      <c r="AI209" s="122"/>
      <c r="AJ209" s="38" t="str">
        <f t="shared" ca="1" si="123"/>
        <v/>
      </c>
      <c r="AK209" s="30"/>
      <c r="AL209" s="31" t="str">
        <f t="shared" ca="1" si="124"/>
        <v/>
      </c>
      <c r="AM209" s="11" t="str">
        <f t="shared" si="125"/>
        <v/>
      </c>
      <c r="AN209" s="11" t="str">
        <f t="shared" si="126"/>
        <v/>
      </c>
      <c r="AO209" s="11" t="str">
        <f>IF(AM209=7,VLOOKUP(AN209,設定!$A$2:$B$6,2,1),"---")</f>
        <v>---</v>
      </c>
      <c r="AP209" s="85"/>
      <c r="AQ209" s="86"/>
      <c r="AR209" s="86"/>
      <c r="AS209" s="87" t="s">
        <v>115</v>
      </c>
      <c r="AT209" s="88"/>
      <c r="AU209" s="87"/>
      <c r="AV209" s="89"/>
      <c r="AW209" s="90" t="str">
        <f t="shared" si="127"/>
        <v/>
      </c>
      <c r="AX209" s="87" t="s">
        <v>115</v>
      </c>
      <c r="AY209" s="87" t="s">
        <v>115</v>
      </c>
      <c r="AZ209" s="87" t="s">
        <v>115</v>
      </c>
      <c r="BA209" s="87"/>
      <c r="BB209" s="87"/>
      <c r="BC209" s="87"/>
      <c r="BD209" s="87"/>
      <c r="BE209" s="91"/>
      <c r="BF209" s="96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256"/>
      <c r="BY209" s="106"/>
      <c r="BZ209" s="47"/>
      <c r="CA209" s="47">
        <v>198</v>
      </c>
      <c r="CB209" s="18" t="str">
        <f t="shared" si="128"/>
        <v/>
      </c>
      <c r="CC209" s="18" t="str">
        <f t="shared" si="130"/>
        <v>立得点表!3:12</v>
      </c>
      <c r="CD209" s="116" t="str">
        <f t="shared" si="131"/>
        <v>立得点表!16:25</v>
      </c>
      <c r="CE209" s="18" t="str">
        <f t="shared" si="132"/>
        <v>立3段得点表!3:13</v>
      </c>
      <c r="CF209" s="116" t="str">
        <f t="shared" si="133"/>
        <v>立3段得点表!16:25</v>
      </c>
      <c r="CG209" s="18" t="str">
        <f t="shared" si="134"/>
        <v>ボール得点表!3:13</v>
      </c>
      <c r="CH209" s="116" t="str">
        <f t="shared" si="135"/>
        <v>ボール得点表!16:25</v>
      </c>
      <c r="CI209" s="18" t="str">
        <f t="shared" si="136"/>
        <v>50m得点表!3:13</v>
      </c>
      <c r="CJ209" s="116" t="str">
        <f t="shared" si="137"/>
        <v>50m得点表!16:25</v>
      </c>
      <c r="CK209" s="18" t="str">
        <f t="shared" si="138"/>
        <v>往得点表!3:13</v>
      </c>
      <c r="CL209" s="116" t="str">
        <f t="shared" si="139"/>
        <v>往得点表!16:25</v>
      </c>
      <c r="CM209" s="18" t="str">
        <f t="shared" si="140"/>
        <v>腕得点表!3:13</v>
      </c>
      <c r="CN209" s="116" t="str">
        <f t="shared" si="141"/>
        <v>腕得点表!16:25</v>
      </c>
      <c r="CO209" s="18" t="str">
        <f t="shared" si="142"/>
        <v>腕膝得点表!3:4</v>
      </c>
      <c r="CP209" s="116" t="str">
        <f t="shared" si="143"/>
        <v>腕膝得点表!8:9</v>
      </c>
      <c r="CQ209" s="18" t="str">
        <f t="shared" si="144"/>
        <v>20mシャトルラン得点表!3:13</v>
      </c>
      <c r="CR209" s="116" t="str">
        <f t="shared" si="145"/>
        <v>20mシャトルラン得点表!16:25</v>
      </c>
      <c r="CS209" s="47" t="b">
        <f t="shared" si="129"/>
        <v>0</v>
      </c>
    </row>
    <row r="210" spans="1:97">
      <c r="A210" s="10">
        <v>199</v>
      </c>
      <c r="B210" s="147"/>
      <c r="C210" s="15"/>
      <c r="D210" s="233"/>
      <c r="E210" s="15"/>
      <c r="F210" s="139" t="str">
        <f t="shared" si="116"/>
        <v/>
      </c>
      <c r="G210" s="15"/>
      <c r="H210" s="15"/>
      <c r="I210" s="30"/>
      <c r="J210" s="31" t="str">
        <f t="shared" ca="1" si="117"/>
        <v/>
      </c>
      <c r="K210" s="30"/>
      <c r="L210" s="31" t="str">
        <f t="shared" ca="1" si="118"/>
        <v/>
      </c>
      <c r="M210" s="59"/>
      <c r="N210" s="60"/>
      <c r="O210" s="60"/>
      <c r="P210" s="60"/>
      <c r="Q210" s="151"/>
      <c r="R210" s="122"/>
      <c r="S210" s="38" t="str">
        <f t="shared" ca="1" si="119"/>
        <v/>
      </c>
      <c r="T210" s="59"/>
      <c r="U210" s="60"/>
      <c r="V210" s="60"/>
      <c r="W210" s="60"/>
      <c r="X210" s="61"/>
      <c r="Y210" s="38"/>
      <c r="Z210" s="144" t="str">
        <f t="shared" ca="1" si="120"/>
        <v/>
      </c>
      <c r="AA210" s="59"/>
      <c r="AB210" s="60"/>
      <c r="AC210" s="60"/>
      <c r="AD210" s="151"/>
      <c r="AE210" s="30"/>
      <c r="AF210" s="31" t="str">
        <f t="shared" ca="1" si="121"/>
        <v/>
      </c>
      <c r="AG210" s="30"/>
      <c r="AH210" s="31" t="str">
        <f t="shared" ca="1" si="122"/>
        <v/>
      </c>
      <c r="AI210" s="122"/>
      <c r="AJ210" s="38" t="str">
        <f t="shared" ca="1" si="123"/>
        <v/>
      </c>
      <c r="AK210" s="30"/>
      <c r="AL210" s="31" t="str">
        <f t="shared" ca="1" si="124"/>
        <v/>
      </c>
      <c r="AM210" s="11" t="str">
        <f t="shared" si="125"/>
        <v/>
      </c>
      <c r="AN210" s="11" t="str">
        <f t="shared" si="126"/>
        <v/>
      </c>
      <c r="AO210" s="11" t="str">
        <f>IF(AM210=7,VLOOKUP(AN210,設定!$A$2:$B$6,2,1),"---")</f>
        <v>---</v>
      </c>
      <c r="AP210" s="85"/>
      <c r="AQ210" s="86"/>
      <c r="AR210" s="86"/>
      <c r="AS210" s="87" t="s">
        <v>115</v>
      </c>
      <c r="AT210" s="88"/>
      <c r="AU210" s="87"/>
      <c r="AV210" s="89"/>
      <c r="AW210" s="90" t="str">
        <f t="shared" si="127"/>
        <v/>
      </c>
      <c r="AX210" s="87" t="s">
        <v>115</v>
      </c>
      <c r="AY210" s="87" t="s">
        <v>115</v>
      </c>
      <c r="AZ210" s="87" t="s">
        <v>115</v>
      </c>
      <c r="BA210" s="87"/>
      <c r="BB210" s="87"/>
      <c r="BC210" s="87"/>
      <c r="BD210" s="87"/>
      <c r="BE210" s="91"/>
      <c r="BF210" s="96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256"/>
      <c r="BY210" s="106"/>
      <c r="BZ210" s="47"/>
      <c r="CA210" s="47">
        <v>199</v>
      </c>
      <c r="CB210" s="18" t="str">
        <f t="shared" si="128"/>
        <v/>
      </c>
      <c r="CC210" s="18" t="str">
        <f t="shared" si="130"/>
        <v>立得点表!3:12</v>
      </c>
      <c r="CD210" s="116" t="str">
        <f t="shared" si="131"/>
        <v>立得点表!16:25</v>
      </c>
      <c r="CE210" s="18" t="str">
        <f t="shared" si="132"/>
        <v>立3段得点表!3:13</v>
      </c>
      <c r="CF210" s="116" t="str">
        <f t="shared" si="133"/>
        <v>立3段得点表!16:25</v>
      </c>
      <c r="CG210" s="18" t="str">
        <f t="shared" si="134"/>
        <v>ボール得点表!3:13</v>
      </c>
      <c r="CH210" s="116" t="str">
        <f t="shared" si="135"/>
        <v>ボール得点表!16:25</v>
      </c>
      <c r="CI210" s="18" t="str">
        <f t="shared" si="136"/>
        <v>50m得点表!3:13</v>
      </c>
      <c r="CJ210" s="116" t="str">
        <f t="shared" si="137"/>
        <v>50m得点表!16:25</v>
      </c>
      <c r="CK210" s="18" t="str">
        <f t="shared" si="138"/>
        <v>往得点表!3:13</v>
      </c>
      <c r="CL210" s="116" t="str">
        <f t="shared" si="139"/>
        <v>往得点表!16:25</v>
      </c>
      <c r="CM210" s="18" t="str">
        <f t="shared" si="140"/>
        <v>腕得点表!3:13</v>
      </c>
      <c r="CN210" s="116" t="str">
        <f t="shared" si="141"/>
        <v>腕得点表!16:25</v>
      </c>
      <c r="CO210" s="18" t="str">
        <f t="shared" si="142"/>
        <v>腕膝得点表!3:4</v>
      </c>
      <c r="CP210" s="116" t="str">
        <f t="shared" si="143"/>
        <v>腕膝得点表!8:9</v>
      </c>
      <c r="CQ210" s="18" t="str">
        <f t="shared" si="144"/>
        <v>20mシャトルラン得点表!3:13</v>
      </c>
      <c r="CR210" s="116" t="str">
        <f t="shared" si="145"/>
        <v>20mシャトルラン得点表!16:25</v>
      </c>
      <c r="CS210" s="47" t="b">
        <f t="shared" si="129"/>
        <v>0</v>
      </c>
    </row>
    <row r="211" spans="1:97">
      <c r="A211" s="10">
        <v>200</v>
      </c>
      <c r="B211" s="147"/>
      <c r="C211" s="15"/>
      <c r="D211" s="233"/>
      <c r="E211" s="15"/>
      <c r="F211" s="139" t="str">
        <f t="shared" si="116"/>
        <v/>
      </c>
      <c r="G211" s="15"/>
      <c r="H211" s="15"/>
      <c r="I211" s="30"/>
      <c r="J211" s="31" t="str">
        <f t="shared" ca="1" si="117"/>
        <v/>
      </c>
      <c r="K211" s="30"/>
      <c r="L211" s="31" t="str">
        <f t="shared" ca="1" si="118"/>
        <v/>
      </c>
      <c r="M211" s="59"/>
      <c r="N211" s="60"/>
      <c r="O211" s="60"/>
      <c r="P211" s="60"/>
      <c r="Q211" s="151"/>
      <c r="R211" s="122"/>
      <c r="S211" s="38" t="str">
        <f t="shared" ca="1" si="119"/>
        <v/>
      </c>
      <c r="T211" s="59"/>
      <c r="U211" s="60"/>
      <c r="V211" s="60"/>
      <c r="W211" s="60"/>
      <c r="X211" s="61"/>
      <c r="Y211" s="38"/>
      <c r="Z211" s="144" t="str">
        <f t="shared" ca="1" si="120"/>
        <v/>
      </c>
      <c r="AA211" s="59"/>
      <c r="AB211" s="60"/>
      <c r="AC211" s="60"/>
      <c r="AD211" s="151"/>
      <c r="AE211" s="30"/>
      <c r="AF211" s="31" t="str">
        <f t="shared" ca="1" si="121"/>
        <v/>
      </c>
      <c r="AG211" s="30"/>
      <c r="AH211" s="31" t="str">
        <f t="shared" ca="1" si="122"/>
        <v/>
      </c>
      <c r="AI211" s="122"/>
      <c r="AJ211" s="38" t="str">
        <f t="shared" ca="1" si="123"/>
        <v/>
      </c>
      <c r="AK211" s="30"/>
      <c r="AL211" s="31" t="str">
        <f t="shared" ca="1" si="124"/>
        <v/>
      </c>
      <c r="AM211" s="11" t="str">
        <f t="shared" si="125"/>
        <v/>
      </c>
      <c r="AN211" s="11" t="str">
        <f t="shared" si="126"/>
        <v/>
      </c>
      <c r="AO211" s="11" t="str">
        <f>IF(AM211=7,VLOOKUP(AN211,設定!$A$2:$B$6,2,1),"---")</f>
        <v>---</v>
      </c>
      <c r="AP211" s="85"/>
      <c r="AQ211" s="86"/>
      <c r="AR211" s="86"/>
      <c r="AS211" s="87" t="s">
        <v>115</v>
      </c>
      <c r="AT211" s="88"/>
      <c r="AU211" s="87"/>
      <c r="AV211" s="89"/>
      <c r="AW211" s="90" t="str">
        <f t="shared" si="127"/>
        <v/>
      </c>
      <c r="AX211" s="87" t="s">
        <v>115</v>
      </c>
      <c r="AY211" s="87" t="s">
        <v>115</v>
      </c>
      <c r="AZ211" s="87" t="s">
        <v>115</v>
      </c>
      <c r="BA211" s="87"/>
      <c r="BB211" s="87"/>
      <c r="BC211" s="87"/>
      <c r="BD211" s="87"/>
      <c r="BE211" s="91"/>
      <c r="BF211" s="96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256"/>
      <c r="BY211" s="106"/>
      <c r="BZ211" s="47"/>
      <c r="CA211" s="47">
        <v>200</v>
      </c>
      <c r="CB211" s="18" t="str">
        <f t="shared" si="128"/>
        <v/>
      </c>
      <c r="CC211" s="18" t="str">
        <f t="shared" si="130"/>
        <v>立得点表!3:12</v>
      </c>
      <c r="CD211" s="116" t="str">
        <f t="shared" si="131"/>
        <v>立得点表!16:25</v>
      </c>
      <c r="CE211" s="18" t="str">
        <f t="shared" si="132"/>
        <v>立3段得点表!3:13</v>
      </c>
      <c r="CF211" s="116" t="str">
        <f t="shared" si="133"/>
        <v>立3段得点表!16:25</v>
      </c>
      <c r="CG211" s="18" t="str">
        <f t="shared" si="134"/>
        <v>ボール得点表!3:13</v>
      </c>
      <c r="CH211" s="116" t="str">
        <f t="shared" si="135"/>
        <v>ボール得点表!16:25</v>
      </c>
      <c r="CI211" s="18" t="str">
        <f t="shared" si="136"/>
        <v>50m得点表!3:13</v>
      </c>
      <c r="CJ211" s="116" t="str">
        <f t="shared" si="137"/>
        <v>50m得点表!16:25</v>
      </c>
      <c r="CK211" s="18" t="str">
        <f t="shared" si="138"/>
        <v>往得点表!3:13</v>
      </c>
      <c r="CL211" s="116" t="str">
        <f t="shared" si="139"/>
        <v>往得点表!16:25</v>
      </c>
      <c r="CM211" s="18" t="str">
        <f t="shared" si="140"/>
        <v>腕得点表!3:13</v>
      </c>
      <c r="CN211" s="116" t="str">
        <f t="shared" si="141"/>
        <v>腕得点表!16:25</v>
      </c>
      <c r="CO211" s="18" t="str">
        <f t="shared" si="142"/>
        <v>腕膝得点表!3:4</v>
      </c>
      <c r="CP211" s="116" t="str">
        <f t="shared" si="143"/>
        <v>腕膝得点表!8:9</v>
      </c>
      <c r="CQ211" s="18" t="str">
        <f t="shared" si="144"/>
        <v>20mシャトルラン得点表!3:13</v>
      </c>
      <c r="CR211" s="116" t="str">
        <f t="shared" si="145"/>
        <v>20mシャトルラン得点表!16:25</v>
      </c>
      <c r="CS211" s="47" t="b">
        <f t="shared" si="129"/>
        <v>0</v>
      </c>
    </row>
    <row r="212" spans="1:97">
      <c r="A212" s="10">
        <v>201</v>
      </c>
      <c r="B212" s="147"/>
      <c r="C212" s="15"/>
      <c r="D212" s="233"/>
      <c r="E212" s="15"/>
      <c r="F212" s="139" t="str">
        <f t="shared" si="116"/>
        <v/>
      </c>
      <c r="G212" s="15"/>
      <c r="H212" s="15"/>
      <c r="I212" s="30"/>
      <c r="J212" s="31" t="str">
        <f t="shared" ca="1" si="117"/>
        <v/>
      </c>
      <c r="K212" s="30"/>
      <c r="L212" s="31" t="str">
        <f t="shared" ca="1" si="118"/>
        <v/>
      </c>
      <c r="M212" s="59"/>
      <c r="N212" s="60"/>
      <c r="O212" s="60"/>
      <c r="P212" s="60"/>
      <c r="Q212" s="151"/>
      <c r="R212" s="122"/>
      <c r="S212" s="38" t="str">
        <f t="shared" ca="1" si="119"/>
        <v/>
      </c>
      <c r="T212" s="59"/>
      <c r="U212" s="60"/>
      <c r="V212" s="60"/>
      <c r="W212" s="60"/>
      <c r="X212" s="61"/>
      <c r="Y212" s="38"/>
      <c r="Z212" s="144" t="str">
        <f t="shared" ca="1" si="120"/>
        <v/>
      </c>
      <c r="AA212" s="59"/>
      <c r="AB212" s="60"/>
      <c r="AC212" s="60"/>
      <c r="AD212" s="151"/>
      <c r="AE212" s="30"/>
      <c r="AF212" s="31" t="str">
        <f t="shared" ca="1" si="121"/>
        <v/>
      </c>
      <c r="AG212" s="30"/>
      <c r="AH212" s="31" t="str">
        <f t="shared" ca="1" si="122"/>
        <v/>
      </c>
      <c r="AI212" s="122"/>
      <c r="AJ212" s="38" t="str">
        <f t="shared" ca="1" si="123"/>
        <v/>
      </c>
      <c r="AK212" s="30"/>
      <c r="AL212" s="31" t="str">
        <f t="shared" ca="1" si="124"/>
        <v/>
      </c>
      <c r="AM212" s="11" t="str">
        <f t="shared" si="125"/>
        <v/>
      </c>
      <c r="AN212" s="11" t="str">
        <f t="shared" si="126"/>
        <v/>
      </c>
      <c r="AO212" s="11" t="str">
        <f>IF(AM212=7,VLOOKUP(AN212,設定!$A$2:$B$6,2,1),"---")</f>
        <v>---</v>
      </c>
      <c r="AP212" s="85"/>
      <c r="AQ212" s="86"/>
      <c r="AR212" s="86"/>
      <c r="AS212" s="87" t="s">
        <v>115</v>
      </c>
      <c r="AT212" s="88"/>
      <c r="AU212" s="87"/>
      <c r="AV212" s="89"/>
      <c r="AW212" s="90" t="str">
        <f t="shared" si="127"/>
        <v/>
      </c>
      <c r="AX212" s="87" t="s">
        <v>115</v>
      </c>
      <c r="AY212" s="87" t="s">
        <v>115</v>
      </c>
      <c r="AZ212" s="87" t="s">
        <v>115</v>
      </c>
      <c r="BA212" s="87"/>
      <c r="BB212" s="87"/>
      <c r="BC212" s="87"/>
      <c r="BD212" s="87"/>
      <c r="BE212" s="91"/>
      <c r="BF212" s="96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256"/>
      <c r="BY212" s="106"/>
      <c r="BZ212" s="47"/>
      <c r="CA212" s="47">
        <v>201</v>
      </c>
      <c r="CB212" s="18" t="str">
        <f t="shared" si="128"/>
        <v/>
      </c>
      <c r="CC212" s="18" t="str">
        <f t="shared" si="130"/>
        <v>立得点表!3:12</v>
      </c>
      <c r="CD212" s="116" t="str">
        <f t="shared" si="131"/>
        <v>立得点表!16:25</v>
      </c>
      <c r="CE212" s="18" t="str">
        <f t="shared" si="132"/>
        <v>立3段得点表!3:13</v>
      </c>
      <c r="CF212" s="116" t="str">
        <f t="shared" si="133"/>
        <v>立3段得点表!16:25</v>
      </c>
      <c r="CG212" s="18" t="str">
        <f t="shared" si="134"/>
        <v>ボール得点表!3:13</v>
      </c>
      <c r="CH212" s="116" t="str">
        <f t="shared" si="135"/>
        <v>ボール得点表!16:25</v>
      </c>
      <c r="CI212" s="18" t="str">
        <f t="shared" si="136"/>
        <v>50m得点表!3:13</v>
      </c>
      <c r="CJ212" s="116" t="str">
        <f t="shared" si="137"/>
        <v>50m得点表!16:25</v>
      </c>
      <c r="CK212" s="18" t="str">
        <f t="shared" si="138"/>
        <v>往得点表!3:13</v>
      </c>
      <c r="CL212" s="116" t="str">
        <f t="shared" si="139"/>
        <v>往得点表!16:25</v>
      </c>
      <c r="CM212" s="18" t="str">
        <f t="shared" si="140"/>
        <v>腕得点表!3:13</v>
      </c>
      <c r="CN212" s="116" t="str">
        <f t="shared" si="141"/>
        <v>腕得点表!16:25</v>
      </c>
      <c r="CO212" s="18" t="str">
        <f t="shared" si="142"/>
        <v>腕膝得点表!3:4</v>
      </c>
      <c r="CP212" s="116" t="str">
        <f t="shared" si="143"/>
        <v>腕膝得点表!8:9</v>
      </c>
      <c r="CQ212" s="18" t="str">
        <f t="shared" si="144"/>
        <v>20mシャトルラン得点表!3:13</v>
      </c>
      <c r="CR212" s="116" t="str">
        <f t="shared" si="145"/>
        <v>20mシャトルラン得点表!16:25</v>
      </c>
      <c r="CS212" s="47" t="b">
        <f t="shared" si="129"/>
        <v>0</v>
      </c>
    </row>
    <row r="213" spans="1:97">
      <c r="A213" s="10">
        <v>202</v>
      </c>
      <c r="B213" s="147"/>
      <c r="C213" s="15"/>
      <c r="D213" s="233"/>
      <c r="E213" s="15"/>
      <c r="F213" s="139" t="str">
        <f t="shared" si="116"/>
        <v/>
      </c>
      <c r="G213" s="15"/>
      <c r="H213" s="15"/>
      <c r="I213" s="30"/>
      <c r="J213" s="31" t="str">
        <f t="shared" ca="1" si="117"/>
        <v/>
      </c>
      <c r="K213" s="30"/>
      <c r="L213" s="31" t="str">
        <f t="shared" ca="1" si="118"/>
        <v/>
      </c>
      <c r="M213" s="59"/>
      <c r="N213" s="60"/>
      <c r="O213" s="60"/>
      <c r="P213" s="60"/>
      <c r="Q213" s="151"/>
      <c r="R213" s="122"/>
      <c r="S213" s="38" t="str">
        <f t="shared" ca="1" si="119"/>
        <v/>
      </c>
      <c r="T213" s="59"/>
      <c r="U213" s="60"/>
      <c r="V213" s="60"/>
      <c r="W213" s="60"/>
      <c r="X213" s="61"/>
      <c r="Y213" s="38"/>
      <c r="Z213" s="144" t="str">
        <f t="shared" ca="1" si="120"/>
        <v/>
      </c>
      <c r="AA213" s="59"/>
      <c r="AB213" s="60"/>
      <c r="AC213" s="60"/>
      <c r="AD213" s="151"/>
      <c r="AE213" s="30"/>
      <c r="AF213" s="31" t="str">
        <f t="shared" ca="1" si="121"/>
        <v/>
      </c>
      <c r="AG213" s="30"/>
      <c r="AH213" s="31" t="str">
        <f t="shared" ca="1" si="122"/>
        <v/>
      </c>
      <c r="AI213" s="122"/>
      <c r="AJ213" s="38" t="str">
        <f t="shared" ca="1" si="123"/>
        <v/>
      </c>
      <c r="AK213" s="30"/>
      <c r="AL213" s="31" t="str">
        <f t="shared" ca="1" si="124"/>
        <v/>
      </c>
      <c r="AM213" s="11" t="str">
        <f t="shared" si="125"/>
        <v/>
      </c>
      <c r="AN213" s="11" t="str">
        <f t="shared" si="126"/>
        <v/>
      </c>
      <c r="AO213" s="11" t="str">
        <f>IF(AM213=7,VLOOKUP(AN213,設定!$A$2:$B$6,2,1),"---")</f>
        <v>---</v>
      </c>
      <c r="AP213" s="85"/>
      <c r="AQ213" s="86"/>
      <c r="AR213" s="86"/>
      <c r="AS213" s="87" t="s">
        <v>115</v>
      </c>
      <c r="AT213" s="88"/>
      <c r="AU213" s="87"/>
      <c r="AV213" s="89"/>
      <c r="AW213" s="90" t="str">
        <f t="shared" si="127"/>
        <v/>
      </c>
      <c r="AX213" s="87" t="s">
        <v>115</v>
      </c>
      <c r="AY213" s="87" t="s">
        <v>115</v>
      </c>
      <c r="AZ213" s="87" t="s">
        <v>115</v>
      </c>
      <c r="BA213" s="87"/>
      <c r="BB213" s="87"/>
      <c r="BC213" s="87"/>
      <c r="BD213" s="87"/>
      <c r="BE213" s="91"/>
      <c r="BF213" s="96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256"/>
      <c r="BY213" s="106"/>
      <c r="BZ213" s="47"/>
      <c r="CA213" s="47">
        <v>202</v>
      </c>
      <c r="CB213" s="18" t="str">
        <f t="shared" si="128"/>
        <v/>
      </c>
      <c r="CC213" s="18" t="str">
        <f t="shared" si="130"/>
        <v>立得点表!3:12</v>
      </c>
      <c r="CD213" s="116" t="str">
        <f t="shared" si="131"/>
        <v>立得点表!16:25</v>
      </c>
      <c r="CE213" s="18" t="str">
        <f t="shared" si="132"/>
        <v>立3段得点表!3:13</v>
      </c>
      <c r="CF213" s="116" t="str">
        <f t="shared" si="133"/>
        <v>立3段得点表!16:25</v>
      </c>
      <c r="CG213" s="18" t="str">
        <f t="shared" si="134"/>
        <v>ボール得点表!3:13</v>
      </c>
      <c r="CH213" s="116" t="str">
        <f t="shared" si="135"/>
        <v>ボール得点表!16:25</v>
      </c>
      <c r="CI213" s="18" t="str">
        <f t="shared" si="136"/>
        <v>50m得点表!3:13</v>
      </c>
      <c r="CJ213" s="116" t="str">
        <f t="shared" si="137"/>
        <v>50m得点表!16:25</v>
      </c>
      <c r="CK213" s="18" t="str">
        <f t="shared" si="138"/>
        <v>往得点表!3:13</v>
      </c>
      <c r="CL213" s="116" t="str">
        <f t="shared" si="139"/>
        <v>往得点表!16:25</v>
      </c>
      <c r="CM213" s="18" t="str">
        <f t="shared" si="140"/>
        <v>腕得点表!3:13</v>
      </c>
      <c r="CN213" s="116" t="str">
        <f t="shared" si="141"/>
        <v>腕得点表!16:25</v>
      </c>
      <c r="CO213" s="18" t="str">
        <f t="shared" si="142"/>
        <v>腕膝得点表!3:4</v>
      </c>
      <c r="CP213" s="116" t="str">
        <f t="shared" si="143"/>
        <v>腕膝得点表!8:9</v>
      </c>
      <c r="CQ213" s="18" t="str">
        <f t="shared" si="144"/>
        <v>20mシャトルラン得点表!3:13</v>
      </c>
      <c r="CR213" s="116" t="str">
        <f t="shared" si="145"/>
        <v>20mシャトルラン得点表!16:25</v>
      </c>
      <c r="CS213" s="47" t="b">
        <f t="shared" si="129"/>
        <v>0</v>
      </c>
    </row>
    <row r="214" spans="1:97">
      <c r="A214" s="10">
        <v>203</v>
      </c>
      <c r="B214" s="147"/>
      <c r="C214" s="15"/>
      <c r="D214" s="233"/>
      <c r="E214" s="15"/>
      <c r="F214" s="139" t="str">
        <f t="shared" si="116"/>
        <v/>
      </c>
      <c r="G214" s="15"/>
      <c r="H214" s="15"/>
      <c r="I214" s="30"/>
      <c r="J214" s="31" t="str">
        <f t="shared" ca="1" si="117"/>
        <v/>
      </c>
      <c r="K214" s="30"/>
      <c r="L214" s="31" t="str">
        <f t="shared" ca="1" si="118"/>
        <v/>
      </c>
      <c r="M214" s="59"/>
      <c r="N214" s="60"/>
      <c r="O214" s="60"/>
      <c r="P214" s="60"/>
      <c r="Q214" s="151"/>
      <c r="R214" s="122"/>
      <c r="S214" s="38" t="str">
        <f t="shared" ca="1" si="119"/>
        <v/>
      </c>
      <c r="T214" s="59"/>
      <c r="U214" s="60"/>
      <c r="V214" s="60"/>
      <c r="W214" s="60"/>
      <c r="X214" s="61"/>
      <c r="Y214" s="38"/>
      <c r="Z214" s="144" t="str">
        <f t="shared" ca="1" si="120"/>
        <v/>
      </c>
      <c r="AA214" s="59"/>
      <c r="AB214" s="60"/>
      <c r="AC214" s="60"/>
      <c r="AD214" s="151"/>
      <c r="AE214" s="30"/>
      <c r="AF214" s="31" t="str">
        <f t="shared" ca="1" si="121"/>
        <v/>
      </c>
      <c r="AG214" s="30"/>
      <c r="AH214" s="31" t="str">
        <f t="shared" ca="1" si="122"/>
        <v/>
      </c>
      <c r="AI214" s="122"/>
      <c r="AJ214" s="38" t="str">
        <f t="shared" ca="1" si="123"/>
        <v/>
      </c>
      <c r="AK214" s="30"/>
      <c r="AL214" s="31" t="str">
        <f t="shared" ca="1" si="124"/>
        <v/>
      </c>
      <c r="AM214" s="11" t="str">
        <f t="shared" si="125"/>
        <v/>
      </c>
      <c r="AN214" s="11" t="str">
        <f t="shared" si="126"/>
        <v/>
      </c>
      <c r="AO214" s="11" t="str">
        <f>IF(AM214=7,VLOOKUP(AN214,設定!$A$2:$B$6,2,1),"---")</f>
        <v>---</v>
      </c>
      <c r="AP214" s="85"/>
      <c r="AQ214" s="86"/>
      <c r="AR214" s="86"/>
      <c r="AS214" s="87" t="s">
        <v>115</v>
      </c>
      <c r="AT214" s="88"/>
      <c r="AU214" s="87"/>
      <c r="AV214" s="89"/>
      <c r="AW214" s="90" t="str">
        <f t="shared" si="127"/>
        <v/>
      </c>
      <c r="AX214" s="87" t="s">
        <v>115</v>
      </c>
      <c r="AY214" s="87" t="s">
        <v>115</v>
      </c>
      <c r="AZ214" s="87" t="s">
        <v>115</v>
      </c>
      <c r="BA214" s="87"/>
      <c r="BB214" s="87"/>
      <c r="BC214" s="87"/>
      <c r="BD214" s="87"/>
      <c r="BE214" s="91"/>
      <c r="BF214" s="96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256"/>
      <c r="BY214" s="106"/>
      <c r="BZ214" s="47"/>
      <c r="CA214" s="47">
        <v>203</v>
      </c>
      <c r="CB214" s="18" t="str">
        <f t="shared" si="128"/>
        <v/>
      </c>
      <c r="CC214" s="18" t="str">
        <f t="shared" si="130"/>
        <v>立得点表!3:12</v>
      </c>
      <c r="CD214" s="116" t="str">
        <f t="shared" si="131"/>
        <v>立得点表!16:25</v>
      </c>
      <c r="CE214" s="18" t="str">
        <f t="shared" si="132"/>
        <v>立3段得点表!3:13</v>
      </c>
      <c r="CF214" s="116" t="str">
        <f t="shared" si="133"/>
        <v>立3段得点表!16:25</v>
      </c>
      <c r="CG214" s="18" t="str">
        <f t="shared" si="134"/>
        <v>ボール得点表!3:13</v>
      </c>
      <c r="CH214" s="116" t="str">
        <f t="shared" si="135"/>
        <v>ボール得点表!16:25</v>
      </c>
      <c r="CI214" s="18" t="str">
        <f t="shared" si="136"/>
        <v>50m得点表!3:13</v>
      </c>
      <c r="CJ214" s="116" t="str">
        <f t="shared" si="137"/>
        <v>50m得点表!16:25</v>
      </c>
      <c r="CK214" s="18" t="str">
        <f t="shared" si="138"/>
        <v>往得点表!3:13</v>
      </c>
      <c r="CL214" s="116" t="str">
        <f t="shared" si="139"/>
        <v>往得点表!16:25</v>
      </c>
      <c r="CM214" s="18" t="str">
        <f t="shared" si="140"/>
        <v>腕得点表!3:13</v>
      </c>
      <c r="CN214" s="116" t="str">
        <f t="shared" si="141"/>
        <v>腕得点表!16:25</v>
      </c>
      <c r="CO214" s="18" t="str">
        <f t="shared" si="142"/>
        <v>腕膝得点表!3:4</v>
      </c>
      <c r="CP214" s="116" t="str">
        <f t="shared" si="143"/>
        <v>腕膝得点表!8:9</v>
      </c>
      <c r="CQ214" s="18" t="str">
        <f t="shared" si="144"/>
        <v>20mシャトルラン得点表!3:13</v>
      </c>
      <c r="CR214" s="116" t="str">
        <f t="shared" si="145"/>
        <v>20mシャトルラン得点表!16:25</v>
      </c>
      <c r="CS214" s="47" t="b">
        <f t="shared" si="129"/>
        <v>0</v>
      </c>
    </row>
    <row r="215" spans="1:97">
      <c r="A215" s="10">
        <v>204</v>
      </c>
      <c r="B215" s="147"/>
      <c r="C215" s="15"/>
      <c r="D215" s="233"/>
      <c r="E215" s="15"/>
      <c r="F215" s="139" t="str">
        <f t="shared" si="116"/>
        <v/>
      </c>
      <c r="G215" s="15"/>
      <c r="H215" s="15"/>
      <c r="I215" s="30"/>
      <c r="J215" s="31" t="str">
        <f t="shared" ca="1" si="117"/>
        <v/>
      </c>
      <c r="K215" s="30"/>
      <c r="L215" s="31" t="str">
        <f t="shared" ca="1" si="118"/>
        <v/>
      </c>
      <c r="M215" s="59"/>
      <c r="N215" s="60"/>
      <c r="O215" s="60"/>
      <c r="P215" s="60"/>
      <c r="Q215" s="151"/>
      <c r="R215" s="122"/>
      <c r="S215" s="38" t="str">
        <f t="shared" ca="1" si="119"/>
        <v/>
      </c>
      <c r="T215" s="59"/>
      <c r="U215" s="60"/>
      <c r="V215" s="60"/>
      <c r="W215" s="60"/>
      <c r="X215" s="61"/>
      <c r="Y215" s="38"/>
      <c r="Z215" s="144" t="str">
        <f t="shared" ca="1" si="120"/>
        <v/>
      </c>
      <c r="AA215" s="59"/>
      <c r="AB215" s="60"/>
      <c r="AC215" s="60"/>
      <c r="AD215" s="151"/>
      <c r="AE215" s="30"/>
      <c r="AF215" s="31" t="str">
        <f t="shared" ca="1" si="121"/>
        <v/>
      </c>
      <c r="AG215" s="30"/>
      <c r="AH215" s="31" t="str">
        <f t="shared" ca="1" si="122"/>
        <v/>
      </c>
      <c r="AI215" s="122"/>
      <c r="AJ215" s="38" t="str">
        <f t="shared" ca="1" si="123"/>
        <v/>
      </c>
      <c r="AK215" s="30"/>
      <c r="AL215" s="31" t="str">
        <f t="shared" ca="1" si="124"/>
        <v/>
      </c>
      <c r="AM215" s="11" t="str">
        <f t="shared" si="125"/>
        <v/>
      </c>
      <c r="AN215" s="11" t="str">
        <f t="shared" si="126"/>
        <v/>
      </c>
      <c r="AO215" s="11" t="str">
        <f>IF(AM215=7,VLOOKUP(AN215,設定!$A$2:$B$6,2,1),"---")</f>
        <v>---</v>
      </c>
      <c r="AP215" s="85"/>
      <c r="AQ215" s="86"/>
      <c r="AR215" s="86"/>
      <c r="AS215" s="87" t="s">
        <v>115</v>
      </c>
      <c r="AT215" s="88"/>
      <c r="AU215" s="87"/>
      <c r="AV215" s="89"/>
      <c r="AW215" s="90" t="str">
        <f t="shared" si="127"/>
        <v/>
      </c>
      <c r="AX215" s="87" t="s">
        <v>115</v>
      </c>
      <c r="AY215" s="87" t="s">
        <v>115</v>
      </c>
      <c r="AZ215" s="87" t="s">
        <v>115</v>
      </c>
      <c r="BA215" s="87"/>
      <c r="BB215" s="87"/>
      <c r="BC215" s="87"/>
      <c r="BD215" s="87"/>
      <c r="BE215" s="91"/>
      <c r="BF215" s="96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256"/>
      <c r="BY215" s="106"/>
      <c r="BZ215" s="47"/>
      <c r="CA215" s="47">
        <v>204</v>
      </c>
      <c r="CB215" s="18" t="str">
        <f t="shared" si="128"/>
        <v/>
      </c>
      <c r="CC215" s="18" t="str">
        <f t="shared" si="130"/>
        <v>立得点表!3:12</v>
      </c>
      <c r="CD215" s="116" t="str">
        <f t="shared" si="131"/>
        <v>立得点表!16:25</v>
      </c>
      <c r="CE215" s="18" t="str">
        <f t="shared" si="132"/>
        <v>立3段得点表!3:13</v>
      </c>
      <c r="CF215" s="116" t="str">
        <f t="shared" si="133"/>
        <v>立3段得点表!16:25</v>
      </c>
      <c r="CG215" s="18" t="str">
        <f t="shared" si="134"/>
        <v>ボール得点表!3:13</v>
      </c>
      <c r="CH215" s="116" t="str">
        <f t="shared" si="135"/>
        <v>ボール得点表!16:25</v>
      </c>
      <c r="CI215" s="18" t="str">
        <f t="shared" si="136"/>
        <v>50m得点表!3:13</v>
      </c>
      <c r="CJ215" s="116" t="str">
        <f t="shared" si="137"/>
        <v>50m得点表!16:25</v>
      </c>
      <c r="CK215" s="18" t="str">
        <f t="shared" si="138"/>
        <v>往得点表!3:13</v>
      </c>
      <c r="CL215" s="116" t="str">
        <f t="shared" si="139"/>
        <v>往得点表!16:25</v>
      </c>
      <c r="CM215" s="18" t="str">
        <f t="shared" si="140"/>
        <v>腕得点表!3:13</v>
      </c>
      <c r="CN215" s="116" t="str">
        <f t="shared" si="141"/>
        <v>腕得点表!16:25</v>
      </c>
      <c r="CO215" s="18" t="str">
        <f t="shared" si="142"/>
        <v>腕膝得点表!3:4</v>
      </c>
      <c r="CP215" s="116" t="str">
        <f t="shared" si="143"/>
        <v>腕膝得点表!8:9</v>
      </c>
      <c r="CQ215" s="18" t="str">
        <f t="shared" si="144"/>
        <v>20mシャトルラン得点表!3:13</v>
      </c>
      <c r="CR215" s="116" t="str">
        <f t="shared" si="145"/>
        <v>20mシャトルラン得点表!16:25</v>
      </c>
      <c r="CS215" s="47" t="b">
        <f t="shared" si="129"/>
        <v>0</v>
      </c>
    </row>
    <row r="216" spans="1:97">
      <c r="A216" s="10">
        <v>205</v>
      </c>
      <c r="B216" s="147"/>
      <c r="C216" s="15"/>
      <c r="D216" s="233"/>
      <c r="E216" s="15"/>
      <c r="F216" s="139" t="str">
        <f t="shared" si="116"/>
        <v/>
      </c>
      <c r="G216" s="15"/>
      <c r="H216" s="15"/>
      <c r="I216" s="30"/>
      <c r="J216" s="31" t="str">
        <f t="shared" ca="1" si="117"/>
        <v/>
      </c>
      <c r="K216" s="30"/>
      <c r="L216" s="31" t="str">
        <f t="shared" ca="1" si="118"/>
        <v/>
      </c>
      <c r="M216" s="59"/>
      <c r="N216" s="60"/>
      <c r="O216" s="60"/>
      <c r="P216" s="60"/>
      <c r="Q216" s="151"/>
      <c r="R216" s="122"/>
      <c r="S216" s="38" t="str">
        <f t="shared" ca="1" si="119"/>
        <v/>
      </c>
      <c r="T216" s="59"/>
      <c r="U216" s="60"/>
      <c r="V216" s="60"/>
      <c r="W216" s="60"/>
      <c r="X216" s="61"/>
      <c r="Y216" s="38"/>
      <c r="Z216" s="144" t="str">
        <f t="shared" ca="1" si="120"/>
        <v/>
      </c>
      <c r="AA216" s="59"/>
      <c r="AB216" s="60"/>
      <c r="AC216" s="60"/>
      <c r="AD216" s="151"/>
      <c r="AE216" s="30"/>
      <c r="AF216" s="31" t="str">
        <f t="shared" ca="1" si="121"/>
        <v/>
      </c>
      <c r="AG216" s="30"/>
      <c r="AH216" s="31" t="str">
        <f t="shared" ca="1" si="122"/>
        <v/>
      </c>
      <c r="AI216" s="122"/>
      <c r="AJ216" s="38" t="str">
        <f t="shared" ca="1" si="123"/>
        <v/>
      </c>
      <c r="AK216" s="30"/>
      <c r="AL216" s="31" t="str">
        <f t="shared" ca="1" si="124"/>
        <v/>
      </c>
      <c r="AM216" s="11" t="str">
        <f t="shared" si="125"/>
        <v/>
      </c>
      <c r="AN216" s="11" t="str">
        <f t="shared" si="126"/>
        <v/>
      </c>
      <c r="AO216" s="11" t="str">
        <f>IF(AM216=7,VLOOKUP(AN216,設定!$A$2:$B$6,2,1),"---")</f>
        <v>---</v>
      </c>
      <c r="AP216" s="85"/>
      <c r="AQ216" s="86"/>
      <c r="AR216" s="86"/>
      <c r="AS216" s="87" t="s">
        <v>115</v>
      </c>
      <c r="AT216" s="88"/>
      <c r="AU216" s="87"/>
      <c r="AV216" s="89"/>
      <c r="AW216" s="90" t="str">
        <f t="shared" si="127"/>
        <v/>
      </c>
      <c r="AX216" s="87" t="s">
        <v>115</v>
      </c>
      <c r="AY216" s="87" t="s">
        <v>115</v>
      </c>
      <c r="AZ216" s="87" t="s">
        <v>115</v>
      </c>
      <c r="BA216" s="87"/>
      <c r="BB216" s="87"/>
      <c r="BC216" s="87"/>
      <c r="BD216" s="87"/>
      <c r="BE216" s="91"/>
      <c r="BF216" s="96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256"/>
      <c r="BY216" s="106"/>
      <c r="BZ216" s="47"/>
      <c r="CA216" s="47">
        <v>205</v>
      </c>
      <c r="CB216" s="18" t="str">
        <f t="shared" si="128"/>
        <v/>
      </c>
      <c r="CC216" s="18" t="str">
        <f t="shared" si="130"/>
        <v>立得点表!3:12</v>
      </c>
      <c r="CD216" s="116" t="str">
        <f t="shared" si="131"/>
        <v>立得点表!16:25</v>
      </c>
      <c r="CE216" s="18" t="str">
        <f t="shared" si="132"/>
        <v>立3段得点表!3:13</v>
      </c>
      <c r="CF216" s="116" t="str">
        <f t="shared" si="133"/>
        <v>立3段得点表!16:25</v>
      </c>
      <c r="CG216" s="18" t="str">
        <f t="shared" si="134"/>
        <v>ボール得点表!3:13</v>
      </c>
      <c r="CH216" s="116" t="str">
        <f t="shared" si="135"/>
        <v>ボール得点表!16:25</v>
      </c>
      <c r="CI216" s="18" t="str">
        <f t="shared" si="136"/>
        <v>50m得点表!3:13</v>
      </c>
      <c r="CJ216" s="116" t="str">
        <f t="shared" si="137"/>
        <v>50m得点表!16:25</v>
      </c>
      <c r="CK216" s="18" t="str">
        <f t="shared" si="138"/>
        <v>往得点表!3:13</v>
      </c>
      <c r="CL216" s="116" t="str">
        <f t="shared" si="139"/>
        <v>往得点表!16:25</v>
      </c>
      <c r="CM216" s="18" t="str">
        <f t="shared" si="140"/>
        <v>腕得点表!3:13</v>
      </c>
      <c r="CN216" s="116" t="str">
        <f t="shared" si="141"/>
        <v>腕得点表!16:25</v>
      </c>
      <c r="CO216" s="18" t="str">
        <f t="shared" si="142"/>
        <v>腕膝得点表!3:4</v>
      </c>
      <c r="CP216" s="116" t="str">
        <f t="shared" si="143"/>
        <v>腕膝得点表!8:9</v>
      </c>
      <c r="CQ216" s="18" t="str">
        <f t="shared" si="144"/>
        <v>20mシャトルラン得点表!3:13</v>
      </c>
      <c r="CR216" s="116" t="str">
        <f t="shared" si="145"/>
        <v>20mシャトルラン得点表!16:25</v>
      </c>
      <c r="CS216" s="47" t="b">
        <f t="shared" si="129"/>
        <v>0</v>
      </c>
    </row>
    <row r="217" spans="1:97">
      <c r="A217" s="10">
        <v>206</v>
      </c>
      <c r="B217" s="147"/>
      <c r="C217" s="15"/>
      <c r="D217" s="233"/>
      <c r="E217" s="15"/>
      <c r="F217" s="139" t="str">
        <f t="shared" si="116"/>
        <v/>
      </c>
      <c r="G217" s="15"/>
      <c r="H217" s="15"/>
      <c r="I217" s="30"/>
      <c r="J217" s="31" t="str">
        <f t="shared" ca="1" si="117"/>
        <v/>
      </c>
      <c r="K217" s="30"/>
      <c r="L217" s="31" t="str">
        <f t="shared" ca="1" si="118"/>
        <v/>
      </c>
      <c r="M217" s="59"/>
      <c r="N217" s="60"/>
      <c r="O217" s="60"/>
      <c r="P217" s="60"/>
      <c r="Q217" s="151"/>
      <c r="R217" s="122"/>
      <c r="S217" s="38" t="str">
        <f t="shared" ca="1" si="119"/>
        <v/>
      </c>
      <c r="T217" s="59"/>
      <c r="U217" s="60"/>
      <c r="V217" s="60"/>
      <c r="W217" s="60"/>
      <c r="X217" s="61"/>
      <c r="Y217" s="38"/>
      <c r="Z217" s="144" t="str">
        <f t="shared" ca="1" si="120"/>
        <v/>
      </c>
      <c r="AA217" s="59"/>
      <c r="AB217" s="60"/>
      <c r="AC217" s="60"/>
      <c r="AD217" s="151"/>
      <c r="AE217" s="30"/>
      <c r="AF217" s="31" t="str">
        <f t="shared" ca="1" si="121"/>
        <v/>
      </c>
      <c r="AG217" s="30"/>
      <c r="AH217" s="31" t="str">
        <f t="shared" ca="1" si="122"/>
        <v/>
      </c>
      <c r="AI217" s="122"/>
      <c r="AJ217" s="38" t="str">
        <f t="shared" ca="1" si="123"/>
        <v/>
      </c>
      <c r="AK217" s="30"/>
      <c r="AL217" s="31" t="str">
        <f t="shared" ca="1" si="124"/>
        <v/>
      </c>
      <c r="AM217" s="11" t="str">
        <f t="shared" si="125"/>
        <v/>
      </c>
      <c r="AN217" s="11" t="str">
        <f t="shared" si="126"/>
        <v/>
      </c>
      <c r="AO217" s="11" t="str">
        <f>IF(AM217=7,VLOOKUP(AN217,設定!$A$2:$B$6,2,1),"---")</f>
        <v>---</v>
      </c>
      <c r="AP217" s="85"/>
      <c r="AQ217" s="86"/>
      <c r="AR217" s="86"/>
      <c r="AS217" s="87" t="s">
        <v>115</v>
      </c>
      <c r="AT217" s="88"/>
      <c r="AU217" s="87"/>
      <c r="AV217" s="89"/>
      <c r="AW217" s="90" t="str">
        <f t="shared" si="127"/>
        <v/>
      </c>
      <c r="AX217" s="87" t="s">
        <v>115</v>
      </c>
      <c r="AY217" s="87" t="s">
        <v>115</v>
      </c>
      <c r="AZ217" s="87" t="s">
        <v>115</v>
      </c>
      <c r="BA217" s="87"/>
      <c r="BB217" s="87"/>
      <c r="BC217" s="87"/>
      <c r="BD217" s="87"/>
      <c r="BE217" s="91"/>
      <c r="BF217" s="96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256"/>
      <c r="BY217" s="106"/>
      <c r="BZ217" s="47"/>
      <c r="CA217" s="47">
        <v>206</v>
      </c>
      <c r="CB217" s="18" t="str">
        <f t="shared" si="128"/>
        <v/>
      </c>
      <c r="CC217" s="18" t="str">
        <f t="shared" si="130"/>
        <v>立得点表!3:12</v>
      </c>
      <c r="CD217" s="116" t="str">
        <f t="shared" si="131"/>
        <v>立得点表!16:25</v>
      </c>
      <c r="CE217" s="18" t="str">
        <f t="shared" si="132"/>
        <v>立3段得点表!3:13</v>
      </c>
      <c r="CF217" s="116" t="str">
        <f t="shared" si="133"/>
        <v>立3段得点表!16:25</v>
      </c>
      <c r="CG217" s="18" t="str">
        <f t="shared" si="134"/>
        <v>ボール得点表!3:13</v>
      </c>
      <c r="CH217" s="116" t="str">
        <f t="shared" si="135"/>
        <v>ボール得点表!16:25</v>
      </c>
      <c r="CI217" s="18" t="str">
        <f t="shared" si="136"/>
        <v>50m得点表!3:13</v>
      </c>
      <c r="CJ217" s="116" t="str">
        <f t="shared" si="137"/>
        <v>50m得点表!16:25</v>
      </c>
      <c r="CK217" s="18" t="str">
        <f t="shared" si="138"/>
        <v>往得点表!3:13</v>
      </c>
      <c r="CL217" s="116" t="str">
        <f t="shared" si="139"/>
        <v>往得点表!16:25</v>
      </c>
      <c r="CM217" s="18" t="str">
        <f t="shared" si="140"/>
        <v>腕得点表!3:13</v>
      </c>
      <c r="CN217" s="116" t="str">
        <f t="shared" si="141"/>
        <v>腕得点表!16:25</v>
      </c>
      <c r="CO217" s="18" t="str">
        <f t="shared" si="142"/>
        <v>腕膝得点表!3:4</v>
      </c>
      <c r="CP217" s="116" t="str">
        <f t="shared" si="143"/>
        <v>腕膝得点表!8:9</v>
      </c>
      <c r="CQ217" s="18" t="str">
        <f t="shared" si="144"/>
        <v>20mシャトルラン得点表!3:13</v>
      </c>
      <c r="CR217" s="116" t="str">
        <f t="shared" si="145"/>
        <v>20mシャトルラン得点表!16:25</v>
      </c>
      <c r="CS217" s="47" t="b">
        <f t="shared" si="129"/>
        <v>0</v>
      </c>
    </row>
    <row r="218" spans="1:97">
      <c r="A218" s="10">
        <v>207</v>
      </c>
      <c r="B218" s="147"/>
      <c r="C218" s="15"/>
      <c r="D218" s="233"/>
      <c r="E218" s="15"/>
      <c r="F218" s="139" t="str">
        <f t="shared" si="116"/>
        <v/>
      </c>
      <c r="G218" s="15"/>
      <c r="H218" s="15"/>
      <c r="I218" s="30"/>
      <c r="J218" s="31" t="str">
        <f t="shared" ca="1" si="117"/>
        <v/>
      </c>
      <c r="K218" s="30"/>
      <c r="L218" s="31" t="str">
        <f t="shared" ca="1" si="118"/>
        <v/>
      </c>
      <c r="M218" s="59"/>
      <c r="N218" s="60"/>
      <c r="O218" s="60"/>
      <c r="P218" s="60"/>
      <c r="Q218" s="151"/>
      <c r="R218" s="122"/>
      <c r="S218" s="38" t="str">
        <f t="shared" ca="1" si="119"/>
        <v/>
      </c>
      <c r="T218" s="59"/>
      <c r="U218" s="60"/>
      <c r="V218" s="60"/>
      <c r="W218" s="60"/>
      <c r="X218" s="61"/>
      <c r="Y218" s="38"/>
      <c r="Z218" s="144" t="str">
        <f t="shared" ca="1" si="120"/>
        <v/>
      </c>
      <c r="AA218" s="59"/>
      <c r="AB218" s="60"/>
      <c r="AC218" s="60"/>
      <c r="AD218" s="151"/>
      <c r="AE218" s="30"/>
      <c r="AF218" s="31" t="str">
        <f t="shared" ca="1" si="121"/>
        <v/>
      </c>
      <c r="AG218" s="30"/>
      <c r="AH218" s="31" t="str">
        <f t="shared" ca="1" si="122"/>
        <v/>
      </c>
      <c r="AI218" s="122"/>
      <c r="AJ218" s="38" t="str">
        <f t="shared" ca="1" si="123"/>
        <v/>
      </c>
      <c r="AK218" s="30"/>
      <c r="AL218" s="31" t="str">
        <f t="shared" ca="1" si="124"/>
        <v/>
      </c>
      <c r="AM218" s="11" t="str">
        <f t="shared" si="125"/>
        <v/>
      </c>
      <c r="AN218" s="11" t="str">
        <f t="shared" si="126"/>
        <v/>
      </c>
      <c r="AO218" s="11" t="str">
        <f>IF(AM218=7,VLOOKUP(AN218,設定!$A$2:$B$6,2,1),"---")</f>
        <v>---</v>
      </c>
      <c r="AP218" s="85"/>
      <c r="AQ218" s="86"/>
      <c r="AR218" s="86"/>
      <c r="AS218" s="87" t="s">
        <v>115</v>
      </c>
      <c r="AT218" s="88"/>
      <c r="AU218" s="87"/>
      <c r="AV218" s="89"/>
      <c r="AW218" s="90" t="str">
        <f t="shared" si="127"/>
        <v/>
      </c>
      <c r="AX218" s="87" t="s">
        <v>115</v>
      </c>
      <c r="AY218" s="87" t="s">
        <v>115</v>
      </c>
      <c r="AZ218" s="87" t="s">
        <v>115</v>
      </c>
      <c r="BA218" s="87"/>
      <c r="BB218" s="87"/>
      <c r="BC218" s="87"/>
      <c r="BD218" s="87"/>
      <c r="BE218" s="91"/>
      <c r="BF218" s="96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256"/>
      <c r="BY218" s="106"/>
      <c r="BZ218" s="47"/>
      <c r="CA218" s="47">
        <v>207</v>
      </c>
      <c r="CB218" s="18" t="str">
        <f t="shared" si="128"/>
        <v/>
      </c>
      <c r="CC218" s="18" t="str">
        <f t="shared" si="130"/>
        <v>立得点表!3:12</v>
      </c>
      <c r="CD218" s="116" t="str">
        <f t="shared" si="131"/>
        <v>立得点表!16:25</v>
      </c>
      <c r="CE218" s="18" t="str">
        <f t="shared" si="132"/>
        <v>立3段得点表!3:13</v>
      </c>
      <c r="CF218" s="116" t="str">
        <f t="shared" si="133"/>
        <v>立3段得点表!16:25</v>
      </c>
      <c r="CG218" s="18" t="str">
        <f t="shared" si="134"/>
        <v>ボール得点表!3:13</v>
      </c>
      <c r="CH218" s="116" t="str">
        <f t="shared" si="135"/>
        <v>ボール得点表!16:25</v>
      </c>
      <c r="CI218" s="18" t="str">
        <f t="shared" si="136"/>
        <v>50m得点表!3:13</v>
      </c>
      <c r="CJ218" s="116" t="str">
        <f t="shared" si="137"/>
        <v>50m得点表!16:25</v>
      </c>
      <c r="CK218" s="18" t="str">
        <f t="shared" si="138"/>
        <v>往得点表!3:13</v>
      </c>
      <c r="CL218" s="116" t="str">
        <f t="shared" si="139"/>
        <v>往得点表!16:25</v>
      </c>
      <c r="CM218" s="18" t="str">
        <f t="shared" si="140"/>
        <v>腕得点表!3:13</v>
      </c>
      <c r="CN218" s="116" t="str">
        <f t="shared" si="141"/>
        <v>腕得点表!16:25</v>
      </c>
      <c r="CO218" s="18" t="str">
        <f t="shared" si="142"/>
        <v>腕膝得点表!3:4</v>
      </c>
      <c r="CP218" s="116" t="str">
        <f t="shared" si="143"/>
        <v>腕膝得点表!8:9</v>
      </c>
      <c r="CQ218" s="18" t="str">
        <f t="shared" si="144"/>
        <v>20mシャトルラン得点表!3:13</v>
      </c>
      <c r="CR218" s="116" t="str">
        <f t="shared" si="145"/>
        <v>20mシャトルラン得点表!16:25</v>
      </c>
      <c r="CS218" s="47" t="b">
        <f t="shared" si="129"/>
        <v>0</v>
      </c>
    </row>
    <row r="219" spans="1:97">
      <c r="A219" s="10">
        <v>208</v>
      </c>
      <c r="B219" s="147"/>
      <c r="C219" s="15"/>
      <c r="D219" s="233"/>
      <c r="E219" s="15"/>
      <c r="F219" s="139" t="str">
        <f t="shared" si="116"/>
        <v/>
      </c>
      <c r="G219" s="15"/>
      <c r="H219" s="15"/>
      <c r="I219" s="30"/>
      <c r="J219" s="31" t="str">
        <f t="shared" ca="1" si="117"/>
        <v/>
      </c>
      <c r="K219" s="30"/>
      <c r="L219" s="31" t="str">
        <f t="shared" ca="1" si="118"/>
        <v/>
      </c>
      <c r="M219" s="59"/>
      <c r="N219" s="60"/>
      <c r="O219" s="60"/>
      <c r="P219" s="60"/>
      <c r="Q219" s="151"/>
      <c r="R219" s="122"/>
      <c r="S219" s="38" t="str">
        <f t="shared" ca="1" si="119"/>
        <v/>
      </c>
      <c r="T219" s="59"/>
      <c r="U219" s="60"/>
      <c r="V219" s="60"/>
      <c r="W219" s="60"/>
      <c r="X219" s="61"/>
      <c r="Y219" s="38"/>
      <c r="Z219" s="144" t="str">
        <f t="shared" ca="1" si="120"/>
        <v/>
      </c>
      <c r="AA219" s="59"/>
      <c r="AB219" s="60"/>
      <c r="AC219" s="60"/>
      <c r="AD219" s="151"/>
      <c r="AE219" s="30"/>
      <c r="AF219" s="31" t="str">
        <f t="shared" ca="1" si="121"/>
        <v/>
      </c>
      <c r="AG219" s="30"/>
      <c r="AH219" s="31" t="str">
        <f t="shared" ca="1" si="122"/>
        <v/>
      </c>
      <c r="AI219" s="122"/>
      <c r="AJ219" s="38" t="str">
        <f t="shared" ca="1" si="123"/>
        <v/>
      </c>
      <c r="AK219" s="30"/>
      <c r="AL219" s="31" t="str">
        <f t="shared" ca="1" si="124"/>
        <v/>
      </c>
      <c r="AM219" s="11" t="str">
        <f t="shared" si="125"/>
        <v/>
      </c>
      <c r="AN219" s="11" t="str">
        <f t="shared" si="126"/>
        <v/>
      </c>
      <c r="AO219" s="11" t="str">
        <f>IF(AM219=7,VLOOKUP(AN219,設定!$A$2:$B$6,2,1),"---")</f>
        <v>---</v>
      </c>
      <c r="AP219" s="85"/>
      <c r="AQ219" s="86"/>
      <c r="AR219" s="86"/>
      <c r="AS219" s="87" t="s">
        <v>115</v>
      </c>
      <c r="AT219" s="88"/>
      <c r="AU219" s="87"/>
      <c r="AV219" s="89"/>
      <c r="AW219" s="90" t="str">
        <f t="shared" si="127"/>
        <v/>
      </c>
      <c r="AX219" s="87" t="s">
        <v>115</v>
      </c>
      <c r="AY219" s="87" t="s">
        <v>115</v>
      </c>
      <c r="AZ219" s="87" t="s">
        <v>115</v>
      </c>
      <c r="BA219" s="87"/>
      <c r="BB219" s="87"/>
      <c r="BC219" s="87"/>
      <c r="BD219" s="87"/>
      <c r="BE219" s="91"/>
      <c r="BF219" s="96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256"/>
      <c r="BY219" s="106"/>
      <c r="BZ219" s="47"/>
      <c r="CA219" s="47">
        <v>208</v>
      </c>
      <c r="CB219" s="18" t="str">
        <f t="shared" si="128"/>
        <v/>
      </c>
      <c r="CC219" s="18" t="str">
        <f t="shared" si="130"/>
        <v>立得点表!3:12</v>
      </c>
      <c r="CD219" s="116" t="str">
        <f t="shared" si="131"/>
        <v>立得点表!16:25</v>
      </c>
      <c r="CE219" s="18" t="str">
        <f t="shared" si="132"/>
        <v>立3段得点表!3:13</v>
      </c>
      <c r="CF219" s="116" t="str">
        <f t="shared" si="133"/>
        <v>立3段得点表!16:25</v>
      </c>
      <c r="CG219" s="18" t="str">
        <f t="shared" si="134"/>
        <v>ボール得点表!3:13</v>
      </c>
      <c r="CH219" s="116" t="str">
        <f t="shared" si="135"/>
        <v>ボール得点表!16:25</v>
      </c>
      <c r="CI219" s="18" t="str">
        <f t="shared" si="136"/>
        <v>50m得点表!3:13</v>
      </c>
      <c r="CJ219" s="116" t="str">
        <f t="shared" si="137"/>
        <v>50m得点表!16:25</v>
      </c>
      <c r="CK219" s="18" t="str">
        <f t="shared" si="138"/>
        <v>往得点表!3:13</v>
      </c>
      <c r="CL219" s="116" t="str">
        <f t="shared" si="139"/>
        <v>往得点表!16:25</v>
      </c>
      <c r="CM219" s="18" t="str">
        <f t="shared" si="140"/>
        <v>腕得点表!3:13</v>
      </c>
      <c r="CN219" s="116" t="str">
        <f t="shared" si="141"/>
        <v>腕得点表!16:25</v>
      </c>
      <c r="CO219" s="18" t="str">
        <f t="shared" si="142"/>
        <v>腕膝得点表!3:4</v>
      </c>
      <c r="CP219" s="116" t="str">
        <f t="shared" si="143"/>
        <v>腕膝得点表!8:9</v>
      </c>
      <c r="CQ219" s="18" t="str">
        <f t="shared" si="144"/>
        <v>20mシャトルラン得点表!3:13</v>
      </c>
      <c r="CR219" s="116" t="str">
        <f t="shared" si="145"/>
        <v>20mシャトルラン得点表!16:25</v>
      </c>
      <c r="CS219" s="47" t="b">
        <f t="shared" si="129"/>
        <v>0</v>
      </c>
    </row>
    <row r="220" spans="1:97">
      <c r="A220" s="10">
        <v>209</v>
      </c>
      <c r="B220" s="147"/>
      <c r="C220" s="15"/>
      <c r="D220" s="233"/>
      <c r="E220" s="15"/>
      <c r="F220" s="139" t="str">
        <f t="shared" si="116"/>
        <v/>
      </c>
      <c r="G220" s="15"/>
      <c r="H220" s="15"/>
      <c r="I220" s="30"/>
      <c r="J220" s="31" t="str">
        <f t="shared" ca="1" si="117"/>
        <v/>
      </c>
      <c r="K220" s="30"/>
      <c r="L220" s="31" t="str">
        <f t="shared" ca="1" si="118"/>
        <v/>
      </c>
      <c r="M220" s="59"/>
      <c r="N220" s="60"/>
      <c r="O220" s="60"/>
      <c r="P220" s="60"/>
      <c r="Q220" s="151"/>
      <c r="R220" s="122"/>
      <c r="S220" s="38" t="str">
        <f t="shared" ca="1" si="119"/>
        <v/>
      </c>
      <c r="T220" s="59"/>
      <c r="U220" s="60"/>
      <c r="V220" s="60"/>
      <c r="W220" s="60"/>
      <c r="X220" s="61"/>
      <c r="Y220" s="38"/>
      <c r="Z220" s="144" t="str">
        <f t="shared" ca="1" si="120"/>
        <v/>
      </c>
      <c r="AA220" s="59"/>
      <c r="AB220" s="60"/>
      <c r="AC220" s="60"/>
      <c r="AD220" s="151"/>
      <c r="AE220" s="30"/>
      <c r="AF220" s="31" t="str">
        <f t="shared" ca="1" si="121"/>
        <v/>
      </c>
      <c r="AG220" s="30"/>
      <c r="AH220" s="31" t="str">
        <f t="shared" ca="1" si="122"/>
        <v/>
      </c>
      <c r="AI220" s="122"/>
      <c r="AJ220" s="38" t="str">
        <f t="shared" ca="1" si="123"/>
        <v/>
      </c>
      <c r="AK220" s="30"/>
      <c r="AL220" s="31" t="str">
        <f t="shared" ca="1" si="124"/>
        <v/>
      </c>
      <c r="AM220" s="11" t="str">
        <f t="shared" si="125"/>
        <v/>
      </c>
      <c r="AN220" s="11" t="str">
        <f t="shared" si="126"/>
        <v/>
      </c>
      <c r="AO220" s="11" t="str">
        <f>IF(AM220=7,VLOOKUP(AN220,設定!$A$2:$B$6,2,1),"---")</f>
        <v>---</v>
      </c>
      <c r="AP220" s="85"/>
      <c r="AQ220" s="86"/>
      <c r="AR220" s="86"/>
      <c r="AS220" s="87" t="s">
        <v>115</v>
      </c>
      <c r="AT220" s="88"/>
      <c r="AU220" s="87"/>
      <c r="AV220" s="89"/>
      <c r="AW220" s="90" t="str">
        <f t="shared" si="127"/>
        <v/>
      </c>
      <c r="AX220" s="87" t="s">
        <v>115</v>
      </c>
      <c r="AY220" s="87" t="s">
        <v>115</v>
      </c>
      <c r="AZ220" s="87" t="s">
        <v>115</v>
      </c>
      <c r="BA220" s="87"/>
      <c r="BB220" s="87"/>
      <c r="BC220" s="87"/>
      <c r="BD220" s="87"/>
      <c r="BE220" s="91"/>
      <c r="BF220" s="96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256"/>
      <c r="BY220" s="106"/>
      <c r="BZ220" s="47"/>
      <c r="CA220" s="47">
        <v>209</v>
      </c>
      <c r="CB220" s="18" t="str">
        <f t="shared" si="128"/>
        <v/>
      </c>
      <c r="CC220" s="18" t="str">
        <f t="shared" si="130"/>
        <v>立得点表!3:12</v>
      </c>
      <c r="CD220" s="116" t="str">
        <f t="shared" si="131"/>
        <v>立得点表!16:25</v>
      </c>
      <c r="CE220" s="18" t="str">
        <f t="shared" si="132"/>
        <v>立3段得点表!3:13</v>
      </c>
      <c r="CF220" s="116" t="str">
        <f t="shared" si="133"/>
        <v>立3段得点表!16:25</v>
      </c>
      <c r="CG220" s="18" t="str">
        <f t="shared" si="134"/>
        <v>ボール得点表!3:13</v>
      </c>
      <c r="CH220" s="116" t="str">
        <f t="shared" si="135"/>
        <v>ボール得点表!16:25</v>
      </c>
      <c r="CI220" s="18" t="str">
        <f t="shared" si="136"/>
        <v>50m得点表!3:13</v>
      </c>
      <c r="CJ220" s="116" t="str">
        <f t="shared" si="137"/>
        <v>50m得点表!16:25</v>
      </c>
      <c r="CK220" s="18" t="str">
        <f t="shared" si="138"/>
        <v>往得点表!3:13</v>
      </c>
      <c r="CL220" s="116" t="str">
        <f t="shared" si="139"/>
        <v>往得点表!16:25</v>
      </c>
      <c r="CM220" s="18" t="str">
        <f t="shared" si="140"/>
        <v>腕得点表!3:13</v>
      </c>
      <c r="CN220" s="116" t="str">
        <f t="shared" si="141"/>
        <v>腕得点表!16:25</v>
      </c>
      <c r="CO220" s="18" t="str">
        <f t="shared" si="142"/>
        <v>腕膝得点表!3:4</v>
      </c>
      <c r="CP220" s="116" t="str">
        <f t="shared" si="143"/>
        <v>腕膝得点表!8:9</v>
      </c>
      <c r="CQ220" s="18" t="str">
        <f t="shared" si="144"/>
        <v>20mシャトルラン得点表!3:13</v>
      </c>
      <c r="CR220" s="116" t="str">
        <f t="shared" si="145"/>
        <v>20mシャトルラン得点表!16:25</v>
      </c>
      <c r="CS220" s="47" t="b">
        <f t="shared" si="129"/>
        <v>0</v>
      </c>
    </row>
    <row r="221" spans="1:97">
      <c r="A221" s="10">
        <v>210</v>
      </c>
      <c r="B221" s="147"/>
      <c r="C221" s="15"/>
      <c r="D221" s="233"/>
      <c r="E221" s="15"/>
      <c r="F221" s="139" t="str">
        <f t="shared" si="116"/>
        <v/>
      </c>
      <c r="G221" s="15"/>
      <c r="H221" s="15"/>
      <c r="I221" s="30"/>
      <c r="J221" s="31" t="str">
        <f t="shared" ca="1" si="117"/>
        <v/>
      </c>
      <c r="K221" s="30"/>
      <c r="L221" s="31" t="str">
        <f t="shared" ca="1" si="118"/>
        <v/>
      </c>
      <c r="M221" s="59"/>
      <c r="N221" s="60"/>
      <c r="O221" s="60"/>
      <c r="P221" s="60"/>
      <c r="Q221" s="151"/>
      <c r="R221" s="122"/>
      <c r="S221" s="38" t="str">
        <f t="shared" ca="1" si="119"/>
        <v/>
      </c>
      <c r="T221" s="59"/>
      <c r="U221" s="60"/>
      <c r="V221" s="60"/>
      <c r="W221" s="60"/>
      <c r="X221" s="61"/>
      <c r="Y221" s="38"/>
      <c r="Z221" s="144" t="str">
        <f t="shared" ca="1" si="120"/>
        <v/>
      </c>
      <c r="AA221" s="59"/>
      <c r="AB221" s="60"/>
      <c r="AC221" s="60"/>
      <c r="AD221" s="151"/>
      <c r="AE221" s="30"/>
      <c r="AF221" s="31" t="str">
        <f t="shared" ca="1" si="121"/>
        <v/>
      </c>
      <c r="AG221" s="30"/>
      <c r="AH221" s="31" t="str">
        <f t="shared" ca="1" si="122"/>
        <v/>
      </c>
      <c r="AI221" s="122"/>
      <c r="AJ221" s="38" t="str">
        <f t="shared" ca="1" si="123"/>
        <v/>
      </c>
      <c r="AK221" s="30"/>
      <c r="AL221" s="31" t="str">
        <f t="shared" ca="1" si="124"/>
        <v/>
      </c>
      <c r="AM221" s="11" t="str">
        <f t="shared" si="125"/>
        <v/>
      </c>
      <c r="AN221" s="11" t="str">
        <f t="shared" si="126"/>
        <v/>
      </c>
      <c r="AO221" s="11" t="str">
        <f>IF(AM221=7,VLOOKUP(AN221,設定!$A$2:$B$6,2,1),"---")</f>
        <v>---</v>
      </c>
      <c r="AP221" s="85"/>
      <c r="AQ221" s="86"/>
      <c r="AR221" s="86"/>
      <c r="AS221" s="87" t="s">
        <v>115</v>
      </c>
      <c r="AT221" s="88"/>
      <c r="AU221" s="87"/>
      <c r="AV221" s="89"/>
      <c r="AW221" s="90" t="str">
        <f t="shared" si="127"/>
        <v/>
      </c>
      <c r="AX221" s="87" t="s">
        <v>115</v>
      </c>
      <c r="AY221" s="87" t="s">
        <v>115</v>
      </c>
      <c r="AZ221" s="87" t="s">
        <v>115</v>
      </c>
      <c r="BA221" s="87"/>
      <c r="BB221" s="87"/>
      <c r="BC221" s="87"/>
      <c r="BD221" s="87"/>
      <c r="BE221" s="91"/>
      <c r="BF221" s="96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256"/>
      <c r="BY221" s="106"/>
      <c r="BZ221" s="47"/>
      <c r="CA221" s="47">
        <v>210</v>
      </c>
      <c r="CB221" s="18" t="str">
        <f t="shared" si="128"/>
        <v/>
      </c>
      <c r="CC221" s="18" t="str">
        <f t="shared" si="130"/>
        <v>立得点表!3:12</v>
      </c>
      <c r="CD221" s="116" t="str">
        <f t="shared" si="131"/>
        <v>立得点表!16:25</v>
      </c>
      <c r="CE221" s="18" t="str">
        <f t="shared" si="132"/>
        <v>立3段得点表!3:13</v>
      </c>
      <c r="CF221" s="116" t="str">
        <f t="shared" si="133"/>
        <v>立3段得点表!16:25</v>
      </c>
      <c r="CG221" s="18" t="str">
        <f t="shared" si="134"/>
        <v>ボール得点表!3:13</v>
      </c>
      <c r="CH221" s="116" t="str">
        <f t="shared" si="135"/>
        <v>ボール得点表!16:25</v>
      </c>
      <c r="CI221" s="18" t="str">
        <f t="shared" si="136"/>
        <v>50m得点表!3:13</v>
      </c>
      <c r="CJ221" s="116" t="str">
        <f t="shared" si="137"/>
        <v>50m得点表!16:25</v>
      </c>
      <c r="CK221" s="18" t="str">
        <f t="shared" si="138"/>
        <v>往得点表!3:13</v>
      </c>
      <c r="CL221" s="116" t="str">
        <f t="shared" si="139"/>
        <v>往得点表!16:25</v>
      </c>
      <c r="CM221" s="18" t="str">
        <f t="shared" si="140"/>
        <v>腕得点表!3:13</v>
      </c>
      <c r="CN221" s="116" t="str">
        <f t="shared" si="141"/>
        <v>腕得点表!16:25</v>
      </c>
      <c r="CO221" s="18" t="str">
        <f t="shared" si="142"/>
        <v>腕膝得点表!3:4</v>
      </c>
      <c r="CP221" s="116" t="str">
        <f t="shared" si="143"/>
        <v>腕膝得点表!8:9</v>
      </c>
      <c r="CQ221" s="18" t="str">
        <f t="shared" si="144"/>
        <v>20mシャトルラン得点表!3:13</v>
      </c>
      <c r="CR221" s="116" t="str">
        <f t="shared" si="145"/>
        <v>20mシャトルラン得点表!16:25</v>
      </c>
      <c r="CS221" s="47" t="b">
        <f t="shared" si="129"/>
        <v>0</v>
      </c>
    </row>
    <row r="222" spans="1:97">
      <c r="A222" s="10">
        <v>211</v>
      </c>
      <c r="B222" s="147"/>
      <c r="C222" s="15"/>
      <c r="D222" s="233"/>
      <c r="E222" s="15"/>
      <c r="F222" s="139" t="str">
        <f t="shared" si="116"/>
        <v/>
      </c>
      <c r="G222" s="15"/>
      <c r="H222" s="15"/>
      <c r="I222" s="30"/>
      <c r="J222" s="31" t="str">
        <f t="shared" ca="1" si="117"/>
        <v/>
      </c>
      <c r="K222" s="30"/>
      <c r="L222" s="31" t="str">
        <f t="shared" ca="1" si="118"/>
        <v/>
      </c>
      <c r="M222" s="59"/>
      <c r="N222" s="60"/>
      <c r="O222" s="60"/>
      <c r="P222" s="60"/>
      <c r="Q222" s="151"/>
      <c r="R222" s="122"/>
      <c r="S222" s="38" t="str">
        <f t="shared" ca="1" si="119"/>
        <v/>
      </c>
      <c r="T222" s="59"/>
      <c r="U222" s="60"/>
      <c r="V222" s="60"/>
      <c r="W222" s="60"/>
      <c r="X222" s="61"/>
      <c r="Y222" s="38"/>
      <c r="Z222" s="144" t="str">
        <f t="shared" ca="1" si="120"/>
        <v/>
      </c>
      <c r="AA222" s="59"/>
      <c r="AB222" s="60"/>
      <c r="AC222" s="60"/>
      <c r="AD222" s="151"/>
      <c r="AE222" s="30"/>
      <c r="AF222" s="31" t="str">
        <f t="shared" ca="1" si="121"/>
        <v/>
      </c>
      <c r="AG222" s="30"/>
      <c r="AH222" s="31" t="str">
        <f t="shared" ca="1" si="122"/>
        <v/>
      </c>
      <c r="AI222" s="122"/>
      <c r="AJ222" s="38" t="str">
        <f t="shared" ca="1" si="123"/>
        <v/>
      </c>
      <c r="AK222" s="30"/>
      <c r="AL222" s="31" t="str">
        <f t="shared" ca="1" si="124"/>
        <v/>
      </c>
      <c r="AM222" s="11" t="str">
        <f t="shared" si="125"/>
        <v/>
      </c>
      <c r="AN222" s="11" t="str">
        <f t="shared" si="126"/>
        <v/>
      </c>
      <c r="AO222" s="11" t="str">
        <f>IF(AM222=7,VLOOKUP(AN222,設定!$A$2:$B$6,2,1),"---")</f>
        <v>---</v>
      </c>
      <c r="AP222" s="85"/>
      <c r="AQ222" s="86"/>
      <c r="AR222" s="86"/>
      <c r="AS222" s="87" t="s">
        <v>115</v>
      </c>
      <c r="AT222" s="88"/>
      <c r="AU222" s="87"/>
      <c r="AV222" s="89"/>
      <c r="AW222" s="90" t="str">
        <f t="shared" si="127"/>
        <v/>
      </c>
      <c r="AX222" s="87" t="s">
        <v>115</v>
      </c>
      <c r="AY222" s="87" t="s">
        <v>115</v>
      </c>
      <c r="AZ222" s="87" t="s">
        <v>115</v>
      </c>
      <c r="BA222" s="87"/>
      <c r="BB222" s="87"/>
      <c r="BC222" s="87"/>
      <c r="BD222" s="87"/>
      <c r="BE222" s="91"/>
      <c r="BF222" s="96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256"/>
      <c r="BY222" s="106"/>
      <c r="BZ222" s="47"/>
      <c r="CA222" s="47">
        <v>211</v>
      </c>
      <c r="CB222" s="18" t="str">
        <f t="shared" si="128"/>
        <v/>
      </c>
      <c r="CC222" s="18" t="str">
        <f t="shared" si="130"/>
        <v>立得点表!3:12</v>
      </c>
      <c r="CD222" s="116" t="str">
        <f t="shared" si="131"/>
        <v>立得点表!16:25</v>
      </c>
      <c r="CE222" s="18" t="str">
        <f t="shared" si="132"/>
        <v>立3段得点表!3:13</v>
      </c>
      <c r="CF222" s="116" t="str">
        <f t="shared" si="133"/>
        <v>立3段得点表!16:25</v>
      </c>
      <c r="CG222" s="18" t="str">
        <f t="shared" si="134"/>
        <v>ボール得点表!3:13</v>
      </c>
      <c r="CH222" s="116" t="str">
        <f t="shared" si="135"/>
        <v>ボール得点表!16:25</v>
      </c>
      <c r="CI222" s="18" t="str">
        <f t="shared" si="136"/>
        <v>50m得点表!3:13</v>
      </c>
      <c r="CJ222" s="116" t="str">
        <f t="shared" si="137"/>
        <v>50m得点表!16:25</v>
      </c>
      <c r="CK222" s="18" t="str">
        <f t="shared" si="138"/>
        <v>往得点表!3:13</v>
      </c>
      <c r="CL222" s="116" t="str">
        <f t="shared" si="139"/>
        <v>往得点表!16:25</v>
      </c>
      <c r="CM222" s="18" t="str">
        <f t="shared" si="140"/>
        <v>腕得点表!3:13</v>
      </c>
      <c r="CN222" s="116" t="str">
        <f t="shared" si="141"/>
        <v>腕得点表!16:25</v>
      </c>
      <c r="CO222" s="18" t="str">
        <f t="shared" si="142"/>
        <v>腕膝得点表!3:4</v>
      </c>
      <c r="CP222" s="116" t="str">
        <f t="shared" si="143"/>
        <v>腕膝得点表!8:9</v>
      </c>
      <c r="CQ222" s="18" t="str">
        <f t="shared" si="144"/>
        <v>20mシャトルラン得点表!3:13</v>
      </c>
      <c r="CR222" s="116" t="str">
        <f t="shared" si="145"/>
        <v>20mシャトルラン得点表!16:25</v>
      </c>
      <c r="CS222" s="47" t="b">
        <f t="shared" si="129"/>
        <v>0</v>
      </c>
    </row>
    <row r="223" spans="1:97">
      <c r="A223" s="10">
        <v>212</v>
      </c>
      <c r="B223" s="147"/>
      <c r="C223" s="15"/>
      <c r="D223" s="233"/>
      <c r="E223" s="15"/>
      <c r="F223" s="139" t="str">
        <f t="shared" si="116"/>
        <v/>
      </c>
      <c r="G223" s="15"/>
      <c r="H223" s="15"/>
      <c r="I223" s="30"/>
      <c r="J223" s="31" t="str">
        <f t="shared" ca="1" si="117"/>
        <v/>
      </c>
      <c r="K223" s="30"/>
      <c r="L223" s="31" t="str">
        <f t="shared" ca="1" si="118"/>
        <v/>
      </c>
      <c r="M223" s="59"/>
      <c r="N223" s="60"/>
      <c r="O223" s="60"/>
      <c r="P223" s="60"/>
      <c r="Q223" s="151"/>
      <c r="R223" s="122"/>
      <c r="S223" s="38" t="str">
        <f t="shared" ca="1" si="119"/>
        <v/>
      </c>
      <c r="T223" s="59"/>
      <c r="U223" s="60"/>
      <c r="V223" s="60"/>
      <c r="W223" s="60"/>
      <c r="X223" s="61"/>
      <c r="Y223" s="38"/>
      <c r="Z223" s="144" t="str">
        <f t="shared" ca="1" si="120"/>
        <v/>
      </c>
      <c r="AA223" s="59"/>
      <c r="AB223" s="60"/>
      <c r="AC223" s="60"/>
      <c r="AD223" s="151"/>
      <c r="AE223" s="30"/>
      <c r="AF223" s="31" t="str">
        <f t="shared" ca="1" si="121"/>
        <v/>
      </c>
      <c r="AG223" s="30"/>
      <c r="AH223" s="31" t="str">
        <f t="shared" ca="1" si="122"/>
        <v/>
      </c>
      <c r="AI223" s="122"/>
      <c r="AJ223" s="38" t="str">
        <f t="shared" ca="1" si="123"/>
        <v/>
      </c>
      <c r="AK223" s="30"/>
      <c r="AL223" s="31" t="str">
        <f t="shared" ca="1" si="124"/>
        <v/>
      </c>
      <c r="AM223" s="11" t="str">
        <f t="shared" si="125"/>
        <v/>
      </c>
      <c r="AN223" s="11" t="str">
        <f t="shared" si="126"/>
        <v/>
      </c>
      <c r="AO223" s="11" t="str">
        <f>IF(AM223=7,VLOOKUP(AN223,設定!$A$2:$B$6,2,1),"---")</f>
        <v>---</v>
      </c>
      <c r="AP223" s="85"/>
      <c r="AQ223" s="86"/>
      <c r="AR223" s="86"/>
      <c r="AS223" s="87" t="s">
        <v>115</v>
      </c>
      <c r="AT223" s="88"/>
      <c r="AU223" s="87"/>
      <c r="AV223" s="89"/>
      <c r="AW223" s="90" t="str">
        <f t="shared" si="127"/>
        <v/>
      </c>
      <c r="AX223" s="87" t="s">
        <v>115</v>
      </c>
      <c r="AY223" s="87" t="s">
        <v>115</v>
      </c>
      <c r="AZ223" s="87" t="s">
        <v>115</v>
      </c>
      <c r="BA223" s="87"/>
      <c r="BB223" s="87"/>
      <c r="BC223" s="87"/>
      <c r="BD223" s="87"/>
      <c r="BE223" s="91"/>
      <c r="BF223" s="96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256"/>
      <c r="BY223" s="106"/>
      <c r="BZ223" s="47"/>
      <c r="CA223" s="47">
        <v>212</v>
      </c>
      <c r="CB223" s="18" t="str">
        <f t="shared" si="128"/>
        <v/>
      </c>
      <c r="CC223" s="18" t="str">
        <f t="shared" si="130"/>
        <v>立得点表!3:12</v>
      </c>
      <c r="CD223" s="116" t="str">
        <f t="shared" si="131"/>
        <v>立得点表!16:25</v>
      </c>
      <c r="CE223" s="18" t="str">
        <f t="shared" si="132"/>
        <v>立3段得点表!3:13</v>
      </c>
      <c r="CF223" s="116" t="str">
        <f t="shared" si="133"/>
        <v>立3段得点表!16:25</v>
      </c>
      <c r="CG223" s="18" t="str">
        <f t="shared" si="134"/>
        <v>ボール得点表!3:13</v>
      </c>
      <c r="CH223" s="116" t="str">
        <f t="shared" si="135"/>
        <v>ボール得点表!16:25</v>
      </c>
      <c r="CI223" s="18" t="str">
        <f t="shared" si="136"/>
        <v>50m得点表!3:13</v>
      </c>
      <c r="CJ223" s="116" t="str">
        <f t="shared" si="137"/>
        <v>50m得点表!16:25</v>
      </c>
      <c r="CK223" s="18" t="str">
        <f t="shared" si="138"/>
        <v>往得点表!3:13</v>
      </c>
      <c r="CL223" s="116" t="str">
        <f t="shared" si="139"/>
        <v>往得点表!16:25</v>
      </c>
      <c r="CM223" s="18" t="str">
        <f t="shared" si="140"/>
        <v>腕得点表!3:13</v>
      </c>
      <c r="CN223" s="116" t="str">
        <f t="shared" si="141"/>
        <v>腕得点表!16:25</v>
      </c>
      <c r="CO223" s="18" t="str">
        <f t="shared" si="142"/>
        <v>腕膝得点表!3:4</v>
      </c>
      <c r="CP223" s="116" t="str">
        <f t="shared" si="143"/>
        <v>腕膝得点表!8:9</v>
      </c>
      <c r="CQ223" s="18" t="str">
        <f t="shared" si="144"/>
        <v>20mシャトルラン得点表!3:13</v>
      </c>
      <c r="CR223" s="116" t="str">
        <f t="shared" si="145"/>
        <v>20mシャトルラン得点表!16:25</v>
      </c>
      <c r="CS223" s="47" t="b">
        <f t="shared" si="129"/>
        <v>0</v>
      </c>
    </row>
    <row r="224" spans="1:97">
      <c r="A224" s="10">
        <v>213</v>
      </c>
      <c r="B224" s="147"/>
      <c r="C224" s="15"/>
      <c r="D224" s="233"/>
      <c r="E224" s="15"/>
      <c r="F224" s="139" t="str">
        <f t="shared" si="116"/>
        <v/>
      </c>
      <c r="G224" s="15"/>
      <c r="H224" s="15"/>
      <c r="I224" s="30"/>
      <c r="J224" s="31" t="str">
        <f t="shared" ca="1" si="117"/>
        <v/>
      </c>
      <c r="K224" s="30"/>
      <c r="L224" s="31" t="str">
        <f t="shared" ca="1" si="118"/>
        <v/>
      </c>
      <c r="M224" s="59"/>
      <c r="N224" s="60"/>
      <c r="O224" s="60"/>
      <c r="P224" s="60"/>
      <c r="Q224" s="151"/>
      <c r="R224" s="122"/>
      <c r="S224" s="38" t="str">
        <f t="shared" ca="1" si="119"/>
        <v/>
      </c>
      <c r="T224" s="59"/>
      <c r="U224" s="60"/>
      <c r="V224" s="60"/>
      <c r="W224" s="60"/>
      <c r="X224" s="61"/>
      <c r="Y224" s="38"/>
      <c r="Z224" s="144" t="str">
        <f t="shared" ca="1" si="120"/>
        <v/>
      </c>
      <c r="AA224" s="59"/>
      <c r="AB224" s="60"/>
      <c r="AC224" s="60"/>
      <c r="AD224" s="151"/>
      <c r="AE224" s="30"/>
      <c r="AF224" s="31" t="str">
        <f t="shared" ca="1" si="121"/>
        <v/>
      </c>
      <c r="AG224" s="30"/>
      <c r="AH224" s="31" t="str">
        <f t="shared" ca="1" si="122"/>
        <v/>
      </c>
      <c r="AI224" s="122"/>
      <c r="AJ224" s="38" t="str">
        <f t="shared" ca="1" si="123"/>
        <v/>
      </c>
      <c r="AK224" s="30"/>
      <c r="AL224" s="31" t="str">
        <f t="shared" ca="1" si="124"/>
        <v/>
      </c>
      <c r="AM224" s="11" t="str">
        <f t="shared" si="125"/>
        <v/>
      </c>
      <c r="AN224" s="11" t="str">
        <f t="shared" si="126"/>
        <v/>
      </c>
      <c r="AO224" s="11" t="str">
        <f>IF(AM224=7,VLOOKUP(AN224,設定!$A$2:$B$6,2,1),"---")</f>
        <v>---</v>
      </c>
      <c r="AP224" s="85"/>
      <c r="AQ224" s="86"/>
      <c r="AR224" s="86"/>
      <c r="AS224" s="87" t="s">
        <v>115</v>
      </c>
      <c r="AT224" s="88"/>
      <c r="AU224" s="87"/>
      <c r="AV224" s="89"/>
      <c r="AW224" s="90" t="str">
        <f t="shared" si="127"/>
        <v/>
      </c>
      <c r="AX224" s="87" t="s">
        <v>115</v>
      </c>
      <c r="AY224" s="87" t="s">
        <v>115</v>
      </c>
      <c r="AZ224" s="87" t="s">
        <v>115</v>
      </c>
      <c r="BA224" s="87"/>
      <c r="BB224" s="87"/>
      <c r="BC224" s="87"/>
      <c r="BD224" s="87"/>
      <c r="BE224" s="91"/>
      <c r="BF224" s="96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256"/>
      <c r="BY224" s="106"/>
      <c r="BZ224" s="47"/>
      <c r="CA224" s="47">
        <v>213</v>
      </c>
      <c r="CB224" s="18" t="str">
        <f t="shared" si="128"/>
        <v/>
      </c>
      <c r="CC224" s="18" t="str">
        <f t="shared" si="130"/>
        <v>立得点表!3:12</v>
      </c>
      <c r="CD224" s="116" t="str">
        <f t="shared" si="131"/>
        <v>立得点表!16:25</v>
      </c>
      <c r="CE224" s="18" t="str">
        <f t="shared" si="132"/>
        <v>立3段得点表!3:13</v>
      </c>
      <c r="CF224" s="116" t="str">
        <f t="shared" si="133"/>
        <v>立3段得点表!16:25</v>
      </c>
      <c r="CG224" s="18" t="str">
        <f t="shared" si="134"/>
        <v>ボール得点表!3:13</v>
      </c>
      <c r="CH224" s="116" t="str">
        <f t="shared" si="135"/>
        <v>ボール得点表!16:25</v>
      </c>
      <c r="CI224" s="18" t="str">
        <f t="shared" si="136"/>
        <v>50m得点表!3:13</v>
      </c>
      <c r="CJ224" s="116" t="str">
        <f t="shared" si="137"/>
        <v>50m得点表!16:25</v>
      </c>
      <c r="CK224" s="18" t="str">
        <f t="shared" si="138"/>
        <v>往得点表!3:13</v>
      </c>
      <c r="CL224" s="116" t="str">
        <f t="shared" si="139"/>
        <v>往得点表!16:25</v>
      </c>
      <c r="CM224" s="18" t="str">
        <f t="shared" si="140"/>
        <v>腕得点表!3:13</v>
      </c>
      <c r="CN224" s="116" t="str">
        <f t="shared" si="141"/>
        <v>腕得点表!16:25</v>
      </c>
      <c r="CO224" s="18" t="str">
        <f t="shared" si="142"/>
        <v>腕膝得点表!3:4</v>
      </c>
      <c r="CP224" s="116" t="str">
        <f t="shared" si="143"/>
        <v>腕膝得点表!8:9</v>
      </c>
      <c r="CQ224" s="18" t="str">
        <f t="shared" si="144"/>
        <v>20mシャトルラン得点表!3:13</v>
      </c>
      <c r="CR224" s="116" t="str">
        <f t="shared" si="145"/>
        <v>20mシャトルラン得点表!16:25</v>
      </c>
      <c r="CS224" s="47" t="b">
        <f t="shared" si="129"/>
        <v>0</v>
      </c>
    </row>
    <row r="225" spans="1:97">
      <c r="A225" s="10">
        <v>214</v>
      </c>
      <c r="B225" s="147"/>
      <c r="C225" s="15"/>
      <c r="D225" s="233"/>
      <c r="E225" s="15"/>
      <c r="F225" s="139" t="str">
        <f t="shared" si="116"/>
        <v/>
      </c>
      <c r="G225" s="15"/>
      <c r="H225" s="15"/>
      <c r="I225" s="30"/>
      <c r="J225" s="31" t="str">
        <f t="shared" ca="1" si="117"/>
        <v/>
      </c>
      <c r="K225" s="30"/>
      <c r="L225" s="31" t="str">
        <f t="shared" ca="1" si="118"/>
        <v/>
      </c>
      <c r="M225" s="59"/>
      <c r="N225" s="60"/>
      <c r="O225" s="60"/>
      <c r="P225" s="60"/>
      <c r="Q225" s="151"/>
      <c r="R225" s="122"/>
      <c r="S225" s="38" t="str">
        <f t="shared" ca="1" si="119"/>
        <v/>
      </c>
      <c r="T225" s="59"/>
      <c r="U225" s="60"/>
      <c r="V225" s="60"/>
      <c r="W225" s="60"/>
      <c r="X225" s="61"/>
      <c r="Y225" s="38"/>
      <c r="Z225" s="144" t="str">
        <f t="shared" ca="1" si="120"/>
        <v/>
      </c>
      <c r="AA225" s="59"/>
      <c r="AB225" s="60"/>
      <c r="AC225" s="60"/>
      <c r="AD225" s="151"/>
      <c r="AE225" s="30"/>
      <c r="AF225" s="31" t="str">
        <f t="shared" ca="1" si="121"/>
        <v/>
      </c>
      <c r="AG225" s="30"/>
      <c r="AH225" s="31" t="str">
        <f t="shared" ca="1" si="122"/>
        <v/>
      </c>
      <c r="AI225" s="122"/>
      <c r="AJ225" s="38" t="str">
        <f t="shared" ca="1" si="123"/>
        <v/>
      </c>
      <c r="AK225" s="30"/>
      <c r="AL225" s="31" t="str">
        <f t="shared" ca="1" si="124"/>
        <v/>
      </c>
      <c r="AM225" s="11" t="str">
        <f t="shared" si="125"/>
        <v/>
      </c>
      <c r="AN225" s="11" t="str">
        <f t="shared" si="126"/>
        <v/>
      </c>
      <c r="AO225" s="11" t="str">
        <f>IF(AM225=7,VLOOKUP(AN225,設定!$A$2:$B$6,2,1),"---")</f>
        <v>---</v>
      </c>
      <c r="AP225" s="85"/>
      <c r="AQ225" s="86"/>
      <c r="AR225" s="86"/>
      <c r="AS225" s="87" t="s">
        <v>115</v>
      </c>
      <c r="AT225" s="88"/>
      <c r="AU225" s="87"/>
      <c r="AV225" s="89"/>
      <c r="AW225" s="90" t="str">
        <f t="shared" si="127"/>
        <v/>
      </c>
      <c r="AX225" s="87" t="s">
        <v>115</v>
      </c>
      <c r="AY225" s="87" t="s">
        <v>115</v>
      </c>
      <c r="AZ225" s="87" t="s">
        <v>115</v>
      </c>
      <c r="BA225" s="87"/>
      <c r="BB225" s="87"/>
      <c r="BC225" s="87"/>
      <c r="BD225" s="87"/>
      <c r="BE225" s="91"/>
      <c r="BF225" s="96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256"/>
      <c r="BY225" s="106"/>
      <c r="BZ225" s="47"/>
      <c r="CA225" s="47">
        <v>214</v>
      </c>
      <c r="CB225" s="18" t="str">
        <f t="shared" si="128"/>
        <v/>
      </c>
      <c r="CC225" s="18" t="str">
        <f t="shared" si="130"/>
        <v>立得点表!3:12</v>
      </c>
      <c r="CD225" s="116" t="str">
        <f t="shared" si="131"/>
        <v>立得点表!16:25</v>
      </c>
      <c r="CE225" s="18" t="str">
        <f t="shared" si="132"/>
        <v>立3段得点表!3:13</v>
      </c>
      <c r="CF225" s="116" t="str">
        <f t="shared" si="133"/>
        <v>立3段得点表!16:25</v>
      </c>
      <c r="CG225" s="18" t="str">
        <f t="shared" si="134"/>
        <v>ボール得点表!3:13</v>
      </c>
      <c r="CH225" s="116" t="str">
        <f t="shared" si="135"/>
        <v>ボール得点表!16:25</v>
      </c>
      <c r="CI225" s="18" t="str">
        <f t="shared" si="136"/>
        <v>50m得点表!3:13</v>
      </c>
      <c r="CJ225" s="116" t="str">
        <f t="shared" si="137"/>
        <v>50m得点表!16:25</v>
      </c>
      <c r="CK225" s="18" t="str">
        <f t="shared" si="138"/>
        <v>往得点表!3:13</v>
      </c>
      <c r="CL225" s="116" t="str">
        <f t="shared" si="139"/>
        <v>往得点表!16:25</v>
      </c>
      <c r="CM225" s="18" t="str">
        <f t="shared" si="140"/>
        <v>腕得点表!3:13</v>
      </c>
      <c r="CN225" s="116" t="str">
        <f t="shared" si="141"/>
        <v>腕得点表!16:25</v>
      </c>
      <c r="CO225" s="18" t="str">
        <f t="shared" si="142"/>
        <v>腕膝得点表!3:4</v>
      </c>
      <c r="CP225" s="116" t="str">
        <f t="shared" si="143"/>
        <v>腕膝得点表!8:9</v>
      </c>
      <c r="CQ225" s="18" t="str">
        <f t="shared" si="144"/>
        <v>20mシャトルラン得点表!3:13</v>
      </c>
      <c r="CR225" s="116" t="str">
        <f t="shared" si="145"/>
        <v>20mシャトルラン得点表!16:25</v>
      </c>
      <c r="CS225" s="47" t="b">
        <f t="shared" si="129"/>
        <v>0</v>
      </c>
    </row>
    <row r="226" spans="1:97">
      <c r="A226" s="10">
        <v>215</v>
      </c>
      <c r="B226" s="147"/>
      <c r="C226" s="15"/>
      <c r="D226" s="233"/>
      <c r="E226" s="15"/>
      <c r="F226" s="139" t="str">
        <f t="shared" si="116"/>
        <v/>
      </c>
      <c r="G226" s="15"/>
      <c r="H226" s="15"/>
      <c r="I226" s="30"/>
      <c r="J226" s="31" t="str">
        <f t="shared" ca="1" si="117"/>
        <v/>
      </c>
      <c r="K226" s="30"/>
      <c r="L226" s="31" t="str">
        <f t="shared" ca="1" si="118"/>
        <v/>
      </c>
      <c r="M226" s="59"/>
      <c r="N226" s="60"/>
      <c r="O226" s="60"/>
      <c r="P226" s="60"/>
      <c r="Q226" s="151"/>
      <c r="R226" s="122"/>
      <c r="S226" s="38" t="str">
        <f t="shared" ca="1" si="119"/>
        <v/>
      </c>
      <c r="T226" s="59"/>
      <c r="U226" s="60"/>
      <c r="V226" s="60"/>
      <c r="W226" s="60"/>
      <c r="X226" s="61"/>
      <c r="Y226" s="38"/>
      <c r="Z226" s="144" t="str">
        <f t="shared" ca="1" si="120"/>
        <v/>
      </c>
      <c r="AA226" s="59"/>
      <c r="AB226" s="60"/>
      <c r="AC226" s="60"/>
      <c r="AD226" s="151"/>
      <c r="AE226" s="30"/>
      <c r="AF226" s="31" t="str">
        <f t="shared" ca="1" si="121"/>
        <v/>
      </c>
      <c r="AG226" s="30"/>
      <c r="AH226" s="31" t="str">
        <f t="shared" ca="1" si="122"/>
        <v/>
      </c>
      <c r="AI226" s="122"/>
      <c r="AJ226" s="38" t="str">
        <f t="shared" ca="1" si="123"/>
        <v/>
      </c>
      <c r="AK226" s="30"/>
      <c r="AL226" s="31" t="str">
        <f t="shared" ca="1" si="124"/>
        <v/>
      </c>
      <c r="AM226" s="11" t="str">
        <f t="shared" si="125"/>
        <v/>
      </c>
      <c r="AN226" s="11" t="str">
        <f t="shared" si="126"/>
        <v/>
      </c>
      <c r="AO226" s="11" t="str">
        <f>IF(AM226=7,VLOOKUP(AN226,設定!$A$2:$B$6,2,1),"---")</f>
        <v>---</v>
      </c>
      <c r="AP226" s="85"/>
      <c r="AQ226" s="86"/>
      <c r="AR226" s="86"/>
      <c r="AS226" s="87" t="s">
        <v>115</v>
      </c>
      <c r="AT226" s="88"/>
      <c r="AU226" s="87"/>
      <c r="AV226" s="89"/>
      <c r="AW226" s="90" t="str">
        <f t="shared" si="127"/>
        <v/>
      </c>
      <c r="AX226" s="87" t="s">
        <v>115</v>
      </c>
      <c r="AY226" s="87" t="s">
        <v>115</v>
      </c>
      <c r="AZ226" s="87" t="s">
        <v>115</v>
      </c>
      <c r="BA226" s="87"/>
      <c r="BB226" s="87"/>
      <c r="BC226" s="87"/>
      <c r="BD226" s="87"/>
      <c r="BE226" s="91"/>
      <c r="BF226" s="96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256"/>
      <c r="BY226" s="106"/>
      <c r="BZ226" s="47"/>
      <c r="CA226" s="47">
        <v>215</v>
      </c>
      <c r="CB226" s="18" t="str">
        <f t="shared" si="128"/>
        <v/>
      </c>
      <c r="CC226" s="18" t="str">
        <f t="shared" si="130"/>
        <v>立得点表!3:12</v>
      </c>
      <c r="CD226" s="116" t="str">
        <f t="shared" si="131"/>
        <v>立得点表!16:25</v>
      </c>
      <c r="CE226" s="18" t="str">
        <f t="shared" si="132"/>
        <v>立3段得点表!3:13</v>
      </c>
      <c r="CF226" s="116" t="str">
        <f t="shared" si="133"/>
        <v>立3段得点表!16:25</v>
      </c>
      <c r="CG226" s="18" t="str">
        <f t="shared" si="134"/>
        <v>ボール得点表!3:13</v>
      </c>
      <c r="CH226" s="116" t="str">
        <f t="shared" si="135"/>
        <v>ボール得点表!16:25</v>
      </c>
      <c r="CI226" s="18" t="str">
        <f t="shared" si="136"/>
        <v>50m得点表!3:13</v>
      </c>
      <c r="CJ226" s="116" t="str">
        <f t="shared" si="137"/>
        <v>50m得点表!16:25</v>
      </c>
      <c r="CK226" s="18" t="str">
        <f t="shared" si="138"/>
        <v>往得点表!3:13</v>
      </c>
      <c r="CL226" s="116" t="str">
        <f t="shared" si="139"/>
        <v>往得点表!16:25</v>
      </c>
      <c r="CM226" s="18" t="str">
        <f t="shared" si="140"/>
        <v>腕得点表!3:13</v>
      </c>
      <c r="CN226" s="116" t="str">
        <f t="shared" si="141"/>
        <v>腕得点表!16:25</v>
      </c>
      <c r="CO226" s="18" t="str">
        <f t="shared" si="142"/>
        <v>腕膝得点表!3:4</v>
      </c>
      <c r="CP226" s="116" t="str">
        <f t="shared" si="143"/>
        <v>腕膝得点表!8:9</v>
      </c>
      <c r="CQ226" s="18" t="str">
        <f t="shared" si="144"/>
        <v>20mシャトルラン得点表!3:13</v>
      </c>
      <c r="CR226" s="116" t="str">
        <f t="shared" si="145"/>
        <v>20mシャトルラン得点表!16:25</v>
      </c>
      <c r="CS226" s="47" t="b">
        <f t="shared" si="129"/>
        <v>0</v>
      </c>
    </row>
    <row r="227" spans="1:97">
      <c r="A227" s="10">
        <v>216</v>
      </c>
      <c r="B227" s="147"/>
      <c r="C227" s="15"/>
      <c r="D227" s="233"/>
      <c r="E227" s="15"/>
      <c r="F227" s="139" t="str">
        <f t="shared" si="116"/>
        <v/>
      </c>
      <c r="G227" s="15"/>
      <c r="H227" s="15"/>
      <c r="I227" s="30"/>
      <c r="J227" s="31" t="str">
        <f t="shared" ca="1" si="117"/>
        <v/>
      </c>
      <c r="K227" s="30"/>
      <c r="L227" s="31" t="str">
        <f t="shared" ca="1" si="118"/>
        <v/>
      </c>
      <c r="M227" s="59"/>
      <c r="N227" s="60"/>
      <c r="O227" s="60"/>
      <c r="P227" s="60"/>
      <c r="Q227" s="151"/>
      <c r="R227" s="122"/>
      <c r="S227" s="38" t="str">
        <f t="shared" ca="1" si="119"/>
        <v/>
      </c>
      <c r="T227" s="59"/>
      <c r="U227" s="60"/>
      <c r="V227" s="60"/>
      <c r="W227" s="60"/>
      <c r="X227" s="61"/>
      <c r="Y227" s="38"/>
      <c r="Z227" s="144" t="str">
        <f t="shared" ca="1" si="120"/>
        <v/>
      </c>
      <c r="AA227" s="59"/>
      <c r="AB227" s="60"/>
      <c r="AC227" s="60"/>
      <c r="AD227" s="151"/>
      <c r="AE227" s="30"/>
      <c r="AF227" s="31" t="str">
        <f t="shared" ca="1" si="121"/>
        <v/>
      </c>
      <c r="AG227" s="30"/>
      <c r="AH227" s="31" t="str">
        <f t="shared" ca="1" si="122"/>
        <v/>
      </c>
      <c r="AI227" s="122"/>
      <c r="AJ227" s="38" t="str">
        <f t="shared" ca="1" si="123"/>
        <v/>
      </c>
      <c r="AK227" s="30"/>
      <c r="AL227" s="31" t="str">
        <f t="shared" ca="1" si="124"/>
        <v/>
      </c>
      <c r="AM227" s="11" t="str">
        <f t="shared" si="125"/>
        <v/>
      </c>
      <c r="AN227" s="11" t="str">
        <f t="shared" si="126"/>
        <v/>
      </c>
      <c r="AO227" s="11" t="str">
        <f>IF(AM227=7,VLOOKUP(AN227,設定!$A$2:$B$6,2,1),"---")</f>
        <v>---</v>
      </c>
      <c r="AP227" s="85"/>
      <c r="AQ227" s="86"/>
      <c r="AR227" s="86"/>
      <c r="AS227" s="87" t="s">
        <v>115</v>
      </c>
      <c r="AT227" s="88"/>
      <c r="AU227" s="87"/>
      <c r="AV227" s="89"/>
      <c r="AW227" s="90" t="str">
        <f t="shared" si="127"/>
        <v/>
      </c>
      <c r="AX227" s="87" t="s">
        <v>115</v>
      </c>
      <c r="AY227" s="87" t="s">
        <v>115</v>
      </c>
      <c r="AZ227" s="87" t="s">
        <v>115</v>
      </c>
      <c r="BA227" s="87"/>
      <c r="BB227" s="87"/>
      <c r="BC227" s="87"/>
      <c r="BD227" s="87"/>
      <c r="BE227" s="91"/>
      <c r="BF227" s="96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256"/>
      <c r="BY227" s="106"/>
      <c r="BZ227" s="47"/>
      <c r="CA227" s="47">
        <v>216</v>
      </c>
      <c r="CB227" s="18" t="str">
        <f t="shared" si="128"/>
        <v/>
      </c>
      <c r="CC227" s="18" t="str">
        <f t="shared" si="130"/>
        <v>立得点表!3:12</v>
      </c>
      <c r="CD227" s="116" t="str">
        <f t="shared" si="131"/>
        <v>立得点表!16:25</v>
      </c>
      <c r="CE227" s="18" t="str">
        <f t="shared" si="132"/>
        <v>立3段得点表!3:13</v>
      </c>
      <c r="CF227" s="116" t="str">
        <f t="shared" si="133"/>
        <v>立3段得点表!16:25</v>
      </c>
      <c r="CG227" s="18" t="str">
        <f t="shared" si="134"/>
        <v>ボール得点表!3:13</v>
      </c>
      <c r="CH227" s="116" t="str">
        <f t="shared" si="135"/>
        <v>ボール得点表!16:25</v>
      </c>
      <c r="CI227" s="18" t="str">
        <f t="shared" si="136"/>
        <v>50m得点表!3:13</v>
      </c>
      <c r="CJ227" s="116" t="str">
        <f t="shared" si="137"/>
        <v>50m得点表!16:25</v>
      </c>
      <c r="CK227" s="18" t="str">
        <f t="shared" si="138"/>
        <v>往得点表!3:13</v>
      </c>
      <c r="CL227" s="116" t="str">
        <f t="shared" si="139"/>
        <v>往得点表!16:25</v>
      </c>
      <c r="CM227" s="18" t="str">
        <f t="shared" si="140"/>
        <v>腕得点表!3:13</v>
      </c>
      <c r="CN227" s="116" t="str">
        <f t="shared" si="141"/>
        <v>腕得点表!16:25</v>
      </c>
      <c r="CO227" s="18" t="str">
        <f t="shared" si="142"/>
        <v>腕膝得点表!3:4</v>
      </c>
      <c r="CP227" s="116" t="str">
        <f t="shared" si="143"/>
        <v>腕膝得点表!8:9</v>
      </c>
      <c r="CQ227" s="18" t="str">
        <f t="shared" si="144"/>
        <v>20mシャトルラン得点表!3:13</v>
      </c>
      <c r="CR227" s="116" t="str">
        <f t="shared" si="145"/>
        <v>20mシャトルラン得点表!16:25</v>
      </c>
      <c r="CS227" s="47" t="b">
        <f t="shared" si="129"/>
        <v>0</v>
      </c>
    </row>
    <row r="228" spans="1:97">
      <c r="A228" s="10">
        <v>217</v>
      </c>
      <c r="B228" s="147"/>
      <c r="C228" s="15"/>
      <c r="D228" s="233"/>
      <c r="E228" s="15"/>
      <c r="F228" s="139" t="str">
        <f t="shared" si="116"/>
        <v/>
      </c>
      <c r="G228" s="15"/>
      <c r="H228" s="15"/>
      <c r="I228" s="30"/>
      <c r="J228" s="31" t="str">
        <f t="shared" ca="1" si="117"/>
        <v/>
      </c>
      <c r="K228" s="30"/>
      <c r="L228" s="31" t="str">
        <f t="shared" ca="1" si="118"/>
        <v/>
      </c>
      <c r="M228" s="59"/>
      <c r="N228" s="60"/>
      <c r="O228" s="60"/>
      <c r="P228" s="60"/>
      <c r="Q228" s="151"/>
      <c r="R228" s="122"/>
      <c r="S228" s="38" t="str">
        <f t="shared" ca="1" si="119"/>
        <v/>
      </c>
      <c r="T228" s="59"/>
      <c r="U228" s="60"/>
      <c r="V228" s="60"/>
      <c r="W228" s="60"/>
      <c r="X228" s="61"/>
      <c r="Y228" s="38"/>
      <c r="Z228" s="144" t="str">
        <f t="shared" ca="1" si="120"/>
        <v/>
      </c>
      <c r="AA228" s="59"/>
      <c r="AB228" s="60"/>
      <c r="AC228" s="60"/>
      <c r="AD228" s="151"/>
      <c r="AE228" s="30"/>
      <c r="AF228" s="31" t="str">
        <f t="shared" ca="1" si="121"/>
        <v/>
      </c>
      <c r="AG228" s="30"/>
      <c r="AH228" s="31" t="str">
        <f t="shared" ca="1" si="122"/>
        <v/>
      </c>
      <c r="AI228" s="122"/>
      <c r="AJ228" s="38" t="str">
        <f t="shared" ca="1" si="123"/>
        <v/>
      </c>
      <c r="AK228" s="30"/>
      <c r="AL228" s="31" t="str">
        <f t="shared" ca="1" si="124"/>
        <v/>
      </c>
      <c r="AM228" s="11" t="str">
        <f t="shared" si="125"/>
        <v/>
      </c>
      <c r="AN228" s="11" t="str">
        <f t="shared" si="126"/>
        <v/>
      </c>
      <c r="AO228" s="11" t="str">
        <f>IF(AM228=7,VLOOKUP(AN228,設定!$A$2:$B$6,2,1),"---")</f>
        <v>---</v>
      </c>
      <c r="AP228" s="85"/>
      <c r="AQ228" s="86"/>
      <c r="AR228" s="86"/>
      <c r="AS228" s="87" t="s">
        <v>115</v>
      </c>
      <c r="AT228" s="88"/>
      <c r="AU228" s="87"/>
      <c r="AV228" s="89"/>
      <c r="AW228" s="90" t="str">
        <f t="shared" si="127"/>
        <v/>
      </c>
      <c r="AX228" s="87" t="s">
        <v>115</v>
      </c>
      <c r="AY228" s="87" t="s">
        <v>115</v>
      </c>
      <c r="AZ228" s="87" t="s">
        <v>115</v>
      </c>
      <c r="BA228" s="87"/>
      <c r="BB228" s="87"/>
      <c r="BC228" s="87"/>
      <c r="BD228" s="87"/>
      <c r="BE228" s="91"/>
      <c r="BF228" s="96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256"/>
      <c r="BY228" s="106"/>
      <c r="BZ228" s="47"/>
      <c r="CA228" s="47">
        <v>217</v>
      </c>
      <c r="CB228" s="18" t="str">
        <f t="shared" si="128"/>
        <v/>
      </c>
      <c r="CC228" s="18" t="str">
        <f t="shared" si="130"/>
        <v>立得点表!3:12</v>
      </c>
      <c r="CD228" s="116" t="str">
        <f t="shared" si="131"/>
        <v>立得点表!16:25</v>
      </c>
      <c r="CE228" s="18" t="str">
        <f t="shared" si="132"/>
        <v>立3段得点表!3:13</v>
      </c>
      <c r="CF228" s="116" t="str">
        <f t="shared" si="133"/>
        <v>立3段得点表!16:25</v>
      </c>
      <c r="CG228" s="18" t="str">
        <f t="shared" si="134"/>
        <v>ボール得点表!3:13</v>
      </c>
      <c r="CH228" s="116" t="str">
        <f t="shared" si="135"/>
        <v>ボール得点表!16:25</v>
      </c>
      <c r="CI228" s="18" t="str">
        <f t="shared" si="136"/>
        <v>50m得点表!3:13</v>
      </c>
      <c r="CJ228" s="116" t="str">
        <f t="shared" si="137"/>
        <v>50m得点表!16:25</v>
      </c>
      <c r="CK228" s="18" t="str">
        <f t="shared" si="138"/>
        <v>往得点表!3:13</v>
      </c>
      <c r="CL228" s="116" t="str">
        <f t="shared" si="139"/>
        <v>往得点表!16:25</v>
      </c>
      <c r="CM228" s="18" t="str">
        <f t="shared" si="140"/>
        <v>腕得点表!3:13</v>
      </c>
      <c r="CN228" s="116" t="str">
        <f t="shared" si="141"/>
        <v>腕得点表!16:25</v>
      </c>
      <c r="CO228" s="18" t="str">
        <f t="shared" si="142"/>
        <v>腕膝得点表!3:4</v>
      </c>
      <c r="CP228" s="116" t="str">
        <f t="shared" si="143"/>
        <v>腕膝得点表!8:9</v>
      </c>
      <c r="CQ228" s="18" t="str">
        <f t="shared" si="144"/>
        <v>20mシャトルラン得点表!3:13</v>
      </c>
      <c r="CR228" s="116" t="str">
        <f t="shared" si="145"/>
        <v>20mシャトルラン得点表!16:25</v>
      </c>
      <c r="CS228" s="47" t="b">
        <f t="shared" si="129"/>
        <v>0</v>
      </c>
    </row>
    <row r="229" spans="1:97">
      <c r="A229" s="10">
        <v>218</v>
      </c>
      <c r="B229" s="147"/>
      <c r="C229" s="15"/>
      <c r="D229" s="233"/>
      <c r="E229" s="15"/>
      <c r="F229" s="139" t="str">
        <f t="shared" si="116"/>
        <v/>
      </c>
      <c r="G229" s="15"/>
      <c r="H229" s="15"/>
      <c r="I229" s="30"/>
      <c r="J229" s="31" t="str">
        <f t="shared" ca="1" si="117"/>
        <v/>
      </c>
      <c r="K229" s="30"/>
      <c r="L229" s="31" t="str">
        <f t="shared" ca="1" si="118"/>
        <v/>
      </c>
      <c r="M229" s="59"/>
      <c r="N229" s="60"/>
      <c r="O229" s="60"/>
      <c r="P229" s="60"/>
      <c r="Q229" s="151"/>
      <c r="R229" s="122"/>
      <c r="S229" s="38" t="str">
        <f t="shared" ca="1" si="119"/>
        <v/>
      </c>
      <c r="T229" s="59"/>
      <c r="U229" s="60"/>
      <c r="V229" s="60"/>
      <c r="W229" s="60"/>
      <c r="X229" s="61"/>
      <c r="Y229" s="38"/>
      <c r="Z229" s="144" t="str">
        <f t="shared" ca="1" si="120"/>
        <v/>
      </c>
      <c r="AA229" s="59"/>
      <c r="AB229" s="60"/>
      <c r="AC229" s="60"/>
      <c r="AD229" s="151"/>
      <c r="AE229" s="30"/>
      <c r="AF229" s="31" t="str">
        <f t="shared" ca="1" si="121"/>
        <v/>
      </c>
      <c r="AG229" s="30"/>
      <c r="AH229" s="31" t="str">
        <f t="shared" ca="1" si="122"/>
        <v/>
      </c>
      <c r="AI229" s="122"/>
      <c r="AJ229" s="38" t="str">
        <f t="shared" ca="1" si="123"/>
        <v/>
      </c>
      <c r="AK229" s="30"/>
      <c r="AL229" s="31" t="str">
        <f t="shared" ca="1" si="124"/>
        <v/>
      </c>
      <c r="AM229" s="11" t="str">
        <f t="shared" si="125"/>
        <v/>
      </c>
      <c r="AN229" s="11" t="str">
        <f t="shared" si="126"/>
        <v/>
      </c>
      <c r="AO229" s="11" t="str">
        <f>IF(AM229=7,VLOOKUP(AN229,設定!$A$2:$B$6,2,1),"---")</f>
        <v>---</v>
      </c>
      <c r="AP229" s="85"/>
      <c r="AQ229" s="86"/>
      <c r="AR229" s="86"/>
      <c r="AS229" s="87" t="s">
        <v>115</v>
      </c>
      <c r="AT229" s="88"/>
      <c r="AU229" s="87"/>
      <c r="AV229" s="89"/>
      <c r="AW229" s="90" t="str">
        <f t="shared" si="127"/>
        <v/>
      </c>
      <c r="AX229" s="87" t="s">
        <v>115</v>
      </c>
      <c r="AY229" s="87" t="s">
        <v>115</v>
      </c>
      <c r="AZ229" s="87" t="s">
        <v>115</v>
      </c>
      <c r="BA229" s="87"/>
      <c r="BB229" s="87"/>
      <c r="BC229" s="87"/>
      <c r="BD229" s="87"/>
      <c r="BE229" s="91"/>
      <c r="BF229" s="96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256"/>
      <c r="BY229" s="106"/>
      <c r="BZ229" s="47"/>
      <c r="CA229" s="47">
        <v>218</v>
      </c>
      <c r="CB229" s="18" t="str">
        <f t="shared" si="128"/>
        <v/>
      </c>
      <c r="CC229" s="18" t="str">
        <f t="shared" si="130"/>
        <v>立得点表!3:12</v>
      </c>
      <c r="CD229" s="116" t="str">
        <f t="shared" si="131"/>
        <v>立得点表!16:25</v>
      </c>
      <c r="CE229" s="18" t="str">
        <f t="shared" si="132"/>
        <v>立3段得点表!3:13</v>
      </c>
      <c r="CF229" s="116" t="str">
        <f t="shared" si="133"/>
        <v>立3段得点表!16:25</v>
      </c>
      <c r="CG229" s="18" t="str">
        <f t="shared" si="134"/>
        <v>ボール得点表!3:13</v>
      </c>
      <c r="CH229" s="116" t="str">
        <f t="shared" si="135"/>
        <v>ボール得点表!16:25</v>
      </c>
      <c r="CI229" s="18" t="str">
        <f t="shared" si="136"/>
        <v>50m得点表!3:13</v>
      </c>
      <c r="CJ229" s="116" t="str">
        <f t="shared" si="137"/>
        <v>50m得点表!16:25</v>
      </c>
      <c r="CK229" s="18" t="str">
        <f t="shared" si="138"/>
        <v>往得点表!3:13</v>
      </c>
      <c r="CL229" s="116" t="str">
        <f t="shared" si="139"/>
        <v>往得点表!16:25</v>
      </c>
      <c r="CM229" s="18" t="str">
        <f t="shared" si="140"/>
        <v>腕得点表!3:13</v>
      </c>
      <c r="CN229" s="116" t="str">
        <f t="shared" si="141"/>
        <v>腕得点表!16:25</v>
      </c>
      <c r="CO229" s="18" t="str">
        <f t="shared" si="142"/>
        <v>腕膝得点表!3:4</v>
      </c>
      <c r="CP229" s="116" t="str">
        <f t="shared" si="143"/>
        <v>腕膝得点表!8:9</v>
      </c>
      <c r="CQ229" s="18" t="str">
        <f t="shared" si="144"/>
        <v>20mシャトルラン得点表!3:13</v>
      </c>
      <c r="CR229" s="116" t="str">
        <f t="shared" si="145"/>
        <v>20mシャトルラン得点表!16:25</v>
      </c>
      <c r="CS229" s="47" t="b">
        <f t="shared" si="129"/>
        <v>0</v>
      </c>
    </row>
    <row r="230" spans="1:97">
      <c r="A230" s="10">
        <v>219</v>
      </c>
      <c r="B230" s="147"/>
      <c r="C230" s="15"/>
      <c r="D230" s="233"/>
      <c r="E230" s="15"/>
      <c r="F230" s="139" t="str">
        <f t="shared" si="116"/>
        <v/>
      </c>
      <c r="G230" s="15"/>
      <c r="H230" s="15"/>
      <c r="I230" s="30"/>
      <c r="J230" s="31" t="str">
        <f t="shared" ca="1" si="117"/>
        <v/>
      </c>
      <c r="K230" s="30"/>
      <c r="L230" s="31" t="str">
        <f t="shared" ca="1" si="118"/>
        <v/>
      </c>
      <c r="M230" s="59"/>
      <c r="N230" s="60"/>
      <c r="O230" s="60"/>
      <c r="P230" s="60"/>
      <c r="Q230" s="151"/>
      <c r="R230" s="122"/>
      <c r="S230" s="38" t="str">
        <f t="shared" ca="1" si="119"/>
        <v/>
      </c>
      <c r="T230" s="59"/>
      <c r="U230" s="60"/>
      <c r="V230" s="60"/>
      <c r="W230" s="60"/>
      <c r="X230" s="61"/>
      <c r="Y230" s="38"/>
      <c r="Z230" s="144" t="str">
        <f t="shared" ca="1" si="120"/>
        <v/>
      </c>
      <c r="AA230" s="59"/>
      <c r="AB230" s="60"/>
      <c r="AC230" s="60"/>
      <c r="AD230" s="151"/>
      <c r="AE230" s="30"/>
      <c r="AF230" s="31" t="str">
        <f t="shared" ca="1" si="121"/>
        <v/>
      </c>
      <c r="AG230" s="30"/>
      <c r="AH230" s="31" t="str">
        <f t="shared" ca="1" si="122"/>
        <v/>
      </c>
      <c r="AI230" s="122"/>
      <c r="AJ230" s="38" t="str">
        <f t="shared" ca="1" si="123"/>
        <v/>
      </c>
      <c r="AK230" s="30"/>
      <c r="AL230" s="31" t="str">
        <f t="shared" ca="1" si="124"/>
        <v/>
      </c>
      <c r="AM230" s="11" t="str">
        <f t="shared" si="125"/>
        <v/>
      </c>
      <c r="AN230" s="11" t="str">
        <f t="shared" si="126"/>
        <v/>
      </c>
      <c r="AO230" s="11" t="str">
        <f>IF(AM230=7,VLOOKUP(AN230,設定!$A$2:$B$6,2,1),"---")</f>
        <v>---</v>
      </c>
      <c r="AP230" s="85"/>
      <c r="AQ230" s="86"/>
      <c r="AR230" s="86"/>
      <c r="AS230" s="87" t="s">
        <v>115</v>
      </c>
      <c r="AT230" s="88"/>
      <c r="AU230" s="87"/>
      <c r="AV230" s="89"/>
      <c r="AW230" s="90" t="str">
        <f t="shared" si="127"/>
        <v/>
      </c>
      <c r="AX230" s="87" t="s">
        <v>115</v>
      </c>
      <c r="AY230" s="87" t="s">
        <v>115</v>
      </c>
      <c r="AZ230" s="87" t="s">
        <v>115</v>
      </c>
      <c r="BA230" s="87"/>
      <c r="BB230" s="87"/>
      <c r="BC230" s="87"/>
      <c r="BD230" s="87"/>
      <c r="BE230" s="91"/>
      <c r="BF230" s="96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256"/>
      <c r="BY230" s="106"/>
      <c r="BZ230" s="47"/>
      <c r="CA230" s="47">
        <v>219</v>
      </c>
      <c r="CB230" s="18" t="str">
        <f t="shared" si="128"/>
        <v/>
      </c>
      <c r="CC230" s="18" t="str">
        <f t="shared" si="130"/>
        <v>立得点表!3:12</v>
      </c>
      <c r="CD230" s="116" t="str">
        <f t="shared" si="131"/>
        <v>立得点表!16:25</v>
      </c>
      <c r="CE230" s="18" t="str">
        <f t="shared" si="132"/>
        <v>立3段得点表!3:13</v>
      </c>
      <c r="CF230" s="116" t="str">
        <f t="shared" si="133"/>
        <v>立3段得点表!16:25</v>
      </c>
      <c r="CG230" s="18" t="str">
        <f t="shared" si="134"/>
        <v>ボール得点表!3:13</v>
      </c>
      <c r="CH230" s="116" t="str">
        <f t="shared" si="135"/>
        <v>ボール得点表!16:25</v>
      </c>
      <c r="CI230" s="18" t="str">
        <f t="shared" si="136"/>
        <v>50m得点表!3:13</v>
      </c>
      <c r="CJ230" s="116" t="str">
        <f t="shared" si="137"/>
        <v>50m得点表!16:25</v>
      </c>
      <c r="CK230" s="18" t="str">
        <f t="shared" si="138"/>
        <v>往得点表!3:13</v>
      </c>
      <c r="CL230" s="116" t="str">
        <f t="shared" si="139"/>
        <v>往得点表!16:25</v>
      </c>
      <c r="CM230" s="18" t="str">
        <f t="shared" si="140"/>
        <v>腕得点表!3:13</v>
      </c>
      <c r="CN230" s="116" t="str">
        <f t="shared" si="141"/>
        <v>腕得点表!16:25</v>
      </c>
      <c r="CO230" s="18" t="str">
        <f t="shared" si="142"/>
        <v>腕膝得点表!3:4</v>
      </c>
      <c r="CP230" s="116" t="str">
        <f t="shared" si="143"/>
        <v>腕膝得点表!8:9</v>
      </c>
      <c r="CQ230" s="18" t="str">
        <f t="shared" si="144"/>
        <v>20mシャトルラン得点表!3:13</v>
      </c>
      <c r="CR230" s="116" t="str">
        <f t="shared" si="145"/>
        <v>20mシャトルラン得点表!16:25</v>
      </c>
      <c r="CS230" s="47" t="b">
        <f t="shared" si="129"/>
        <v>0</v>
      </c>
    </row>
    <row r="231" spans="1:97">
      <c r="A231" s="10">
        <v>220</v>
      </c>
      <c r="B231" s="147"/>
      <c r="C231" s="15"/>
      <c r="D231" s="233"/>
      <c r="E231" s="15"/>
      <c r="F231" s="139" t="str">
        <f t="shared" si="116"/>
        <v/>
      </c>
      <c r="G231" s="15"/>
      <c r="H231" s="15"/>
      <c r="I231" s="30"/>
      <c r="J231" s="31" t="str">
        <f t="shared" ca="1" si="117"/>
        <v/>
      </c>
      <c r="K231" s="30"/>
      <c r="L231" s="31" t="str">
        <f t="shared" ca="1" si="118"/>
        <v/>
      </c>
      <c r="M231" s="59"/>
      <c r="N231" s="60"/>
      <c r="O231" s="60"/>
      <c r="P231" s="60"/>
      <c r="Q231" s="151"/>
      <c r="R231" s="122"/>
      <c r="S231" s="38" t="str">
        <f t="shared" ca="1" si="119"/>
        <v/>
      </c>
      <c r="T231" s="59"/>
      <c r="U231" s="60"/>
      <c r="V231" s="60"/>
      <c r="W231" s="60"/>
      <c r="X231" s="61"/>
      <c r="Y231" s="38"/>
      <c r="Z231" s="144" t="str">
        <f t="shared" ca="1" si="120"/>
        <v/>
      </c>
      <c r="AA231" s="59"/>
      <c r="AB231" s="60"/>
      <c r="AC231" s="60"/>
      <c r="AD231" s="151"/>
      <c r="AE231" s="30"/>
      <c r="AF231" s="31" t="str">
        <f t="shared" ca="1" si="121"/>
        <v/>
      </c>
      <c r="AG231" s="30"/>
      <c r="AH231" s="31" t="str">
        <f t="shared" ca="1" si="122"/>
        <v/>
      </c>
      <c r="AI231" s="122"/>
      <c r="AJ231" s="38" t="str">
        <f t="shared" ca="1" si="123"/>
        <v/>
      </c>
      <c r="AK231" s="30"/>
      <c r="AL231" s="31" t="str">
        <f t="shared" ca="1" si="124"/>
        <v/>
      </c>
      <c r="AM231" s="11" t="str">
        <f t="shared" si="125"/>
        <v/>
      </c>
      <c r="AN231" s="11" t="str">
        <f t="shared" si="126"/>
        <v/>
      </c>
      <c r="AO231" s="11" t="str">
        <f>IF(AM231=7,VLOOKUP(AN231,設定!$A$2:$B$6,2,1),"---")</f>
        <v>---</v>
      </c>
      <c r="AP231" s="85"/>
      <c r="AQ231" s="86"/>
      <c r="AR231" s="86"/>
      <c r="AS231" s="87" t="s">
        <v>115</v>
      </c>
      <c r="AT231" s="88"/>
      <c r="AU231" s="87"/>
      <c r="AV231" s="89"/>
      <c r="AW231" s="90" t="str">
        <f t="shared" si="127"/>
        <v/>
      </c>
      <c r="AX231" s="87" t="s">
        <v>115</v>
      </c>
      <c r="AY231" s="87" t="s">
        <v>115</v>
      </c>
      <c r="AZ231" s="87" t="s">
        <v>115</v>
      </c>
      <c r="BA231" s="87"/>
      <c r="BB231" s="87"/>
      <c r="BC231" s="87"/>
      <c r="BD231" s="87"/>
      <c r="BE231" s="91"/>
      <c r="BF231" s="96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256"/>
      <c r="BY231" s="106"/>
      <c r="BZ231" s="47"/>
      <c r="CA231" s="47">
        <v>220</v>
      </c>
      <c r="CB231" s="18" t="str">
        <f t="shared" si="128"/>
        <v/>
      </c>
      <c r="CC231" s="18" t="str">
        <f t="shared" si="130"/>
        <v>立得点表!3:12</v>
      </c>
      <c r="CD231" s="116" t="str">
        <f t="shared" si="131"/>
        <v>立得点表!16:25</v>
      </c>
      <c r="CE231" s="18" t="str">
        <f t="shared" si="132"/>
        <v>立3段得点表!3:13</v>
      </c>
      <c r="CF231" s="116" t="str">
        <f t="shared" si="133"/>
        <v>立3段得点表!16:25</v>
      </c>
      <c r="CG231" s="18" t="str">
        <f t="shared" si="134"/>
        <v>ボール得点表!3:13</v>
      </c>
      <c r="CH231" s="116" t="str">
        <f t="shared" si="135"/>
        <v>ボール得点表!16:25</v>
      </c>
      <c r="CI231" s="18" t="str">
        <f t="shared" si="136"/>
        <v>50m得点表!3:13</v>
      </c>
      <c r="CJ231" s="116" t="str">
        <f t="shared" si="137"/>
        <v>50m得点表!16:25</v>
      </c>
      <c r="CK231" s="18" t="str">
        <f t="shared" si="138"/>
        <v>往得点表!3:13</v>
      </c>
      <c r="CL231" s="116" t="str">
        <f t="shared" si="139"/>
        <v>往得点表!16:25</v>
      </c>
      <c r="CM231" s="18" t="str">
        <f t="shared" si="140"/>
        <v>腕得点表!3:13</v>
      </c>
      <c r="CN231" s="116" t="str">
        <f t="shared" si="141"/>
        <v>腕得点表!16:25</v>
      </c>
      <c r="CO231" s="18" t="str">
        <f t="shared" si="142"/>
        <v>腕膝得点表!3:4</v>
      </c>
      <c r="CP231" s="116" t="str">
        <f t="shared" si="143"/>
        <v>腕膝得点表!8:9</v>
      </c>
      <c r="CQ231" s="18" t="str">
        <f t="shared" si="144"/>
        <v>20mシャトルラン得点表!3:13</v>
      </c>
      <c r="CR231" s="116" t="str">
        <f t="shared" si="145"/>
        <v>20mシャトルラン得点表!16:25</v>
      </c>
      <c r="CS231" s="47" t="b">
        <f t="shared" si="129"/>
        <v>0</v>
      </c>
    </row>
    <row r="232" spans="1:97">
      <c r="A232" s="10">
        <v>221</v>
      </c>
      <c r="B232" s="147"/>
      <c r="C232" s="15"/>
      <c r="D232" s="233"/>
      <c r="E232" s="15"/>
      <c r="F232" s="139" t="str">
        <f t="shared" si="116"/>
        <v/>
      </c>
      <c r="G232" s="15"/>
      <c r="H232" s="15"/>
      <c r="I232" s="30"/>
      <c r="J232" s="31" t="str">
        <f t="shared" ca="1" si="117"/>
        <v/>
      </c>
      <c r="K232" s="30"/>
      <c r="L232" s="31" t="str">
        <f t="shared" ca="1" si="118"/>
        <v/>
      </c>
      <c r="M232" s="59"/>
      <c r="N232" s="60"/>
      <c r="O232" s="60"/>
      <c r="P232" s="60"/>
      <c r="Q232" s="151"/>
      <c r="R232" s="122"/>
      <c r="S232" s="38" t="str">
        <f t="shared" ca="1" si="119"/>
        <v/>
      </c>
      <c r="T232" s="59"/>
      <c r="U232" s="60"/>
      <c r="V232" s="60"/>
      <c r="W232" s="60"/>
      <c r="X232" s="61"/>
      <c r="Y232" s="38"/>
      <c r="Z232" s="144" t="str">
        <f t="shared" ca="1" si="120"/>
        <v/>
      </c>
      <c r="AA232" s="59"/>
      <c r="AB232" s="60"/>
      <c r="AC232" s="60"/>
      <c r="AD232" s="151"/>
      <c r="AE232" s="30"/>
      <c r="AF232" s="31" t="str">
        <f t="shared" ca="1" si="121"/>
        <v/>
      </c>
      <c r="AG232" s="30"/>
      <c r="AH232" s="31" t="str">
        <f t="shared" ca="1" si="122"/>
        <v/>
      </c>
      <c r="AI232" s="122"/>
      <c r="AJ232" s="38" t="str">
        <f t="shared" ca="1" si="123"/>
        <v/>
      </c>
      <c r="AK232" s="30"/>
      <c r="AL232" s="31" t="str">
        <f t="shared" ca="1" si="124"/>
        <v/>
      </c>
      <c r="AM232" s="11" t="str">
        <f t="shared" si="125"/>
        <v/>
      </c>
      <c r="AN232" s="11" t="str">
        <f t="shared" si="126"/>
        <v/>
      </c>
      <c r="AO232" s="11" t="str">
        <f>IF(AM232=7,VLOOKUP(AN232,設定!$A$2:$B$6,2,1),"---")</f>
        <v>---</v>
      </c>
      <c r="AP232" s="85"/>
      <c r="AQ232" s="86"/>
      <c r="AR232" s="86"/>
      <c r="AS232" s="87" t="s">
        <v>115</v>
      </c>
      <c r="AT232" s="88"/>
      <c r="AU232" s="87"/>
      <c r="AV232" s="89"/>
      <c r="AW232" s="90" t="str">
        <f t="shared" si="127"/>
        <v/>
      </c>
      <c r="AX232" s="87" t="s">
        <v>115</v>
      </c>
      <c r="AY232" s="87" t="s">
        <v>115</v>
      </c>
      <c r="AZ232" s="87" t="s">
        <v>115</v>
      </c>
      <c r="BA232" s="87"/>
      <c r="BB232" s="87"/>
      <c r="BC232" s="87"/>
      <c r="BD232" s="87"/>
      <c r="BE232" s="91"/>
      <c r="BF232" s="96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256"/>
      <c r="BY232" s="106"/>
      <c r="BZ232" s="47"/>
      <c r="CA232" s="47">
        <v>221</v>
      </c>
      <c r="CB232" s="18" t="str">
        <f t="shared" si="128"/>
        <v/>
      </c>
      <c r="CC232" s="18" t="str">
        <f t="shared" si="130"/>
        <v>立得点表!3:12</v>
      </c>
      <c r="CD232" s="116" t="str">
        <f t="shared" si="131"/>
        <v>立得点表!16:25</v>
      </c>
      <c r="CE232" s="18" t="str">
        <f t="shared" si="132"/>
        <v>立3段得点表!3:13</v>
      </c>
      <c r="CF232" s="116" t="str">
        <f t="shared" si="133"/>
        <v>立3段得点表!16:25</v>
      </c>
      <c r="CG232" s="18" t="str">
        <f t="shared" si="134"/>
        <v>ボール得点表!3:13</v>
      </c>
      <c r="CH232" s="116" t="str">
        <f t="shared" si="135"/>
        <v>ボール得点表!16:25</v>
      </c>
      <c r="CI232" s="18" t="str">
        <f t="shared" si="136"/>
        <v>50m得点表!3:13</v>
      </c>
      <c r="CJ232" s="116" t="str">
        <f t="shared" si="137"/>
        <v>50m得点表!16:25</v>
      </c>
      <c r="CK232" s="18" t="str">
        <f t="shared" si="138"/>
        <v>往得点表!3:13</v>
      </c>
      <c r="CL232" s="116" t="str">
        <f t="shared" si="139"/>
        <v>往得点表!16:25</v>
      </c>
      <c r="CM232" s="18" t="str">
        <f t="shared" si="140"/>
        <v>腕得点表!3:13</v>
      </c>
      <c r="CN232" s="116" t="str">
        <f t="shared" si="141"/>
        <v>腕得点表!16:25</v>
      </c>
      <c r="CO232" s="18" t="str">
        <f t="shared" si="142"/>
        <v>腕膝得点表!3:4</v>
      </c>
      <c r="CP232" s="116" t="str">
        <f t="shared" si="143"/>
        <v>腕膝得点表!8:9</v>
      </c>
      <c r="CQ232" s="18" t="str">
        <f t="shared" si="144"/>
        <v>20mシャトルラン得点表!3:13</v>
      </c>
      <c r="CR232" s="116" t="str">
        <f t="shared" si="145"/>
        <v>20mシャトルラン得点表!16:25</v>
      </c>
      <c r="CS232" s="47" t="b">
        <f t="shared" si="129"/>
        <v>0</v>
      </c>
    </row>
    <row r="233" spans="1:97">
      <c r="A233" s="10">
        <v>222</v>
      </c>
      <c r="B233" s="147"/>
      <c r="C233" s="15"/>
      <c r="D233" s="233"/>
      <c r="E233" s="15"/>
      <c r="F233" s="139" t="str">
        <f t="shared" si="116"/>
        <v/>
      </c>
      <c r="G233" s="15"/>
      <c r="H233" s="15"/>
      <c r="I233" s="30"/>
      <c r="J233" s="31" t="str">
        <f t="shared" ca="1" si="117"/>
        <v/>
      </c>
      <c r="K233" s="30"/>
      <c r="L233" s="31" t="str">
        <f t="shared" ca="1" si="118"/>
        <v/>
      </c>
      <c r="M233" s="59"/>
      <c r="N233" s="60"/>
      <c r="O233" s="60"/>
      <c r="P233" s="60"/>
      <c r="Q233" s="151"/>
      <c r="R233" s="122"/>
      <c r="S233" s="38" t="str">
        <f t="shared" ca="1" si="119"/>
        <v/>
      </c>
      <c r="T233" s="59"/>
      <c r="U233" s="60"/>
      <c r="V233" s="60"/>
      <c r="W233" s="60"/>
      <c r="X233" s="61"/>
      <c r="Y233" s="38"/>
      <c r="Z233" s="144" t="str">
        <f t="shared" ca="1" si="120"/>
        <v/>
      </c>
      <c r="AA233" s="59"/>
      <c r="AB233" s="60"/>
      <c r="AC233" s="60"/>
      <c r="AD233" s="151"/>
      <c r="AE233" s="30"/>
      <c r="AF233" s="31" t="str">
        <f t="shared" ca="1" si="121"/>
        <v/>
      </c>
      <c r="AG233" s="30"/>
      <c r="AH233" s="31" t="str">
        <f t="shared" ca="1" si="122"/>
        <v/>
      </c>
      <c r="AI233" s="122"/>
      <c r="AJ233" s="38" t="str">
        <f t="shared" ca="1" si="123"/>
        <v/>
      </c>
      <c r="AK233" s="30"/>
      <c r="AL233" s="31" t="str">
        <f t="shared" ca="1" si="124"/>
        <v/>
      </c>
      <c r="AM233" s="11" t="str">
        <f t="shared" si="125"/>
        <v/>
      </c>
      <c r="AN233" s="11" t="str">
        <f t="shared" si="126"/>
        <v/>
      </c>
      <c r="AO233" s="11" t="str">
        <f>IF(AM233=7,VLOOKUP(AN233,設定!$A$2:$B$6,2,1),"---")</f>
        <v>---</v>
      </c>
      <c r="AP233" s="85"/>
      <c r="AQ233" s="86"/>
      <c r="AR233" s="86"/>
      <c r="AS233" s="87" t="s">
        <v>115</v>
      </c>
      <c r="AT233" s="88"/>
      <c r="AU233" s="87"/>
      <c r="AV233" s="89"/>
      <c r="AW233" s="90" t="str">
        <f t="shared" si="127"/>
        <v/>
      </c>
      <c r="AX233" s="87" t="s">
        <v>115</v>
      </c>
      <c r="AY233" s="87" t="s">
        <v>115</v>
      </c>
      <c r="AZ233" s="87" t="s">
        <v>115</v>
      </c>
      <c r="BA233" s="87"/>
      <c r="BB233" s="87"/>
      <c r="BC233" s="87"/>
      <c r="BD233" s="87"/>
      <c r="BE233" s="91"/>
      <c r="BF233" s="96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256"/>
      <c r="BY233" s="106"/>
      <c r="BZ233" s="47"/>
      <c r="CA233" s="47">
        <v>222</v>
      </c>
      <c r="CB233" s="18" t="str">
        <f t="shared" si="128"/>
        <v/>
      </c>
      <c r="CC233" s="18" t="str">
        <f t="shared" si="130"/>
        <v>立得点表!3:12</v>
      </c>
      <c r="CD233" s="116" t="str">
        <f t="shared" si="131"/>
        <v>立得点表!16:25</v>
      </c>
      <c r="CE233" s="18" t="str">
        <f t="shared" si="132"/>
        <v>立3段得点表!3:13</v>
      </c>
      <c r="CF233" s="116" t="str">
        <f t="shared" si="133"/>
        <v>立3段得点表!16:25</v>
      </c>
      <c r="CG233" s="18" t="str">
        <f t="shared" si="134"/>
        <v>ボール得点表!3:13</v>
      </c>
      <c r="CH233" s="116" t="str">
        <f t="shared" si="135"/>
        <v>ボール得点表!16:25</v>
      </c>
      <c r="CI233" s="18" t="str">
        <f t="shared" si="136"/>
        <v>50m得点表!3:13</v>
      </c>
      <c r="CJ233" s="116" t="str">
        <f t="shared" si="137"/>
        <v>50m得点表!16:25</v>
      </c>
      <c r="CK233" s="18" t="str">
        <f t="shared" si="138"/>
        <v>往得点表!3:13</v>
      </c>
      <c r="CL233" s="116" t="str">
        <f t="shared" si="139"/>
        <v>往得点表!16:25</v>
      </c>
      <c r="CM233" s="18" t="str">
        <f t="shared" si="140"/>
        <v>腕得点表!3:13</v>
      </c>
      <c r="CN233" s="116" t="str">
        <f t="shared" si="141"/>
        <v>腕得点表!16:25</v>
      </c>
      <c r="CO233" s="18" t="str">
        <f t="shared" si="142"/>
        <v>腕膝得点表!3:4</v>
      </c>
      <c r="CP233" s="116" t="str">
        <f t="shared" si="143"/>
        <v>腕膝得点表!8:9</v>
      </c>
      <c r="CQ233" s="18" t="str">
        <f t="shared" si="144"/>
        <v>20mシャトルラン得点表!3:13</v>
      </c>
      <c r="CR233" s="116" t="str">
        <f t="shared" si="145"/>
        <v>20mシャトルラン得点表!16:25</v>
      </c>
      <c r="CS233" s="47" t="b">
        <f t="shared" si="129"/>
        <v>0</v>
      </c>
    </row>
    <row r="234" spans="1:97">
      <c r="A234" s="10">
        <v>223</v>
      </c>
      <c r="B234" s="147"/>
      <c r="C234" s="15"/>
      <c r="D234" s="233"/>
      <c r="E234" s="15"/>
      <c r="F234" s="139" t="str">
        <f t="shared" si="116"/>
        <v/>
      </c>
      <c r="G234" s="15"/>
      <c r="H234" s="15"/>
      <c r="I234" s="30"/>
      <c r="J234" s="31" t="str">
        <f t="shared" ca="1" si="117"/>
        <v/>
      </c>
      <c r="K234" s="30"/>
      <c r="L234" s="31" t="str">
        <f t="shared" ca="1" si="118"/>
        <v/>
      </c>
      <c r="M234" s="59"/>
      <c r="N234" s="60"/>
      <c r="O234" s="60"/>
      <c r="P234" s="60"/>
      <c r="Q234" s="151"/>
      <c r="R234" s="122"/>
      <c r="S234" s="38" t="str">
        <f t="shared" ca="1" si="119"/>
        <v/>
      </c>
      <c r="T234" s="59"/>
      <c r="U234" s="60"/>
      <c r="V234" s="60"/>
      <c r="W234" s="60"/>
      <c r="X234" s="61"/>
      <c r="Y234" s="38"/>
      <c r="Z234" s="144" t="str">
        <f t="shared" ca="1" si="120"/>
        <v/>
      </c>
      <c r="AA234" s="59"/>
      <c r="AB234" s="60"/>
      <c r="AC234" s="60"/>
      <c r="AD234" s="151"/>
      <c r="AE234" s="30"/>
      <c r="AF234" s="31" t="str">
        <f t="shared" ca="1" si="121"/>
        <v/>
      </c>
      <c r="AG234" s="30"/>
      <c r="AH234" s="31" t="str">
        <f t="shared" ca="1" si="122"/>
        <v/>
      </c>
      <c r="AI234" s="122"/>
      <c r="AJ234" s="38" t="str">
        <f t="shared" ca="1" si="123"/>
        <v/>
      </c>
      <c r="AK234" s="30"/>
      <c r="AL234" s="31" t="str">
        <f t="shared" ca="1" si="124"/>
        <v/>
      </c>
      <c r="AM234" s="11" t="str">
        <f t="shared" si="125"/>
        <v/>
      </c>
      <c r="AN234" s="11" t="str">
        <f t="shared" si="126"/>
        <v/>
      </c>
      <c r="AO234" s="11" t="str">
        <f>IF(AM234=7,VLOOKUP(AN234,設定!$A$2:$B$6,2,1),"---")</f>
        <v>---</v>
      </c>
      <c r="AP234" s="85"/>
      <c r="AQ234" s="86"/>
      <c r="AR234" s="86"/>
      <c r="AS234" s="87" t="s">
        <v>115</v>
      </c>
      <c r="AT234" s="88"/>
      <c r="AU234" s="87"/>
      <c r="AV234" s="89"/>
      <c r="AW234" s="90" t="str">
        <f t="shared" si="127"/>
        <v/>
      </c>
      <c r="AX234" s="87" t="s">
        <v>115</v>
      </c>
      <c r="AY234" s="87" t="s">
        <v>115</v>
      </c>
      <c r="AZ234" s="87" t="s">
        <v>115</v>
      </c>
      <c r="BA234" s="87"/>
      <c r="BB234" s="87"/>
      <c r="BC234" s="87"/>
      <c r="BD234" s="87"/>
      <c r="BE234" s="91"/>
      <c r="BF234" s="96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256"/>
      <c r="BY234" s="106"/>
      <c r="BZ234" s="47"/>
      <c r="CA234" s="47">
        <v>223</v>
      </c>
      <c r="CB234" s="18" t="str">
        <f t="shared" si="128"/>
        <v/>
      </c>
      <c r="CC234" s="18" t="str">
        <f t="shared" si="130"/>
        <v>立得点表!3:12</v>
      </c>
      <c r="CD234" s="116" t="str">
        <f t="shared" si="131"/>
        <v>立得点表!16:25</v>
      </c>
      <c r="CE234" s="18" t="str">
        <f t="shared" si="132"/>
        <v>立3段得点表!3:13</v>
      </c>
      <c r="CF234" s="116" t="str">
        <f t="shared" si="133"/>
        <v>立3段得点表!16:25</v>
      </c>
      <c r="CG234" s="18" t="str">
        <f t="shared" si="134"/>
        <v>ボール得点表!3:13</v>
      </c>
      <c r="CH234" s="116" t="str">
        <f t="shared" si="135"/>
        <v>ボール得点表!16:25</v>
      </c>
      <c r="CI234" s="18" t="str">
        <f t="shared" si="136"/>
        <v>50m得点表!3:13</v>
      </c>
      <c r="CJ234" s="116" t="str">
        <f t="shared" si="137"/>
        <v>50m得点表!16:25</v>
      </c>
      <c r="CK234" s="18" t="str">
        <f t="shared" si="138"/>
        <v>往得点表!3:13</v>
      </c>
      <c r="CL234" s="116" t="str">
        <f t="shared" si="139"/>
        <v>往得点表!16:25</v>
      </c>
      <c r="CM234" s="18" t="str">
        <f t="shared" si="140"/>
        <v>腕得点表!3:13</v>
      </c>
      <c r="CN234" s="116" t="str">
        <f t="shared" si="141"/>
        <v>腕得点表!16:25</v>
      </c>
      <c r="CO234" s="18" t="str">
        <f t="shared" si="142"/>
        <v>腕膝得点表!3:4</v>
      </c>
      <c r="CP234" s="116" t="str">
        <f t="shared" si="143"/>
        <v>腕膝得点表!8:9</v>
      </c>
      <c r="CQ234" s="18" t="str">
        <f t="shared" si="144"/>
        <v>20mシャトルラン得点表!3:13</v>
      </c>
      <c r="CR234" s="116" t="str">
        <f t="shared" si="145"/>
        <v>20mシャトルラン得点表!16:25</v>
      </c>
      <c r="CS234" s="47" t="b">
        <f t="shared" si="129"/>
        <v>0</v>
      </c>
    </row>
    <row r="235" spans="1:97">
      <c r="A235" s="10">
        <v>224</v>
      </c>
      <c r="B235" s="147"/>
      <c r="C235" s="15"/>
      <c r="D235" s="233"/>
      <c r="E235" s="15"/>
      <c r="F235" s="139" t="str">
        <f t="shared" si="116"/>
        <v/>
      </c>
      <c r="G235" s="15"/>
      <c r="H235" s="15"/>
      <c r="I235" s="30"/>
      <c r="J235" s="31" t="str">
        <f t="shared" ca="1" si="117"/>
        <v/>
      </c>
      <c r="K235" s="30"/>
      <c r="L235" s="31" t="str">
        <f t="shared" ca="1" si="118"/>
        <v/>
      </c>
      <c r="M235" s="59"/>
      <c r="N235" s="60"/>
      <c r="O235" s="60"/>
      <c r="P235" s="60"/>
      <c r="Q235" s="151"/>
      <c r="R235" s="122"/>
      <c r="S235" s="38" t="str">
        <f t="shared" ca="1" si="119"/>
        <v/>
      </c>
      <c r="T235" s="59"/>
      <c r="U235" s="60"/>
      <c r="V235" s="60"/>
      <c r="W235" s="60"/>
      <c r="X235" s="61"/>
      <c r="Y235" s="38"/>
      <c r="Z235" s="144" t="str">
        <f t="shared" ca="1" si="120"/>
        <v/>
      </c>
      <c r="AA235" s="59"/>
      <c r="AB235" s="60"/>
      <c r="AC235" s="60"/>
      <c r="AD235" s="151"/>
      <c r="AE235" s="30"/>
      <c r="AF235" s="31" t="str">
        <f t="shared" ca="1" si="121"/>
        <v/>
      </c>
      <c r="AG235" s="30"/>
      <c r="AH235" s="31" t="str">
        <f t="shared" ca="1" si="122"/>
        <v/>
      </c>
      <c r="AI235" s="122"/>
      <c r="AJ235" s="38" t="str">
        <f t="shared" ca="1" si="123"/>
        <v/>
      </c>
      <c r="AK235" s="30"/>
      <c r="AL235" s="31" t="str">
        <f t="shared" ca="1" si="124"/>
        <v/>
      </c>
      <c r="AM235" s="11" t="str">
        <f t="shared" si="125"/>
        <v/>
      </c>
      <c r="AN235" s="11" t="str">
        <f t="shared" si="126"/>
        <v/>
      </c>
      <c r="AO235" s="11" t="str">
        <f>IF(AM235=7,VLOOKUP(AN235,設定!$A$2:$B$6,2,1),"---")</f>
        <v>---</v>
      </c>
      <c r="AP235" s="85"/>
      <c r="AQ235" s="86"/>
      <c r="AR235" s="86"/>
      <c r="AS235" s="87" t="s">
        <v>115</v>
      </c>
      <c r="AT235" s="88"/>
      <c r="AU235" s="87"/>
      <c r="AV235" s="89"/>
      <c r="AW235" s="90" t="str">
        <f t="shared" si="127"/>
        <v/>
      </c>
      <c r="AX235" s="87" t="s">
        <v>115</v>
      </c>
      <c r="AY235" s="87" t="s">
        <v>115</v>
      </c>
      <c r="AZ235" s="87" t="s">
        <v>115</v>
      </c>
      <c r="BA235" s="87"/>
      <c r="BB235" s="87"/>
      <c r="BC235" s="87"/>
      <c r="BD235" s="87"/>
      <c r="BE235" s="91"/>
      <c r="BF235" s="96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256"/>
      <c r="BY235" s="106"/>
      <c r="BZ235" s="47"/>
      <c r="CA235" s="47">
        <v>224</v>
      </c>
      <c r="CB235" s="18" t="str">
        <f t="shared" si="128"/>
        <v/>
      </c>
      <c r="CC235" s="18" t="str">
        <f t="shared" si="130"/>
        <v>立得点表!3:12</v>
      </c>
      <c r="CD235" s="116" t="str">
        <f t="shared" si="131"/>
        <v>立得点表!16:25</v>
      </c>
      <c r="CE235" s="18" t="str">
        <f t="shared" si="132"/>
        <v>立3段得点表!3:13</v>
      </c>
      <c r="CF235" s="116" t="str">
        <f t="shared" si="133"/>
        <v>立3段得点表!16:25</v>
      </c>
      <c r="CG235" s="18" t="str">
        <f t="shared" si="134"/>
        <v>ボール得点表!3:13</v>
      </c>
      <c r="CH235" s="116" t="str">
        <f t="shared" si="135"/>
        <v>ボール得点表!16:25</v>
      </c>
      <c r="CI235" s="18" t="str">
        <f t="shared" si="136"/>
        <v>50m得点表!3:13</v>
      </c>
      <c r="CJ235" s="116" t="str">
        <f t="shared" si="137"/>
        <v>50m得点表!16:25</v>
      </c>
      <c r="CK235" s="18" t="str">
        <f t="shared" si="138"/>
        <v>往得点表!3:13</v>
      </c>
      <c r="CL235" s="116" t="str">
        <f t="shared" si="139"/>
        <v>往得点表!16:25</v>
      </c>
      <c r="CM235" s="18" t="str">
        <f t="shared" si="140"/>
        <v>腕得点表!3:13</v>
      </c>
      <c r="CN235" s="116" t="str">
        <f t="shared" si="141"/>
        <v>腕得点表!16:25</v>
      </c>
      <c r="CO235" s="18" t="str">
        <f t="shared" si="142"/>
        <v>腕膝得点表!3:4</v>
      </c>
      <c r="CP235" s="116" t="str">
        <f t="shared" si="143"/>
        <v>腕膝得点表!8:9</v>
      </c>
      <c r="CQ235" s="18" t="str">
        <f t="shared" si="144"/>
        <v>20mシャトルラン得点表!3:13</v>
      </c>
      <c r="CR235" s="116" t="str">
        <f t="shared" si="145"/>
        <v>20mシャトルラン得点表!16:25</v>
      </c>
      <c r="CS235" s="47" t="b">
        <f t="shared" si="129"/>
        <v>0</v>
      </c>
    </row>
    <row r="236" spans="1:97">
      <c r="A236" s="10">
        <v>225</v>
      </c>
      <c r="B236" s="147"/>
      <c r="C236" s="15"/>
      <c r="D236" s="233"/>
      <c r="E236" s="15"/>
      <c r="F236" s="139" t="str">
        <f t="shared" si="116"/>
        <v/>
      </c>
      <c r="G236" s="15"/>
      <c r="H236" s="15"/>
      <c r="I236" s="30"/>
      <c r="J236" s="31" t="str">
        <f t="shared" ca="1" si="117"/>
        <v/>
      </c>
      <c r="K236" s="30"/>
      <c r="L236" s="31" t="str">
        <f t="shared" ca="1" si="118"/>
        <v/>
      </c>
      <c r="M236" s="59"/>
      <c r="N236" s="60"/>
      <c r="O236" s="60"/>
      <c r="P236" s="60"/>
      <c r="Q236" s="151"/>
      <c r="R236" s="122"/>
      <c r="S236" s="38" t="str">
        <f t="shared" ca="1" si="119"/>
        <v/>
      </c>
      <c r="T236" s="59"/>
      <c r="U236" s="60"/>
      <c r="V236" s="60"/>
      <c r="W236" s="60"/>
      <c r="X236" s="61"/>
      <c r="Y236" s="38"/>
      <c r="Z236" s="144" t="str">
        <f t="shared" ca="1" si="120"/>
        <v/>
      </c>
      <c r="AA236" s="59"/>
      <c r="AB236" s="60"/>
      <c r="AC236" s="60"/>
      <c r="AD236" s="151"/>
      <c r="AE236" s="30"/>
      <c r="AF236" s="31" t="str">
        <f t="shared" ca="1" si="121"/>
        <v/>
      </c>
      <c r="AG236" s="30"/>
      <c r="AH236" s="31" t="str">
        <f t="shared" ca="1" si="122"/>
        <v/>
      </c>
      <c r="AI236" s="122"/>
      <c r="AJ236" s="38" t="str">
        <f t="shared" ca="1" si="123"/>
        <v/>
      </c>
      <c r="AK236" s="30"/>
      <c r="AL236" s="31" t="str">
        <f t="shared" ca="1" si="124"/>
        <v/>
      </c>
      <c r="AM236" s="11" t="str">
        <f t="shared" si="125"/>
        <v/>
      </c>
      <c r="AN236" s="11" t="str">
        <f t="shared" si="126"/>
        <v/>
      </c>
      <c r="AO236" s="11" t="str">
        <f>IF(AM236=7,VLOOKUP(AN236,設定!$A$2:$B$6,2,1),"---")</f>
        <v>---</v>
      </c>
      <c r="AP236" s="85"/>
      <c r="AQ236" s="86"/>
      <c r="AR236" s="86"/>
      <c r="AS236" s="87" t="s">
        <v>115</v>
      </c>
      <c r="AT236" s="88"/>
      <c r="AU236" s="87"/>
      <c r="AV236" s="89"/>
      <c r="AW236" s="90" t="str">
        <f t="shared" si="127"/>
        <v/>
      </c>
      <c r="AX236" s="87" t="s">
        <v>115</v>
      </c>
      <c r="AY236" s="87" t="s">
        <v>115</v>
      </c>
      <c r="AZ236" s="87" t="s">
        <v>115</v>
      </c>
      <c r="BA236" s="87"/>
      <c r="BB236" s="87"/>
      <c r="BC236" s="87"/>
      <c r="BD236" s="87"/>
      <c r="BE236" s="91"/>
      <c r="BF236" s="96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256"/>
      <c r="BY236" s="106"/>
      <c r="BZ236" s="47"/>
      <c r="CA236" s="47">
        <v>225</v>
      </c>
      <c r="CB236" s="18" t="str">
        <f t="shared" si="128"/>
        <v/>
      </c>
      <c r="CC236" s="18" t="str">
        <f t="shared" si="130"/>
        <v>立得点表!3:12</v>
      </c>
      <c r="CD236" s="116" t="str">
        <f t="shared" si="131"/>
        <v>立得点表!16:25</v>
      </c>
      <c r="CE236" s="18" t="str">
        <f t="shared" si="132"/>
        <v>立3段得点表!3:13</v>
      </c>
      <c r="CF236" s="116" t="str">
        <f t="shared" si="133"/>
        <v>立3段得点表!16:25</v>
      </c>
      <c r="CG236" s="18" t="str">
        <f t="shared" si="134"/>
        <v>ボール得点表!3:13</v>
      </c>
      <c r="CH236" s="116" t="str">
        <f t="shared" si="135"/>
        <v>ボール得点表!16:25</v>
      </c>
      <c r="CI236" s="18" t="str">
        <f t="shared" si="136"/>
        <v>50m得点表!3:13</v>
      </c>
      <c r="CJ236" s="116" t="str">
        <f t="shared" si="137"/>
        <v>50m得点表!16:25</v>
      </c>
      <c r="CK236" s="18" t="str">
        <f t="shared" si="138"/>
        <v>往得点表!3:13</v>
      </c>
      <c r="CL236" s="116" t="str">
        <f t="shared" si="139"/>
        <v>往得点表!16:25</v>
      </c>
      <c r="CM236" s="18" t="str">
        <f t="shared" si="140"/>
        <v>腕得点表!3:13</v>
      </c>
      <c r="CN236" s="116" t="str">
        <f t="shared" si="141"/>
        <v>腕得点表!16:25</v>
      </c>
      <c r="CO236" s="18" t="str">
        <f t="shared" si="142"/>
        <v>腕膝得点表!3:4</v>
      </c>
      <c r="CP236" s="116" t="str">
        <f t="shared" si="143"/>
        <v>腕膝得点表!8:9</v>
      </c>
      <c r="CQ236" s="18" t="str">
        <f t="shared" si="144"/>
        <v>20mシャトルラン得点表!3:13</v>
      </c>
      <c r="CR236" s="116" t="str">
        <f t="shared" si="145"/>
        <v>20mシャトルラン得点表!16:25</v>
      </c>
      <c r="CS236" s="47" t="b">
        <f t="shared" si="129"/>
        <v>0</v>
      </c>
    </row>
    <row r="237" spans="1:97">
      <c r="A237" s="10">
        <v>226</v>
      </c>
      <c r="B237" s="147"/>
      <c r="C237" s="15"/>
      <c r="D237" s="233"/>
      <c r="E237" s="15"/>
      <c r="F237" s="139" t="str">
        <f t="shared" si="116"/>
        <v/>
      </c>
      <c r="G237" s="15"/>
      <c r="H237" s="15"/>
      <c r="I237" s="30"/>
      <c r="J237" s="31" t="str">
        <f t="shared" ca="1" si="117"/>
        <v/>
      </c>
      <c r="K237" s="30"/>
      <c r="L237" s="31" t="str">
        <f t="shared" ca="1" si="118"/>
        <v/>
      </c>
      <c r="M237" s="59"/>
      <c r="N237" s="60"/>
      <c r="O237" s="60"/>
      <c r="P237" s="60"/>
      <c r="Q237" s="151"/>
      <c r="R237" s="122"/>
      <c r="S237" s="38" t="str">
        <f t="shared" ca="1" si="119"/>
        <v/>
      </c>
      <c r="T237" s="59"/>
      <c r="U237" s="60"/>
      <c r="V237" s="60"/>
      <c r="W237" s="60"/>
      <c r="X237" s="61"/>
      <c r="Y237" s="38"/>
      <c r="Z237" s="144" t="str">
        <f t="shared" ca="1" si="120"/>
        <v/>
      </c>
      <c r="AA237" s="59"/>
      <c r="AB237" s="60"/>
      <c r="AC237" s="60"/>
      <c r="AD237" s="151"/>
      <c r="AE237" s="30"/>
      <c r="AF237" s="31" t="str">
        <f t="shared" ca="1" si="121"/>
        <v/>
      </c>
      <c r="AG237" s="30"/>
      <c r="AH237" s="31" t="str">
        <f t="shared" ca="1" si="122"/>
        <v/>
      </c>
      <c r="AI237" s="122"/>
      <c r="AJ237" s="38" t="str">
        <f t="shared" ca="1" si="123"/>
        <v/>
      </c>
      <c r="AK237" s="30"/>
      <c r="AL237" s="31" t="str">
        <f t="shared" ca="1" si="124"/>
        <v/>
      </c>
      <c r="AM237" s="11" t="str">
        <f t="shared" si="125"/>
        <v/>
      </c>
      <c r="AN237" s="11" t="str">
        <f t="shared" si="126"/>
        <v/>
      </c>
      <c r="AO237" s="11" t="str">
        <f>IF(AM237=7,VLOOKUP(AN237,設定!$A$2:$B$6,2,1),"---")</f>
        <v>---</v>
      </c>
      <c r="AP237" s="85"/>
      <c r="AQ237" s="86"/>
      <c r="AR237" s="86"/>
      <c r="AS237" s="87" t="s">
        <v>115</v>
      </c>
      <c r="AT237" s="88"/>
      <c r="AU237" s="87"/>
      <c r="AV237" s="89"/>
      <c r="AW237" s="90" t="str">
        <f t="shared" si="127"/>
        <v/>
      </c>
      <c r="AX237" s="87" t="s">
        <v>115</v>
      </c>
      <c r="AY237" s="87" t="s">
        <v>115</v>
      </c>
      <c r="AZ237" s="87" t="s">
        <v>115</v>
      </c>
      <c r="BA237" s="87"/>
      <c r="BB237" s="87"/>
      <c r="BC237" s="87"/>
      <c r="BD237" s="87"/>
      <c r="BE237" s="91"/>
      <c r="BF237" s="96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256"/>
      <c r="BY237" s="106"/>
      <c r="BZ237" s="47"/>
      <c r="CA237" s="47">
        <v>226</v>
      </c>
      <c r="CB237" s="18" t="str">
        <f t="shared" si="128"/>
        <v/>
      </c>
      <c r="CC237" s="18" t="str">
        <f t="shared" si="130"/>
        <v>立得点表!3:12</v>
      </c>
      <c r="CD237" s="116" t="str">
        <f t="shared" si="131"/>
        <v>立得点表!16:25</v>
      </c>
      <c r="CE237" s="18" t="str">
        <f t="shared" si="132"/>
        <v>立3段得点表!3:13</v>
      </c>
      <c r="CF237" s="116" t="str">
        <f t="shared" si="133"/>
        <v>立3段得点表!16:25</v>
      </c>
      <c r="CG237" s="18" t="str">
        <f t="shared" si="134"/>
        <v>ボール得点表!3:13</v>
      </c>
      <c r="CH237" s="116" t="str">
        <f t="shared" si="135"/>
        <v>ボール得点表!16:25</v>
      </c>
      <c r="CI237" s="18" t="str">
        <f t="shared" si="136"/>
        <v>50m得点表!3:13</v>
      </c>
      <c r="CJ237" s="116" t="str">
        <f t="shared" si="137"/>
        <v>50m得点表!16:25</v>
      </c>
      <c r="CK237" s="18" t="str">
        <f t="shared" si="138"/>
        <v>往得点表!3:13</v>
      </c>
      <c r="CL237" s="116" t="str">
        <f t="shared" si="139"/>
        <v>往得点表!16:25</v>
      </c>
      <c r="CM237" s="18" t="str">
        <f t="shared" si="140"/>
        <v>腕得点表!3:13</v>
      </c>
      <c r="CN237" s="116" t="str">
        <f t="shared" si="141"/>
        <v>腕得点表!16:25</v>
      </c>
      <c r="CO237" s="18" t="str">
        <f t="shared" si="142"/>
        <v>腕膝得点表!3:4</v>
      </c>
      <c r="CP237" s="116" t="str">
        <f t="shared" si="143"/>
        <v>腕膝得点表!8:9</v>
      </c>
      <c r="CQ237" s="18" t="str">
        <f t="shared" si="144"/>
        <v>20mシャトルラン得点表!3:13</v>
      </c>
      <c r="CR237" s="116" t="str">
        <f t="shared" si="145"/>
        <v>20mシャトルラン得点表!16:25</v>
      </c>
      <c r="CS237" s="47" t="b">
        <f t="shared" si="129"/>
        <v>0</v>
      </c>
    </row>
    <row r="238" spans="1:97">
      <c r="A238" s="10">
        <v>227</v>
      </c>
      <c r="B238" s="147"/>
      <c r="C238" s="15"/>
      <c r="D238" s="233"/>
      <c r="E238" s="15"/>
      <c r="F238" s="139" t="str">
        <f t="shared" si="116"/>
        <v/>
      </c>
      <c r="G238" s="15"/>
      <c r="H238" s="15"/>
      <c r="I238" s="30"/>
      <c r="J238" s="31" t="str">
        <f t="shared" ca="1" si="117"/>
        <v/>
      </c>
      <c r="K238" s="30"/>
      <c r="L238" s="31" t="str">
        <f t="shared" ca="1" si="118"/>
        <v/>
      </c>
      <c r="M238" s="59"/>
      <c r="N238" s="60"/>
      <c r="O238" s="60"/>
      <c r="P238" s="60"/>
      <c r="Q238" s="151"/>
      <c r="R238" s="122"/>
      <c r="S238" s="38" t="str">
        <f t="shared" ca="1" si="119"/>
        <v/>
      </c>
      <c r="T238" s="59"/>
      <c r="U238" s="60"/>
      <c r="V238" s="60"/>
      <c r="W238" s="60"/>
      <c r="X238" s="61"/>
      <c r="Y238" s="38"/>
      <c r="Z238" s="144" t="str">
        <f t="shared" ca="1" si="120"/>
        <v/>
      </c>
      <c r="AA238" s="59"/>
      <c r="AB238" s="60"/>
      <c r="AC238" s="60"/>
      <c r="AD238" s="151"/>
      <c r="AE238" s="30"/>
      <c r="AF238" s="31" t="str">
        <f t="shared" ca="1" si="121"/>
        <v/>
      </c>
      <c r="AG238" s="30"/>
      <c r="AH238" s="31" t="str">
        <f t="shared" ca="1" si="122"/>
        <v/>
      </c>
      <c r="AI238" s="122"/>
      <c r="AJ238" s="38" t="str">
        <f t="shared" ca="1" si="123"/>
        <v/>
      </c>
      <c r="AK238" s="30"/>
      <c r="AL238" s="31" t="str">
        <f t="shared" ca="1" si="124"/>
        <v/>
      </c>
      <c r="AM238" s="11" t="str">
        <f t="shared" si="125"/>
        <v/>
      </c>
      <c r="AN238" s="11" t="str">
        <f t="shared" si="126"/>
        <v/>
      </c>
      <c r="AO238" s="11" t="str">
        <f>IF(AM238=7,VLOOKUP(AN238,設定!$A$2:$B$6,2,1),"---")</f>
        <v>---</v>
      </c>
      <c r="AP238" s="85"/>
      <c r="AQ238" s="86"/>
      <c r="AR238" s="86"/>
      <c r="AS238" s="87" t="s">
        <v>115</v>
      </c>
      <c r="AT238" s="88"/>
      <c r="AU238" s="87"/>
      <c r="AV238" s="89"/>
      <c r="AW238" s="90" t="str">
        <f t="shared" si="127"/>
        <v/>
      </c>
      <c r="AX238" s="87" t="s">
        <v>115</v>
      </c>
      <c r="AY238" s="87" t="s">
        <v>115</v>
      </c>
      <c r="AZ238" s="87" t="s">
        <v>115</v>
      </c>
      <c r="BA238" s="87"/>
      <c r="BB238" s="87"/>
      <c r="BC238" s="87"/>
      <c r="BD238" s="87"/>
      <c r="BE238" s="91"/>
      <c r="BF238" s="96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256"/>
      <c r="BY238" s="106"/>
      <c r="BZ238" s="47"/>
      <c r="CA238" s="47">
        <v>227</v>
      </c>
      <c r="CB238" s="18" t="str">
        <f t="shared" si="128"/>
        <v/>
      </c>
      <c r="CC238" s="18" t="str">
        <f t="shared" si="130"/>
        <v>立得点表!3:12</v>
      </c>
      <c r="CD238" s="116" t="str">
        <f t="shared" si="131"/>
        <v>立得点表!16:25</v>
      </c>
      <c r="CE238" s="18" t="str">
        <f t="shared" si="132"/>
        <v>立3段得点表!3:13</v>
      </c>
      <c r="CF238" s="116" t="str">
        <f t="shared" si="133"/>
        <v>立3段得点表!16:25</v>
      </c>
      <c r="CG238" s="18" t="str">
        <f t="shared" si="134"/>
        <v>ボール得点表!3:13</v>
      </c>
      <c r="CH238" s="116" t="str">
        <f t="shared" si="135"/>
        <v>ボール得点表!16:25</v>
      </c>
      <c r="CI238" s="18" t="str">
        <f t="shared" si="136"/>
        <v>50m得点表!3:13</v>
      </c>
      <c r="CJ238" s="116" t="str">
        <f t="shared" si="137"/>
        <v>50m得点表!16:25</v>
      </c>
      <c r="CK238" s="18" t="str">
        <f t="shared" si="138"/>
        <v>往得点表!3:13</v>
      </c>
      <c r="CL238" s="116" t="str">
        <f t="shared" si="139"/>
        <v>往得点表!16:25</v>
      </c>
      <c r="CM238" s="18" t="str">
        <f t="shared" si="140"/>
        <v>腕得点表!3:13</v>
      </c>
      <c r="CN238" s="116" t="str">
        <f t="shared" si="141"/>
        <v>腕得点表!16:25</v>
      </c>
      <c r="CO238" s="18" t="str">
        <f t="shared" si="142"/>
        <v>腕膝得点表!3:4</v>
      </c>
      <c r="CP238" s="116" t="str">
        <f t="shared" si="143"/>
        <v>腕膝得点表!8:9</v>
      </c>
      <c r="CQ238" s="18" t="str">
        <f t="shared" si="144"/>
        <v>20mシャトルラン得点表!3:13</v>
      </c>
      <c r="CR238" s="116" t="str">
        <f t="shared" si="145"/>
        <v>20mシャトルラン得点表!16:25</v>
      </c>
      <c r="CS238" s="47" t="b">
        <f t="shared" si="129"/>
        <v>0</v>
      </c>
    </row>
    <row r="239" spans="1:97">
      <c r="A239" s="10">
        <v>228</v>
      </c>
      <c r="B239" s="147"/>
      <c r="C239" s="15"/>
      <c r="D239" s="233"/>
      <c r="E239" s="15"/>
      <c r="F239" s="139" t="str">
        <f t="shared" si="116"/>
        <v/>
      </c>
      <c r="G239" s="15"/>
      <c r="H239" s="15"/>
      <c r="I239" s="30"/>
      <c r="J239" s="31" t="str">
        <f t="shared" ca="1" si="117"/>
        <v/>
      </c>
      <c r="K239" s="30"/>
      <c r="L239" s="31" t="str">
        <f t="shared" ca="1" si="118"/>
        <v/>
      </c>
      <c r="M239" s="59"/>
      <c r="N239" s="60"/>
      <c r="O239" s="60"/>
      <c r="P239" s="60"/>
      <c r="Q239" s="151"/>
      <c r="R239" s="122"/>
      <c r="S239" s="38" t="str">
        <f t="shared" ca="1" si="119"/>
        <v/>
      </c>
      <c r="T239" s="59"/>
      <c r="U239" s="60"/>
      <c r="V239" s="60"/>
      <c r="W239" s="60"/>
      <c r="X239" s="61"/>
      <c r="Y239" s="38"/>
      <c r="Z239" s="144" t="str">
        <f t="shared" ca="1" si="120"/>
        <v/>
      </c>
      <c r="AA239" s="59"/>
      <c r="AB239" s="60"/>
      <c r="AC239" s="60"/>
      <c r="AD239" s="151"/>
      <c r="AE239" s="30"/>
      <c r="AF239" s="31" t="str">
        <f t="shared" ca="1" si="121"/>
        <v/>
      </c>
      <c r="AG239" s="30"/>
      <c r="AH239" s="31" t="str">
        <f t="shared" ca="1" si="122"/>
        <v/>
      </c>
      <c r="AI239" s="122"/>
      <c r="AJ239" s="38" t="str">
        <f t="shared" ca="1" si="123"/>
        <v/>
      </c>
      <c r="AK239" s="30"/>
      <c r="AL239" s="31" t="str">
        <f t="shared" ca="1" si="124"/>
        <v/>
      </c>
      <c r="AM239" s="11" t="str">
        <f t="shared" si="125"/>
        <v/>
      </c>
      <c r="AN239" s="11" t="str">
        <f t="shared" si="126"/>
        <v/>
      </c>
      <c r="AO239" s="11" t="str">
        <f>IF(AM239=7,VLOOKUP(AN239,設定!$A$2:$B$6,2,1),"---")</f>
        <v>---</v>
      </c>
      <c r="AP239" s="85"/>
      <c r="AQ239" s="86"/>
      <c r="AR239" s="86"/>
      <c r="AS239" s="87" t="s">
        <v>115</v>
      </c>
      <c r="AT239" s="88"/>
      <c r="AU239" s="87"/>
      <c r="AV239" s="89"/>
      <c r="AW239" s="90" t="str">
        <f t="shared" si="127"/>
        <v/>
      </c>
      <c r="AX239" s="87" t="s">
        <v>115</v>
      </c>
      <c r="AY239" s="87" t="s">
        <v>115</v>
      </c>
      <c r="AZ239" s="87" t="s">
        <v>115</v>
      </c>
      <c r="BA239" s="87"/>
      <c r="BB239" s="87"/>
      <c r="BC239" s="87"/>
      <c r="BD239" s="87"/>
      <c r="BE239" s="91"/>
      <c r="BF239" s="96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256"/>
      <c r="BY239" s="106"/>
      <c r="BZ239" s="47"/>
      <c r="CA239" s="47">
        <v>228</v>
      </c>
      <c r="CB239" s="18" t="str">
        <f t="shared" si="128"/>
        <v/>
      </c>
      <c r="CC239" s="18" t="str">
        <f t="shared" si="130"/>
        <v>立得点表!3:12</v>
      </c>
      <c r="CD239" s="116" t="str">
        <f t="shared" si="131"/>
        <v>立得点表!16:25</v>
      </c>
      <c r="CE239" s="18" t="str">
        <f t="shared" si="132"/>
        <v>立3段得点表!3:13</v>
      </c>
      <c r="CF239" s="116" t="str">
        <f t="shared" si="133"/>
        <v>立3段得点表!16:25</v>
      </c>
      <c r="CG239" s="18" t="str">
        <f t="shared" si="134"/>
        <v>ボール得点表!3:13</v>
      </c>
      <c r="CH239" s="116" t="str">
        <f t="shared" si="135"/>
        <v>ボール得点表!16:25</v>
      </c>
      <c r="CI239" s="18" t="str">
        <f t="shared" si="136"/>
        <v>50m得点表!3:13</v>
      </c>
      <c r="CJ239" s="116" t="str">
        <f t="shared" si="137"/>
        <v>50m得点表!16:25</v>
      </c>
      <c r="CK239" s="18" t="str">
        <f t="shared" si="138"/>
        <v>往得点表!3:13</v>
      </c>
      <c r="CL239" s="116" t="str">
        <f t="shared" si="139"/>
        <v>往得点表!16:25</v>
      </c>
      <c r="CM239" s="18" t="str">
        <f t="shared" si="140"/>
        <v>腕得点表!3:13</v>
      </c>
      <c r="CN239" s="116" t="str">
        <f t="shared" si="141"/>
        <v>腕得点表!16:25</v>
      </c>
      <c r="CO239" s="18" t="str">
        <f t="shared" si="142"/>
        <v>腕膝得点表!3:4</v>
      </c>
      <c r="CP239" s="116" t="str">
        <f t="shared" si="143"/>
        <v>腕膝得点表!8:9</v>
      </c>
      <c r="CQ239" s="18" t="str">
        <f t="shared" si="144"/>
        <v>20mシャトルラン得点表!3:13</v>
      </c>
      <c r="CR239" s="116" t="str">
        <f t="shared" si="145"/>
        <v>20mシャトルラン得点表!16:25</v>
      </c>
      <c r="CS239" s="47" t="b">
        <f t="shared" si="129"/>
        <v>0</v>
      </c>
    </row>
    <row r="240" spans="1:97">
      <c r="A240" s="10">
        <v>229</v>
      </c>
      <c r="B240" s="147"/>
      <c r="C240" s="15"/>
      <c r="D240" s="233"/>
      <c r="E240" s="15"/>
      <c r="F240" s="139" t="str">
        <f t="shared" ref="F240:F303" si="146">IF(D240="","",DATEDIF(D240,$Z$4,"y"))</f>
        <v/>
      </c>
      <c r="G240" s="15"/>
      <c r="H240" s="15"/>
      <c r="I240" s="30"/>
      <c r="J240" s="31" t="str">
        <f t="shared" ref="J240:J303" ca="1" si="147">IF(B240="","",IF(I240="","",CHOOSE(MATCH($I240,IF($C240="男",INDIRECT(CC240),INDIRECT(CD240)),1),1,2,3,4,5,6,7,8,9,10)))</f>
        <v/>
      </c>
      <c r="K240" s="30"/>
      <c r="L240" s="31" t="str">
        <f t="shared" ref="L240:L303" ca="1" si="148">IF(B240="","",IF(K240="","",CHOOSE(MATCH($K240,IF($C240="男",INDIRECT(CE240),INDIRECT(CF240)),1),1,2,3,4,5,6,7,8,9,10)))</f>
        <v/>
      </c>
      <c r="M240" s="59"/>
      <c r="N240" s="60"/>
      <c r="O240" s="60"/>
      <c r="P240" s="60"/>
      <c r="Q240" s="151"/>
      <c r="R240" s="122"/>
      <c r="S240" s="38" t="str">
        <f t="shared" ref="S240:S303" ca="1" si="149">IF(B240="","",IF(R240="","",CHOOSE(MATCH($R240,IF($C240="男",INDIRECT(CG240),INDIRECT(CH240)),1),1,2,3,4,5,6,7,8,9,10)))</f>
        <v/>
      </c>
      <c r="T240" s="59"/>
      <c r="U240" s="60"/>
      <c r="V240" s="60"/>
      <c r="W240" s="60"/>
      <c r="X240" s="61"/>
      <c r="Y240" s="38"/>
      <c r="Z240" s="144" t="str">
        <f t="shared" ref="Z240:Z303" ca="1" si="150">IF(B240="","",IF(Y240="","",CHOOSE(MATCH($Y240,IF($C240="男",INDIRECT(CI240),INDIRECT(CJ240)),1),10,9,8,7,6,5,4,3,2,1)))</f>
        <v/>
      </c>
      <c r="AA240" s="59"/>
      <c r="AB240" s="60"/>
      <c r="AC240" s="60"/>
      <c r="AD240" s="151"/>
      <c r="AE240" s="30"/>
      <c r="AF240" s="31" t="str">
        <f t="shared" ref="AF240:AF303" ca="1" si="151">IF(B240="","",IF(AE240="","",CHOOSE(MATCH(AE240,IF($C240="男",INDIRECT(CK240),INDIRECT(CL240)),1),1,2,3,4,5,6,7,8,9,10)))</f>
        <v/>
      </c>
      <c r="AG240" s="30"/>
      <c r="AH240" s="31" t="str">
        <f t="shared" ref="AH240:AH303" ca="1" si="152">IF(B240="","",IF(AG240="","",CHOOSE(MATCH(AG240,IF($C240="男",INDIRECT(CM240),INDIRECT(CN240)),1),1,2,3,4,5,6,7,8,9,10)))</f>
        <v/>
      </c>
      <c r="AI240" s="122"/>
      <c r="AJ240" s="38" t="str">
        <f t="shared" ref="AJ240:AJ303" ca="1" si="153">IF(B240="","",IF(AI240="","",CHOOSE(MATCH(AI240,IF($C240="男",INDIRECT(CO240),INDIRECT(CP240)),1),1,2,3,4,5,6,7,8,9,10)))</f>
        <v/>
      </c>
      <c r="AK240" s="30"/>
      <c r="AL240" s="31" t="str">
        <f t="shared" ref="AL240:AL303" ca="1" si="154">IF(B240="","",IF(AK240="","",CHOOSE(MATCH(AK240,IF($C240="男",INDIRECT(CQ240),INDIRECT(CR240)),1),1,2,3,4,5,6,7,8,9,10)))</f>
        <v/>
      </c>
      <c r="AM240" s="11" t="str">
        <f t="shared" ref="AM240:AM303" si="155">IF(B240="","",COUNT(I240,K240,R240,Y240,AG240,AE240,AK240,AI240))</f>
        <v/>
      </c>
      <c r="AN240" s="11" t="str">
        <f t="shared" ref="AN240:AN303" si="156">IF(B240="","",SUM(J240,L240,S240,AH240,Z240,AF240,AL240,AJ240))</f>
        <v/>
      </c>
      <c r="AO240" s="11" t="str">
        <f>IF(AM240=7,VLOOKUP(AN240,設定!$A$2:$B$6,2,1),"---")</f>
        <v>---</v>
      </c>
      <c r="AP240" s="85"/>
      <c r="AQ240" s="86"/>
      <c r="AR240" s="86"/>
      <c r="AS240" s="87" t="s">
        <v>115</v>
      </c>
      <c r="AT240" s="88"/>
      <c r="AU240" s="87"/>
      <c r="AV240" s="89"/>
      <c r="AW240" s="90" t="str">
        <f t="shared" ref="AW240:AW303" si="157">IF(AV240="","",AV240/AU240)</f>
        <v/>
      </c>
      <c r="AX240" s="87" t="s">
        <v>115</v>
      </c>
      <c r="AY240" s="87" t="s">
        <v>115</v>
      </c>
      <c r="AZ240" s="87" t="s">
        <v>115</v>
      </c>
      <c r="BA240" s="87"/>
      <c r="BB240" s="87"/>
      <c r="BC240" s="87"/>
      <c r="BD240" s="87"/>
      <c r="BE240" s="91"/>
      <c r="BF240" s="96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256"/>
      <c r="BY240" s="106"/>
      <c r="BZ240" s="47"/>
      <c r="CA240" s="47">
        <v>229</v>
      </c>
      <c r="CB240" s="18" t="str">
        <f t="shared" ref="CB240:CB303" si="158">IF(F240="","",VLOOKUP(F240,年齢変換表,2))</f>
        <v/>
      </c>
      <c r="CC240" s="18" t="str">
        <f t="shared" si="130"/>
        <v>立得点表!3:12</v>
      </c>
      <c r="CD240" s="116" t="str">
        <f t="shared" si="131"/>
        <v>立得点表!16:25</v>
      </c>
      <c r="CE240" s="18" t="str">
        <f t="shared" si="132"/>
        <v>立3段得点表!3:13</v>
      </c>
      <c r="CF240" s="116" t="str">
        <f t="shared" si="133"/>
        <v>立3段得点表!16:25</v>
      </c>
      <c r="CG240" s="18" t="str">
        <f t="shared" si="134"/>
        <v>ボール得点表!3:13</v>
      </c>
      <c r="CH240" s="116" t="str">
        <f t="shared" si="135"/>
        <v>ボール得点表!16:25</v>
      </c>
      <c r="CI240" s="18" t="str">
        <f t="shared" si="136"/>
        <v>50m得点表!3:13</v>
      </c>
      <c r="CJ240" s="116" t="str">
        <f t="shared" si="137"/>
        <v>50m得点表!16:25</v>
      </c>
      <c r="CK240" s="18" t="str">
        <f t="shared" si="138"/>
        <v>往得点表!3:13</v>
      </c>
      <c r="CL240" s="116" t="str">
        <f t="shared" si="139"/>
        <v>往得点表!16:25</v>
      </c>
      <c r="CM240" s="18" t="str">
        <f t="shared" si="140"/>
        <v>腕得点表!3:13</v>
      </c>
      <c r="CN240" s="116" t="str">
        <f t="shared" si="141"/>
        <v>腕得点表!16:25</v>
      </c>
      <c r="CO240" s="18" t="str">
        <f t="shared" si="142"/>
        <v>腕膝得点表!3:4</v>
      </c>
      <c r="CP240" s="116" t="str">
        <f t="shared" si="143"/>
        <v>腕膝得点表!8:9</v>
      </c>
      <c r="CQ240" s="18" t="str">
        <f t="shared" si="144"/>
        <v>20mシャトルラン得点表!3:13</v>
      </c>
      <c r="CR240" s="116" t="str">
        <f t="shared" si="145"/>
        <v>20mシャトルラン得点表!16:25</v>
      </c>
      <c r="CS240" s="47" t="b">
        <f t="shared" ref="CS240:CS303" si="159">OR(AND(E240&lt;=7,E240&lt;&gt;""),AND(E240&gt;=50,E240=""))</f>
        <v>0</v>
      </c>
    </row>
    <row r="241" spans="1:97">
      <c r="A241" s="10">
        <v>230</v>
      </c>
      <c r="B241" s="147"/>
      <c r="C241" s="15"/>
      <c r="D241" s="233"/>
      <c r="E241" s="15"/>
      <c r="F241" s="139" t="str">
        <f t="shared" si="146"/>
        <v/>
      </c>
      <c r="G241" s="15"/>
      <c r="H241" s="15"/>
      <c r="I241" s="30"/>
      <c r="J241" s="31" t="str">
        <f t="shared" ca="1" si="147"/>
        <v/>
      </c>
      <c r="K241" s="30"/>
      <c r="L241" s="31" t="str">
        <f t="shared" ca="1" si="148"/>
        <v/>
      </c>
      <c r="M241" s="59"/>
      <c r="N241" s="60"/>
      <c r="O241" s="60"/>
      <c r="P241" s="60"/>
      <c r="Q241" s="151"/>
      <c r="R241" s="122"/>
      <c r="S241" s="38" t="str">
        <f t="shared" ca="1" si="149"/>
        <v/>
      </c>
      <c r="T241" s="59"/>
      <c r="U241" s="60"/>
      <c r="V241" s="60"/>
      <c r="W241" s="60"/>
      <c r="X241" s="61"/>
      <c r="Y241" s="38"/>
      <c r="Z241" s="144" t="str">
        <f t="shared" ca="1" si="150"/>
        <v/>
      </c>
      <c r="AA241" s="59"/>
      <c r="AB241" s="60"/>
      <c r="AC241" s="60"/>
      <c r="AD241" s="151"/>
      <c r="AE241" s="30"/>
      <c r="AF241" s="31" t="str">
        <f t="shared" ca="1" si="151"/>
        <v/>
      </c>
      <c r="AG241" s="30"/>
      <c r="AH241" s="31" t="str">
        <f t="shared" ca="1" si="152"/>
        <v/>
      </c>
      <c r="AI241" s="122"/>
      <c r="AJ241" s="38" t="str">
        <f t="shared" ca="1" si="153"/>
        <v/>
      </c>
      <c r="AK241" s="30"/>
      <c r="AL241" s="31" t="str">
        <f t="shared" ca="1" si="154"/>
        <v/>
      </c>
      <c r="AM241" s="11" t="str">
        <f t="shared" si="155"/>
        <v/>
      </c>
      <c r="AN241" s="11" t="str">
        <f t="shared" si="156"/>
        <v/>
      </c>
      <c r="AO241" s="11" t="str">
        <f>IF(AM241=7,VLOOKUP(AN241,設定!$A$2:$B$6,2,1),"---")</f>
        <v>---</v>
      </c>
      <c r="AP241" s="85"/>
      <c r="AQ241" s="86"/>
      <c r="AR241" s="86"/>
      <c r="AS241" s="87" t="s">
        <v>115</v>
      </c>
      <c r="AT241" s="88"/>
      <c r="AU241" s="87"/>
      <c r="AV241" s="89"/>
      <c r="AW241" s="90" t="str">
        <f t="shared" si="157"/>
        <v/>
      </c>
      <c r="AX241" s="87" t="s">
        <v>115</v>
      </c>
      <c r="AY241" s="87" t="s">
        <v>115</v>
      </c>
      <c r="AZ241" s="87" t="s">
        <v>115</v>
      </c>
      <c r="BA241" s="87"/>
      <c r="BB241" s="87"/>
      <c r="BC241" s="87"/>
      <c r="BD241" s="87"/>
      <c r="BE241" s="91"/>
      <c r="BF241" s="96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256"/>
      <c r="BY241" s="106"/>
      <c r="BZ241" s="47"/>
      <c r="CA241" s="47">
        <v>230</v>
      </c>
      <c r="CB241" s="18" t="str">
        <f t="shared" si="158"/>
        <v/>
      </c>
      <c r="CC241" s="18" t="str">
        <f t="shared" si="130"/>
        <v>立得点表!3:12</v>
      </c>
      <c r="CD241" s="116" t="str">
        <f t="shared" si="131"/>
        <v>立得点表!16:25</v>
      </c>
      <c r="CE241" s="18" t="str">
        <f t="shared" si="132"/>
        <v>立3段得点表!3:13</v>
      </c>
      <c r="CF241" s="116" t="str">
        <f t="shared" si="133"/>
        <v>立3段得点表!16:25</v>
      </c>
      <c r="CG241" s="18" t="str">
        <f t="shared" si="134"/>
        <v>ボール得点表!3:13</v>
      </c>
      <c r="CH241" s="116" t="str">
        <f t="shared" si="135"/>
        <v>ボール得点表!16:25</v>
      </c>
      <c r="CI241" s="18" t="str">
        <f t="shared" si="136"/>
        <v>50m得点表!3:13</v>
      </c>
      <c r="CJ241" s="116" t="str">
        <f t="shared" si="137"/>
        <v>50m得点表!16:25</v>
      </c>
      <c r="CK241" s="18" t="str">
        <f t="shared" si="138"/>
        <v>往得点表!3:13</v>
      </c>
      <c r="CL241" s="116" t="str">
        <f t="shared" si="139"/>
        <v>往得点表!16:25</v>
      </c>
      <c r="CM241" s="18" t="str">
        <f t="shared" si="140"/>
        <v>腕得点表!3:13</v>
      </c>
      <c r="CN241" s="116" t="str">
        <f t="shared" si="141"/>
        <v>腕得点表!16:25</v>
      </c>
      <c r="CO241" s="18" t="str">
        <f t="shared" si="142"/>
        <v>腕膝得点表!3:4</v>
      </c>
      <c r="CP241" s="116" t="str">
        <f t="shared" si="143"/>
        <v>腕膝得点表!8:9</v>
      </c>
      <c r="CQ241" s="18" t="str">
        <f t="shared" si="144"/>
        <v>20mシャトルラン得点表!3:13</v>
      </c>
      <c r="CR241" s="116" t="str">
        <f t="shared" si="145"/>
        <v>20mシャトルラン得点表!16:25</v>
      </c>
      <c r="CS241" s="47" t="b">
        <f t="shared" si="159"/>
        <v>0</v>
      </c>
    </row>
    <row r="242" spans="1:97">
      <c r="A242" s="10">
        <v>231</v>
      </c>
      <c r="B242" s="147"/>
      <c r="C242" s="15"/>
      <c r="D242" s="233"/>
      <c r="E242" s="15"/>
      <c r="F242" s="139" t="str">
        <f t="shared" si="146"/>
        <v/>
      </c>
      <c r="G242" s="15"/>
      <c r="H242" s="15"/>
      <c r="I242" s="30"/>
      <c r="J242" s="31" t="str">
        <f t="shared" ca="1" si="147"/>
        <v/>
      </c>
      <c r="K242" s="30"/>
      <c r="L242" s="31" t="str">
        <f t="shared" ca="1" si="148"/>
        <v/>
      </c>
      <c r="M242" s="59"/>
      <c r="N242" s="60"/>
      <c r="O242" s="60"/>
      <c r="P242" s="60"/>
      <c r="Q242" s="151"/>
      <c r="R242" s="122"/>
      <c r="S242" s="38" t="str">
        <f t="shared" ca="1" si="149"/>
        <v/>
      </c>
      <c r="T242" s="59"/>
      <c r="U242" s="60"/>
      <c r="V242" s="60"/>
      <c r="W242" s="60"/>
      <c r="X242" s="61"/>
      <c r="Y242" s="38"/>
      <c r="Z242" s="144" t="str">
        <f t="shared" ca="1" si="150"/>
        <v/>
      </c>
      <c r="AA242" s="59"/>
      <c r="AB242" s="60"/>
      <c r="AC242" s="60"/>
      <c r="AD242" s="151"/>
      <c r="AE242" s="30"/>
      <c r="AF242" s="31" t="str">
        <f t="shared" ca="1" si="151"/>
        <v/>
      </c>
      <c r="AG242" s="30"/>
      <c r="AH242" s="31" t="str">
        <f t="shared" ca="1" si="152"/>
        <v/>
      </c>
      <c r="AI242" s="122"/>
      <c r="AJ242" s="38" t="str">
        <f t="shared" ca="1" si="153"/>
        <v/>
      </c>
      <c r="AK242" s="30"/>
      <c r="AL242" s="31" t="str">
        <f t="shared" ca="1" si="154"/>
        <v/>
      </c>
      <c r="AM242" s="11" t="str">
        <f t="shared" si="155"/>
        <v/>
      </c>
      <c r="AN242" s="11" t="str">
        <f t="shared" si="156"/>
        <v/>
      </c>
      <c r="AO242" s="11" t="str">
        <f>IF(AM242=7,VLOOKUP(AN242,設定!$A$2:$B$6,2,1),"---")</f>
        <v>---</v>
      </c>
      <c r="AP242" s="85"/>
      <c r="AQ242" s="86"/>
      <c r="AR242" s="86"/>
      <c r="AS242" s="87" t="s">
        <v>115</v>
      </c>
      <c r="AT242" s="88"/>
      <c r="AU242" s="87"/>
      <c r="AV242" s="89"/>
      <c r="AW242" s="90" t="str">
        <f t="shared" si="157"/>
        <v/>
      </c>
      <c r="AX242" s="87" t="s">
        <v>115</v>
      </c>
      <c r="AY242" s="87" t="s">
        <v>115</v>
      </c>
      <c r="AZ242" s="87" t="s">
        <v>115</v>
      </c>
      <c r="BA242" s="87"/>
      <c r="BB242" s="87"/>
      <c r="BC242" s="87"/>
      <c r="BD242" s="87"/>
      <c r="BE242" s="91"/>
      <c r="BF242" s="96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256"/>
      <c r="BY242" s="106"/>
      <c r="BZ242" s="47"/>
      <c r="CA242" s="47">
        <v>231</v>
      </c>
      <c r="CB242" s="18" t="str">
        <f t="shared" si="158"/>
        <v/>
      </c>
      <c r="CC242" s="18" t="str">
        <f t="shared" si="130"/>
        <v>立得点表!3:12</v>
      </c>
      <c r="CD242" s="116" t="str">
        <f t="shared" si="131"/>
        <v>立得点表!16:25</v>
      </c>
      <c r="CE242" s="18" t="str">
        <f t="shared" si="132"/>
        <v>立3段得点表!3:13</v>
      </c>
      <c r="CF242" s="116" t="str">
        <f t="shared" si="133"/>
        <v>立3段得点表!16:25</v>
      </c>
      <c r="CG242" s="18" t="str">
        <f t="shared" si="134"/>
        <v>ボール得点表!3:13</v>
      </c>
      <c r="CH242" s="116" t="str">
        <f t="shared" si="135"/>
        <v>ボール得点表!16:25</v>
      </c>
      <c r="CI242" s="18" t="str">
        <f t="shared" si="136"/>
        <v>50m得点表!3:13</v>
      </c>
      <c r="CJ242" s="116" t="str">
        <f t="shared" si="137"/>
        <v>50m得点表!16:25</v>
      </c>
      <c r="CK242" s="18" t="str">
        <f t="shared" si="138"/>
        <v>往得点表!3:13</v>
      </c>
      <c r="CL242" s="116" t="str">
        <f t="shared" si="139"/>
        <v>往得点表!16:25</v>
      </c>
      <c r="CM242" s="18" t="str">
        <f t="shared" si="140"/>
        <v>腕得点表!3:13</v>
      </c>
      <c r="CN242" s="116" t="str">
        <f t="shared" si="141"/>
        <v>腕得点表!16:25</v>
      </c>
      <c r="CO242" s="18" t="str">
        <f t="shared" si="142"/>
        <v>腕膝得点表!3:4</v>
      </c>
      <c r="CP242" s="116" t="str">
        <f t="shared" si="143"/>
        <v>腕膝得点表!8:9</v>
      </c>
      <c r="CQ242" s="18" t="str">
        <f t="shared" si="144"/>
        <v>20mシャトルラン得点表!3:13</v>
      </c>
      <c r="CR242" s="116" t="str">
        <f t="shared" si="145"/>
        <v>20mシャトルラン得点表!16:25</v>
      </c>
      <c r="CS242" s="47" t="b">
        <f t="shared" si="159"/>
        <v>0</v>
      </c>
    </row>
    <row r="243" spans="1:97">
      <c r="A243" s="10">
        <v>232</v>
      </c>
      <c r="B243" s="147"/>
      <c r="C243" s="15"/>
      <c r="D243" s="233"/>
      <c r="E243" s="15"/>
      <c r="F243" s="139" t="str">
        <f t="shared" si="146"/>
        <v/>
      </c>
      <c r="G243" s="15"/>
      <c r="H243" s="15"/>
      <c r="I243" s="30"/>
      <c r="J243" s="31" t="str">
        <f t="shared" ca="1" si="147"/>
        <v/>
      </c>
      <c r="K243" s="30"/>
      <c r="L243" s="31" t="str">
        <f t="shared" ca="1" si="148"/>
        <v/>
      </c>
      <c r="M243" s="59"/>
      <c r="N243" s="60"/>
      <c r="O243" s="60"/>
      <c r="P243" s="60"/>
      <c r="Q243" s="151"/>
      <c r="R243" s="122"/>
      <c r="S243" s="38" t="str">
        <f t="shared" ca="1" si="149"/>
        <v/>
      </c>
      <c r="T243" s="59"/>
      <c r="U243" s="60"/>
      <c r="V243" s="60"/>
      <c r="W243" s="60"/>
      <c r="X243" s="61"/>
      <c r="Y243" s="38"/>
      <c r="Z243" s="144" t="str">
        <f t="shared" ca="1" si="150"/>
        <v/>
      </c>
      <c r="AA243" s="59"/>
      <c r="AB243" s="60"/>
      <c r="AC243" s="60"/>
      <c r="AD243" s="151"/>
      <c r="AE243" s="30"/>
      <c r="AF243" s="31" t="str">
        <f t="shared" ca="1" si="151"/>
        <v/>
      </c>
      <c r="AG243" s="30"/>
      <c r="AH243" s="31" t="str">
        <f t="shared" ca="1" si="152"/>
        <v/>
      </c>
      <c r="AI243" s="122"/>
      <c r="AJ243" s="38" t="str">
        <f t="shared" ca="1" si="153"/>
        <v/>
      </c>
      <c r="AK243" s="30"/>
      <c r="AL243" s="31" t="str">
        <f t="shared" ca="1" si="154"/>
        <v/>
      </c>
      <c r="AM243" s="11" t="str">
        <f t="shared" si="155"/>
        <v/>
      </c>
      <c r="AN243" s="11" t="str">
        <f t="shared" si="156"/>
        <v/>
      </c>
      <c r="AO243" s="11" t="str">
        <f>IF(AM243=7,VLOOKUP(AN243,設定!$A$2:$B$6,2,1),"---")</f>
        <v>---</v>
      </c>
      <c r="AP243" s="85"/>
      <c r="AQ243" s="86"/>
      <c r="AR243" s="86"/>
      <c r="AS243" s="87" t="s">
        <v>115</v>
      </c>
      <c r="AT243" s="88"/>
      <c r="AU243" s="87"/>
      <c r="AV243" s="89"/>
      <c r="AW243" s="90" t="str">
        <f t="shared" si="157"/>
        <v/>
      </c>
      <c r="AX243" s="87" t="s">
        <v>115</v>
      </c>
      <c r="AY243" s="87" t="s">
        <v>115</v>
      </c>
      <c r="AZ243" s="87" t="s">
        <v>115</v>
      </c>
      <c r="BA243" s="87"/>
      <c r="BB243" s="87"/>
      <c r="BC243" s="87"/>
      <c r="BD243" s="87"/>
      <c r="BE243" s="91"/>
      <c r="BF243" s="96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256"/>
      <c r="BY243" s="106"/>
      <c r="BZ243" s="47"/>
      <c r="CA243" s="47">
        <v>232</v>
      </c>
      <c r="CB243" s="18" t="str">
        <f t="shared" si="158"/>
        <v/>
      </c>
      <c r="CC243" s="18" t="str">
        <f t="shared" si="130"/>
        <v>立得点表!3:12</v>
      </c>
      <c r="CD243" s="116" t="str">
        <f t="shared" si="131"/>
        <v>立得点表!16:25</v>
      </c>
      <c r="CE243" s="18" t="str">
        <f t="shared" si="132"/>
        <v>立3段得点表!3:13</v>
      </c>
      <c r="CF243" s="116" t="str">
        <f t="shared" si="133"/>
        <v>立3段得点表!16:25</v>
      </c>
      <c r="CG243" s="18" t="str">
        <f t="shared" si="134"/>
        <v>ボール得点表!3:13</v>
      </c>
      <c r="CH243" s="116" t="str">
        <f t="shared" si="135"/>
        <v>ボール得点表!16:25</v>
      </c>
      <c r="CI243" s="18" t="str">
        <f t="shared" si="136"/>
        <v>50m得点表!3:13</v>
      </c>
      <c r="CJ243" s="116" t="str">
        <f t="shared" si="137"/>
        <v>50m得点表!16:25</v>
      </c>
      <c r="CK243" s="18" t="str">
        <f t="shared" si="138"/>
        <v>往得点表!3:13</v>
      </c>
      <c r="CL243" s="116" t="str">
        <f t="shared" si="139"/>
        <v>往得点表!16:25</v>
      </c>
      <c r="CM243" s="18" t="str">
        <f t="shared" si="140"/>
        <v>腕得点表!3:13</v>
      </c>
      <c r="CN243" s="116" t="str">
        <f t="shared" si="141"/>
        <v>腕得点表!16:25</v>
      </c>
      <c r="CO243" s="18" t="str">
        <f t="shared" si="142"/>
        <v>腕膝得点表!3:4</v>
      </c>
      <c r="CP243" s="116" t="str">
        <f t="shared" si="143"/>
        <v>腕膝得点表!8:9</v>
      </c>
      <c r="CQ243" s="18" t="str">
        <f t="shared" si="144"/>
        <v>20mシャトルラン得点表!3:13</v>
      </c>
      <c r="CR243" s="116" t="str">
        <f t="shared" si="145"/>
        <v>20mシャトルラン得点表!16:25</v>
      </c>
      <c r="CS243" s="47" t="b">
        <f t="shared" si="159"/>
        <v>0</v>
      </c>
    </row>
    <row r="244" spans="1:97">
      <c r="A244" s="10">
        <v>233</v>
      </c>
      <c r="B244" s="147"/>
      <c r="C244" s="15"/>
      <c r="D244" s="233"/>
      <c r="E244" s="15"/>
      <c r="F244" s="139" t="str">
        <f t="shared" si="146"/>
        <v/>
      </c>
      <c r="G244" s="15"/>
      <c r="H244" s="15"/>
      <c r="I244" s="30"/>
      <c r="J244" s="31" t="str">
        <f t="shared" ca="1" si="147"/>
        <v/>
      </c>
      <c r="K244" s="30"/>
      <c r="L244" s="31" t="str">
        <f t="shared" ca="1" si="148"/>
        <v/>
      </c>
      <c r="M244" s="59"/>
      <c r="N244" s="60"/>
      <c r="O244" s="60"/>
      <c r="P244" s="60"/>
      <c r="Q244" s="151"/>
      <c r="R244" s="122"/>
      <c r="S244" s="38" t="str">
        <f t="shared" ca="1" si="149"/>
        <v/>
      </c>
      <c r="T244" s="59"/>
      <c r="U244" s="60"/>
      <c r="V244" s="60"/>
      <c r="W244" s="60"/>
      <c r="X244" s="61"/>
      <c r="Y244" s="38"/>
      <c r="Z244" s="144" t="str">
        <f t="shared" ca="1" si="150"/>
        <v/>
      </c>
      <c r="AA244" s="59"/>
      <c r="AB244" s="60"/>
      <c r="AC244" s="60"/>
      <c r="AD244" s="151"/>
      <c r="AE244" s="30"/>
      <c r="AF244" s="31" t="str">
        <f t="shared" ca="1" si="151"/>
        <v/>
      </c>
      <c r="AG244" s="30"/>
      <c r="AH244" s="31" t="str">
        <f t="shared" ca="1" si="152"/>
        <v/>
      </c>
      <c r="AI244" s="122"/>
      <c r="AJ244" s="38" t="str">
        <f t="shared" ca="1" si="153"/>
        <v/>
      </c>
      <c r="AK244" s="30"/>
      <c r="AL244" s="31" t="str">
        <f t="shared" ca="1" si="154"/>
        <v/>
      </c>
      <c r="AM244" s="11" t="str">
        <f t="shared" si="155"/>
        <v/>
      </c>
      <c r="AN244" s="11" t="str">
        <f t="shared" si="156"/>
        <v/>
      </c>
      <c r="AO244" s="11" t="str">
        <f>IF(AM244=7,VLOOKUP(AN244,設定!$A$2:$B$6,2,1),"---")</f>
        <v>---</v>
      </c>
      <c r="AP244" s="85"/>
      <c r="AQ244" s="86"/>
      <c r="AR244" s="86"/>
      <c r="AS244" s="87" t="s">
        <v>115</v>
      </c>
      <c r="AT244" s="88"/>
      <c r="AU244" s="87"/>
      <c r="AV244" s="89"/>
      <c r="AW244" s="90" t="str">
        <f t="shared" si="157"/>
        <v/>
      </c>
      <c r="AX244" s="87" t="s">
        <v>115</v>
      </c>
      <c r="AY244" s="87" t="s">
        <v>115</v>
      </c>
      <c r="AZ244" s="87" t="s">
        <v>115</v>
      </c>
      <c r="BA244" s="87"/>
      <c r="BB244" s="87"/>
      <c r="BC244" s="87"/>
      <c r="BD244" s="87"/>
      <c r="BE244" s="91"/>
      <c r="BF244" s="96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256"/>
      <c r="BY244" s="106"/>
      <c r="BZ244" s="47"/>
      <c r="CA244" s="47">
        <v>233</v>
      </c>
      <c r="CB244" s="18" t="str">
        <f t="shared" si="158"/>
        <v/>
      </c>
      <c r="CC244" s="18" t="str">
        <f t="shared" si="130"/>
        <v>立得点表!3:12</v>
      </c>
      <c r="CD244" s="116" t="str">
        <f t="shared" si="131"/>
        <v>立得点表!16:25</v>
      </c>
      <c r="CE244" s="18" t="str">
        <f t="shared" si="132"/>
        <v>立3段得点表!3:13</v>
      </c>
      <c r="CF244" s="116" t="str">
        <f t="shared" si="133"/>
        <v>立3段得点表!16:25</v>
      </c>
      <c r="CG244" s="18" t="str">
        <f t="shared" si="134"/>
        <v>ボール得点表!3:13</v>
      </c>
      <c r="CH244" s="116" t="str">
        <f t="shared" si="135"/>
        <v>ボール得点表!16:25</v>
      </c>
      <c r="CI244" s="18" t="str">
        <f t="shared" si="136"/>
        <v>50m得点表!3:13</v>
      </c>
      <c r="CJ244" s="116" t="str">
        <f t="shared" si="137"/>
        <v>50m得点表!16:25</v>
      </c>
      <c r="CK244" s="18" t="str">
        <f t="shared" si="138"/>
        <v>往得点表!3:13</v>
      </c>
      <c r="CL244" s="116" t="str">
        <f t="shared" si="139"/>
        <v>往得点表!16:25</v>
      </c>
      <c r="CM244" s="18" t="str">
        <f t="shared" si="140"/>
        <v>腕得点表!3:13</v>
      </c>
      <c r="CN244" s="116" t="str">
        <f t="shared" si="141"/>
        <v>腕得点表!16:25</v>
      </c>
      <c r="CO244" s="18" t="str">
        <f t="shared" si="142"/>
        <v>腕膝得点表!3:4</v>
      </c>
      <c r="CP244" s="116" t="str">
        <f t="shared" si="143"/>
        <v>腕膝得点表!8:9</v>
      </c>
      <c r="CQ244" s="18" t="str">
        <f t="shared" si="144"/>
        <v>20mシャトルラン得点表!3:13</v>
      </c>
      <c r="CR244" s="116" t="str">
        <f t="shared" si="145"/>
        <v>20mシャトルラン得点表!16:25</v>
      </c>
      <c r="CS244" s="47" t="b">
        <f t="shared" si="159"/>
        <v>0</v>
      </c>
    </row>
    <row r="245" spans="1:97">
      <c r="A245" s="10">
        <v>234</v>
      </c>
      <c r="B245" s="147"/>
      <c r="C245" s="15"/>
      <c r="D245" s="233"/>
      <c r="E245" s="15"/>
      <c r="F245" s="139" t="str">
        <f t="shared" si="146"/>
        <v/>
      </c>
      <c r="G245" s="15"/>
      <c r="H245" s="15"/>
      <c r="I245" s="30"/>
      <c r="J245" s="31" t="str">
        <f t="shared" ca="1" si="147"/>
        <v/>
      </c>
      <c r="K245" s="30"/>
      <c r="L245" s="31" t="str">
        <f t="shared" ca="1" si="148"/>
        <v/>
      </c>
      <c r="M245" s="59"/>
      <c r="N245" s="60"/>
      <c r="O245" s="60"/>
      <c r="P245" s="60"/>
      <c r="Q245" s="151"/>
      <c r="R245" s="122"/>
      <c r="S245" s="38" t="str">
        <f t="shared" ca="1" si="149"/>
        <v/>
      </c>
      <c r="T245" s="59"/>
      <c r="U245" s="60"/>
      <c r="V245" s="60"/>
      <c r="W245" s="60"/>
      <c r="X245" s="61"/>
      <c r="Y245" s="38"/>
      <c r="Z245" s="144" t="str">
        <f t="shared" ca="1" si="150"/>
        <v/>
      </c>
      <c r="AA245" s="59"/>
      <c r="AB245" s="60"/>
      <c r="AC245" s="60"/>
      <c r="AD245" s="151"/>
      <c r="AE245" s="30"/>
      <c r="AF245" s="31" t="str">
        <f t="shared" ca="1" si="151"/>
        <v/>
      </c>
      <c r="AG245" s="30"/>
      <c r="AH245" s="31" t="str">
        <f t="shared" ca="1" si="152"/>
        <v/>
      </c>
      <c r="AI245" s="122"/>
      <c r="AJ245" s="38" t="str">
        <f t="shared" ca="1" si="153"/>
        <v/>
      </c>
      <c r="AK245" s="30"/>
      <c r="AL245" s="31" t="str">
        <f t="shared" ca="1" si="154"/>
        <v/>
      </c>
      <c r="AM245" s="11" t="str">
        <f t="shared" si="155"/>
        <v/>
      </c>
      <c r="AN245" s="11" t="str">
        <f t="shared" si="156"/>
        <v/>
      </c>
      <c r="AO245" s="11" t="str">
        <f>IF(AM245=7,VLOOKUP(AN245,設定!$A$2:$B$6,2,1),"---")</f>
        <v>---</v>
      </c>
      <c r="AP245" s="85"/>
      <c r="AQ245" s="86"/>
      <c r="AR245" s="86"/>
      <c r="AS245" s="87" t="s">
        <v>115</v>
      </c>
      <c r="AT245" s="88"/>
      <c r="AU245" s="87"/>
      <c r="AV245" s="89"/>
      <c r="AW245" s="90" t="str">
        <f t="shared" si="157"/>
        <v/>
      </c>
      <c r="AX245" s="87" t="s">
        <v>115</v>
      </c>
      <c r="AY245" s="87" t="s">
        <v>115</v>
      </c>
      <c r="AZ245" s="87" t="s">
        <v>115</v>
      </c>
      <c r="BA245" s="87"/>
      <c r="BB245" s="87"/>
      <c r="BC245" s="87"/>
      <c r="BD245" s="87"/>
      <c r="BE245" s="91"/>
      <c r="BF245" s="96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256"/>
      <c r="BY245" s="106"/>
      <c r="BZ245" s="47"/>
      <c r="CA245" s="47">
        <v>234</v>
      </c>
      <c r="CB245" s="18" t="str">
        <f t="shared" si="158"/>
        <v/>
      </c>
      <c r="CC245" s="18" t="str">
        <f t="shared" si="130"/>
        <v>立得点表!3:12</v>
      </c>
      <c r="CD245" s="116" t="str">
        <f t="shared" si="131"/>
        <v>立得点表!16:25</v>
      </c>
      <c r="CE245" s="18" t="str">
        <f t="shared" si="132"/>
        <v>立3段得点表!3:13</v>
      </c>
      <c r="CF245" s="116" t="str">
        <f t="shared" si="133"/>
        <v>立3段得点表!16:25</v>
      </c>
      <c r="CG245" s="18" t="str">
        <f t="shared" si="134"/>
        <v>ボール得点表!3:13</v>
      </c>
      <c r="CH245" s="116" t="str">
        <f t="shared" si="135"/>
        <v>ボール得点表!16:25</v>
      </c>
      <c r="CI245" s="18" t="str">
        <f t="shared" si="136"/>
        <v>50m得点表!3:13</v>
      </c>
      <c r="CJ245" s="116" t="str">
        <f t="shared" si="137"/>
        <v>50m得点表!16:25</v>
      </c>
      <c r="CK245" s="18" t="str">
        <f t="shared" si="138"/>
        <v>往得点表!3:13</v>
      </c>
      <c r="CL245" s="116" t="str">
        <f t="shared" si="139"/>
        <v>往得点表!16:25</v>
      </c>
      <c r="CM245" s="18" t="str">
        <f t="shared" si="140"/>
        <v>腕得点表!3:13</v>
      </c>
      <c r="CN245" s="116" t="str">
        <f t="shared" si="141"/>
        <v>腕得点表!16:25</v>
      </c>
      <c r="CO245" s="18" t="str">
        <f t="shared" si="142"/>
        <v>腕膝得点表!3:4</v>
      </c>
      <c r="CP245" s="116" t="str">
        <f t="shared" si="143"/>
        <v>腕膝得点表!8:9</v>
      </c>
      <c r="CQ245" s="18" t="str">
        <f t="shared" si="144"/>
        <v>20mシャトルラン得点表!3:13</v>
      </c>
      <c r="CR245" s="116" t="str">
        <f t="shared" si="145"/>
        <v>20mシャトルラン得点表!16:25</v>
      </c>
      <c r="CS245" s="47" t="b">
        <f t="shared" si="159"/>
        <v>0</v>
      </c>
    </row>
    <row r="246" spans="1:97">
      <c r="A246" s="10">
        <v>235</v>
      </c>
      <c r="B246" s="147"/>
      <c r="C246" s="15"/>
      <c r="D246" s="233"/>
      <c r="E246" s="15"/>
      <c r="F246" s="139" t="str">
        <f t="shared" si="146"/>
        <v/>
      </c>
      <c r="G246" s="15"/>
      <c r="H246" s="15"/>
      <c r="I246" s="30"/>
      <c r="J246" s="31" t="str">
        <f t="shared" ca="1" si="147"/>
        <v/>
      </c>
      <c r="K246" s="30"/>
      <c r="L246" s="31" t="str">
        <f t="shared" ca="1" si="148"/>
        <v/>
      </c>
      <c r="M246" s="59"/>
      <c r="N246" s="60"/>
      <c r="O246" s="60"/>
      <c r="P246" s="60"/>
      <c r="Q246" s="151"/>
      <c r="R246" s="122"/>
      <c r="S246" s="38" t="str">
        <f t="shared" ca="1" si="149"/>
        <v/>
      </c>
      <c r="T246" s="59"/>
      <c r="U246" s="60"/>
      <c r="V246" s="60"/>
      <c r="W246" s="60"/>
      <c r="X246" s="61"/>
      <c r="Y246" s="38"/>
      <c r="Z246" s="144" t="str">
        <f t="shared" ca="1" si="150"/>
        <v/>
      </c>
      <c r="AA246" s="59"/>
      <c r="AB246" s="60"/>
      <c r="AC246" s="60"/>
      <c r="AD246" s="151"/>
      <c r="AE246" s="30"/>
      <c r="AF246" s="31" t="str">
        <f t="shared" ca="1" si="151"/>
        <v/>
      </c>
      <c r="AG246" s="30"/>
      <c r="AH246" s="31" t="str">
        <f t="shared" ca="1" si="152"/>
        <v/>
      </c>
      <c r="AI246" s="122"/>
      <c r="AJ246" s="38" t="str">
        <f t="shared" ca="1" si="153"/>
        <v/>
      </c>
      <c r="AK246" s="30"/>
      <c r="AL246" s="31" t="str">
        <f t="shared" ca="1" si="154"/>
        <v/>
      </c>
      <c r="AM246" s="11" t="str">
        <f t="shared" si="155"/>
        <v/>
      </c>
      <c r="AN246" s="11" t="str">
        <f t="shared" si="156"/>
        <v/>
      </c>
      <c r="AO246" s="11" t="str">
        <f>IF(AM246=7,VLOOKUP(AN246,設定!$A$2:$B$6,2,1),"---")</f>
        <v>---</v>
      </c>
      <c r="AP246" s="85"/>
      <c r="AQ246" s="86"/>
      <c r="AR246" s="86"/>
      <c r="AS246" s="87" t="s">
        <v>115</v>
      </c>
      <c r="AT246" s="88"/>
      <c r="AU246" s="87"/>
      <c r="AV246" s="89"/>
      <c r="AW246" s="90" t="str">
        <f t="shared" si="157"/>
        <v/>
      </c>
      <c r="AX246" s="87" t="s">
        <v>115</v>
      </c>
      <c r="AY246" s="87" t="s">
        <v>115</v>
      </c>
      <c r="AZ246" s="87" t="s">
        <v>115</v>
      </c>
      <c r="BA246" s="87"/>
      <c r="BB246" s="87"/>
      <c r="BC246" s="87"/>
      <c r="BD246" s="87"/>
      <c r="BE246" s="91"/>
      <c r="BF246" s="96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256"/>
      <c r="BY246" s="106"/>
      <c r="BZ246" s="47"/>
      <c r="CA246" s="47">
        <v>235</v>
      </c>
      <c r="CB246" s="18" t="str">
        <f t="shared" si="158"/>
        <v/>
      </c>
      <c r="CC246" s="18" t="str">
        <f t="shared" si="130"/>
        <v>立得点表!3:12</v>
      </c>
      <c r="CD246" s="116" t="str">
        <f t="shared" si="131"/>
        <v>立得点表!16:25</v>
      </c>
      <c r="CE246" s="18" t="str">
        <f t="shared" si="132"/>
        <v>立3段得点表!3:13</v>
      </c>
      <c r="CF246" s="116" t="str">
        <f t="shared" si="133"/>
        <v>立3段得点表!16:25</v>
      </c>
      <c r="CG246" s="18" t="str">
        <f t="shared" si="134"/>
        <v>ボール得点表!3:13</v>
      </c>
      <c r="CH246" s="116" t="str">
        <f t="shared" si="135"/>
        <v>ボール得点表!16:25</v>
      </c>
      <c r="CI246" s="18" t="str">
        <f t="shared" si="136"/>
        <v>50m得点表!3:13</v>
      </c>
      <c r="CJ246" s="116" t="str">
        <f t="shared" si="137"/>
        <v>50m得点表!16:25</v>
      </c>
      <c r="CK246" s="18" t="str">
        <f t="shared" si="138"/>
        <v>往得点表!3:13</v>
      </c>
      <c r="CL246" s="116" t="str">
        <f t="shared" si="139"/>
        <v>往得点表!16:25</v>
      </c>
      <c r="CM246" s="18" t="str">
        <f t="shared" si="140"/>
        <v>腕得点表!3:13</v>
      </c>
      <c r="CN246" s="116" t="str">
        <f t="shared" si="141"/>
        <v>腕得点表!16:25</v>
      </c>
      <c r="CO246" s="18" t="str">
        <f t="shared" si="142"/>
        <v>腕膝得点表!3:4</v>
      </c>
      <c r="CP246" s="116" t="str">
        <f t="shared" si="143"/>
        <v>腕膝得点表!8:9</v>
      </c>
      <c r="CQ246" s="18" t="str">
        <f t="shared" si="144"/>
        <v>20mシャトルラン得点表!3:13</v>
      </c>
      <c r="CR246" s="116" t="str">
        <f t="shared" si="145"/>
        <v>20mシャトルラン得点表!16:25</v>
      </c>
      <c r="CS246" s="47" t="b">
        <f t="shared" si="159"/>
        <v>0</v>
      </c>
    </row>
    <row r="247" spans="1:97">
      <c r="A247" s="10">
        <v>236</v>
      </c>
      <c r="B247" s="147"/>
      <c r="C247" s="15"/>
      <c r="D247" s="233"/>
      <c r="E247" s="15"/>
      <c r="F247" s="139" t="str">
        <f t="shared" si="146"/>
        <v/>
      </c>
      <c r="G247" s="15"/>
      <c r="H247" s="15"/>
      <c r="I247" s="30"/>
      <c r="J247" s="31" t="str">
        <f t="shared" ca="1" si="147"/>
        <v/>
      </c>
      <c r="K247" s="30"/>
      <c r="L247" s="31" t="str">
        <f t="shared" ca="1" si="148"/>
        <v/>
      </c>
      <c r="M247" s="59"/>
      <c r="N247" s="60"/>
      <c r="O247" s="60"/>
      <c r="P247" s="60"/>
      <c r="Q247" s="151"/>
      <c r="R247" s="122"/>
      <c r="S247" s="38" t="str">
        <f t="shared" ca="1" si="149"/>
        <v/>
      </c>
      <c r="T247" s="59"/>
      <c r="U247" s="60"/>
      <c r="V247" s="60"/>
      <c r="W247" s="60"/>
      <c r="X247" s="61"/>
      <c r="Y247" s="38"/>
      <c r="Z247" s="144" t="str">
        <f t="shared" ca="1" si="150"/>
        <v/>
      </c>
      <c r="AA247" s="59"/>
      <c r="AB247" s="60"/>
      <c r="AC247" s="60"/>
      <c r="AD247" s="151"/>
      <c r="AE247" s="30"/>
      <c r="AF247" s="31" t="str">
        <f t="shared" ca="1" si="151"/>
        <v/>
      </c>
      <c r="AG247" s="30"/>
      <c r="AH247" s="31" t="str">
        <f t="shared" ca="1" si="152"/>
        <v/>
      </c>
      <c r="AI247" s="122"/>
      <c r="AJ247" s="38" t="str">
        <f t="shared" ca="1" si="153"/>
        <v/>
      </c>
      <c r="AK247" s="30"/>
      <c r="AL247" s="31" t="str">
        <f t="shared" ca="1" si="154"/>
        <v/>
      </c>
      <c r="AM247" s="11" t="str">
        <f t="shared" si="155"/>
        <v/>
      </c>
      <c r="AN247" s="11" t="str">
        <f t="shared" si="156"/>
        <v/>
      </c>
      <c r="AO247" s="11" t="str">
        <f>IF(AM247=7,VLOOKUP(AN247,設定!$A$2:$B$6,2,1),"---")</f>
        <v>---</v>
      </c>
      <c r="AP247" s="85"/>
      <c r="AQ247" s="86"/>
      <c r="AR247" s="86"/>
      <c r="AS247" s="87" t="s">
        <v>115</v>
      </c>
      <c r="AT247" s="88"/>
      <c r="AU247" s="87"/>
      <c r="AV247" s="89"/>
      <c r="AW247" s="90" t="str">
        <f t="shared" si="157"/>
        <v/>
      </c>
      <c r="AX247" s="87" t="s">
        <v>115</v>
      </c>
      <c r="AY247" s="87" t="s">
        <v>115</v>
      </c>
      <c r="AZ247" s="87" t="s">
        <v>115</v>
      </c>
      <c r="BA247" s="87"/>
      <c r="BB247" s="87"/>
      <c r="BC247" s="87"/>
      <c r="BD247" s="87"/>
      <c r="BE247" s="91"/>
      <c r="BF247" s="96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256"/>
      <c r="BY247" s="106"/>
      <c r="BZ247" s="47"/>
      <c r="CA247" s="47">
        <v>236</v>
      </c>
      <c r="CB247" s="18" t="str">
        <f t="shared" si="158"/>
        <v/>
      </c>
      <c r="CC247" s="18" t="str">
        <f t="shared" si="130"/>
        <v>立得点表!3:12</v>
      </c>
      <c r="CD247" s="116" t="str">
        <f t="shared" si="131"/>
        <v>立得点表!16:25</v>
      </c>
      <c r="CE247" s="18" t="str">
        <f t="shared" si="132"/>
        <v>立3段得点表!3:13</v>
      </c>
      <c r="CF247" s="116" t="str">
        <f t="shared" si="133"/>
        <v>立3段得点表!16:25</v>
      </c>
      <c r="CG247" s="18" t="str">
        <f t="shared" si="134"/>
        <v>ボール得点表!3:13</v>
      </c>
      <c r="CH247" s="116" t="str">
        <f t="shared" si="135"/>
        <v>ボール得点表!16:25</v>
      </c>
      <c r="CI247" s="18" t="str">
        <f t="shared" si="136"/>
        <v>50m得点表!3:13</v>
      </c>
      <c r="CJ247" s="116" t="str">
        <f t="shared" si="137"/>
        <v>50m得点表!16:25</v>
      </c>
      <c r="CK247" s="18" t="str">
        <f t="shared" si="138"/>
        <v>往得点表!3:13</v>
      </c>
      <c r="CL247" s="116" t="str">
        <f t="shared" si="139"/>
        <v>往得点表!16:25</v>
      </c>
      <c r="CM247" s="18" t="str">
        <f t="shared" si="140"/>
        <v>腕得点表!3:13</v>
      </c>
      <c r="CN247" s="116" t="str">
        <f t="shared" si="141"/>
        <v>腕得点表!16:25</v>
      </c>
      <c r="CO247" s="18" t="str">
        <f t="shared" si="142"/>
        <v>腕膝得点表!3:4</v>
      </c>
      <c r="CP247" s="116" t="str">
        <f t="shared" si="143"/>
        <v>腕膝得点表!8:9</v>
      </c>
      <c r="CQ247" s="18" t="str">
        <f t="shared" si="144"/>
        <v>20mシャトルラン得点表!3:13</v>
      </c>
      <c r="CR247" s="116" t="str">
        <f t="shared" si="145"/>
        <v>20mシャトルラン得点表!16:25</v>
      </c>
      <c r="CS247" s="47" t="b">
        <f t="shared" si="159"/>
        <v>0</v>
      </c>
    </row>
    <row r="248" spans="1:97">
      <c r="A248" s="10">
        <v>237</v>
      </c>
      <c r="B248" s="147"/>
      <c r="C248" s="15"/>
      <c r="D248" s="233"/>
      <c r="E248" s="15"/>
      <c r="F248" s="139" t="str">
        <f t="shared" si="146"/>
        <v/>
      </c>
      <c r="G248" s="15"/>
      <c r="H248" s="15"/>
      <c r="I248" s="30"/>
      <c r="J248" s="31" t="str">
        <f t="shared" ca="1" si="147"/>
        <v/>
      </c>
      <c r="K248" s="30"/>
      <c r="L248" s="31" t="str">
        <f t="shared" ca="1" si="148"/>
        <v/>
      </c>
      <c r="M248" s="59"/>
      <c r="N248" s="60"/>
      <c r="O248" s="60"/>
      <c r="P248" s="60"/>
      <c r="Q248" s="151"/>
      <c r="R248" s="122"/>
      <c r="S248" s="38" t="str">
        <f t="shared" ca="1" si="149"/>
        <v/>
      </c>
      <c r="T248" s="59"/>
      <c r="U248" s="60"/>
      <c r="V248" s="60"/>
      <c r="W248" s="60"/>
      <c r="X248" s="61"/>
      <c r="Y248" s="38"/>
      <c r="Z248" s="144" t="str">
        <f t="shared" ca="1" si="150"/>
        <v/>
      </c>
      <c r="AA248" s="59"/>
      <c r="AB248" s="60"/>
      <c r="AC248" s="60"/>
      <c r="AD248" s="151"/>
      <c r="AE248" s="30"/>
      <c r="AF248" s="31" t="str">
        <f t="shared" ca="1" si="151"/>
        <v/>
      </c>
      <c r="AG248" s="30"/>
      <c r="AH248" s="31" t="str">
        <f t="shared" ca="1" si="152"/>
        <v/>
      </c>
      <c r="AI248" s="122"/>
      <c r="AJ248" s="38" t="str">
        <f t="shared" ca="1" si="153"/>
        <v/>
      </c>
      <c r="AK248" s="30"/>
      <c r="AL248" s="31" t="str">
        <f t="shared" ca="1" si="154"/>
        <v/>
      </c>
      <c r="AM248" s="11" t="str">
        <f t="shared" si="155"/>
        <v/>
      </c>
      <c r="AN248" s="11" t="str">
        <f t="shared" si="156"/>
        <v/>
      </c>
      <c r="AO248" s="11" t="str">
        <f>IF(AM248=7,VLOOKUP(AN248,設定!$A$2:$B$6,2,1),"---")</f>
        <v>---</v>
      </c>
      <c r="AP248" s="85"/>
      <c r="AQ248" s="86"/>
      <c r="AR248" s="86"/>
      <c r="AS248" s="87" t="s">
        <v>115</v>
      </c>
      <c r="AT248" s="88"/>
      <c r="AU248" s="87"/>
      <c r="AV248" s="89"/>
      <c r="AW248" s="90" t="str">
        <f t="shared" si="157"/>
        <v/>
      </c>
      <c r="AX248" s="87" t="s">
        <v>115</v>
      </c>
      <c r="AY248" s="87" t="s">
        <v>115</v>
      </c>
      <c r="AZ248" s="87" t="s">
        <v>115</v>
      </c>
      <c r="BA248" s="87"/>
      <c r="BB248" s="87"/>
      <c r="BC248" s="87"/>
      <c r="BD248" s="87"/>
      <c r="BE248" s="91"/>
      <c r="BF248" s="96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256"/>
      <c r="BY248" s="106"/>
      <c r="BZ248" s="47"/>
      <c r="CA248" s="47">
        <v>237</v>
      </c>
      <c r="CB248" s="18" t="str">
        <f t="shared" si="158"/>
        <v/>
      </c>
      <c r="CC248" s="18" t="str">
        <f t="shared" si="130"/>
        <v>立得点表!3:12</v>
      </c>
      <c r="CD248" s="116" t="str">
        <f t="shared" si="131"/>
        <v>立得点表!16:25</v>
      </c>
      <c r="CE248" s="18" t="str">
        <f t="shared" si="132"/>
        <v>立3段得点表!3:13</v>
      </c>
      <c r="CF248" s="116" t="str">
        <f t="shared" si="133"/>
        <v>立3段得点表!16:25</v>
      </c>
      <c r="CG248" s="18" t="str">
        <f t="shared" si="134"/>
        <v>ボール得点表!3:13</v>
      </c>
      <c r="CH248" s="116" t="str">
        <f t="shared" si="135"/>
        <v>ボール得点表!16:25</v>
      </c>
      <c r="CI248" s="18" t="str">
        <f t="shared" si="136"/>
        <v>50m得点表!3:13</v>
      </c>
      <c r="CJ248" s="116" t="str">
        <f t="shared" si="137"/>
        <v>50m得点表!16:25</v>
      </c>
      <c r="CK248" s="18" t="str">
        <f t="shared" si="138"/>
        <v>往得点表!3:13</v>
      </c>
      <c r="CL248" s="116" t="str">
        <f t="shared" si="139"/>
        <v>往得点表!16:25</v>
      </c>
      <c r="CM248" s="18" t="str">
        <f t="shared" si="140"/>
        <v>腕得点表!3:13</v>
      </c>
      <c r="CN248" s="116" t="str">
        <f t="shared" si="141"/>
        <v>腕得点表!16:25</v>
      </c>
      <c r="CO248" s="18" t="str">
        <f t="shared" si="142"/>
        <v>腕膝得点表!3:4</v>
      </c>
      <c r="CP248" s="116" t="str">
        <f t="shared" si="143"/>
        <v>腕膝得点表!8:9</v>
      </c>
      <c r="CQ248" s="18" t="str">
        <f t="shared" si="144"/>
        <v>20mシャトルラン得点表!3:13</v>
      </c>
      <c r="CR248" s="116" t="str">
        <f t="shared" si="145"/>
        <v>20mシャトルラン得点表!16:25</v>
      </c>
      <c r="CS248" s="47" t="b">
        <f t="shared" si="159"/>
        <v>0</v>
      </c>
    </row>
    <row r="249" spans="1:97">
      <c r="A249" s="10">
        <v>238</v>
      </c>
      <c r="B249" s="147"/>
      <c r="C249" s="15"/>
      <c r="D249" s="233"/>
      <c r="E249" s="15"/>
      <c r="F249" s="139" t="str">
        <f t="shared" si="146"/>
        <v/>
      </c>
      <c r="G249" s="15"/>
      <c r="H249" s="15"/>
      <c r="I249" s="30"/>
      <c r="J249" s="31" t="str">
        <f t="shared" ca="1" si="147"/>
        <v/>
      </c>
      <c r="K249" s="30"/>
      <c r="L249" s="31" t="str">
        <f t="shared" ca="1" si="148"/>
        <v/>
      </c>
      <c r="M249" s="59"/>
      <c r="N249" s="60"/>
      <c r="O249" s="60"/>
      <c r="P249" s="60"/>
      <c r="Q249" s="151"/>
      <c r="R249" s="122"/>
      <c r="S249" s="38" t="str">
        <f t="shared" ca="1" si="149"/>
        <v/>
      </c>
      <c r="T249" s="59"/>
      <c r="U249" s="60"/>
      <c r="V249" s="60"/>
      <c r="W249" s="60"/>
      <c r="X249" s="61"/>
      <c r="Y249" s="38"/>
      <c r="Z249" s="144" t="str">
        <f t="shared" ca="1" si="150"/>
        <v/>
      </c>
      <c r="AA249" s="59"/>
      <c r="AB249" s="60"/>
      <c r="AC249" s="60"/>
      <c r="AD249" s="151"/>
      <c r="AE249" s="30"/>
      <c r="AF249" s="31" t="str">
        <f t="shared" ca="1" si="151"/>
        <v/>
      </c>
      <c r="AG249" s="30"/>
      <c r="AH249" s="31" t="str">
        <f t="shared" ca="1" si="152"/>
        <v/>
      </c>
      <c r="AI249" s="122"/>
      <c r="AJ249" s="38" t="str">
        <f t="shared" ca="1" si="153"/>
        <v/>
      </c>
      <c r="AK249" s="30"/>
      <c r="AL249" s="31" t="str">
        <f t="shared" ca="1" si="154"/>
        <v/>
      </c>
      <c r="AM249" s="11" t="str">
        <f t="shared" si="155"/>
        <v/>
      </c>
      <c r="AN249" s="11" t="str">
        <f t="shared" si="156"/>
        <v/>
      </c>
      <c r="AO249" s="11" t="str">
        <f>IF(AM249=7,VLOOKUP(AN249,設定!$A$2:$B$6,2,1),"---")</f>
        <v>---</v>
      </c>
      <c r="AP249" s="85"/>
      <c r="AQ249" s="86"/>
      <c r="AR249" s="86"/>
      <c r="AS249" s="87" t="s">
        <v>115</v>
      </c>
      <c r="AT249" s="88"/>
      <c r="AU249" s="87"/>
      <c r="AV249" s="89"/>
      <c r="AW249" s="90" t="str">
        <f t="shared" si="157"/>
        <v/>
      </c>
      <c r="AX249" s="87" t="s">
        <v>115</v>
      </c>
      <c r="AY249" s="87" t="s">
        <v>115</v>
      </c>
      <c r="AZ249" s="87" t="s">
        <v>115</v>
      </c>
      <c r="BA249" s="87"/>
      <c r="BB249" s="87"/>
      <c r="BC249" s="87"/>
      <c r="BD249" s="87"/>
      <c r="BE249" s="91"/>
      <c r="BF249" s="96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256"/>
      <c r="BY249" s="106"/>
      <c r="BZ249" s="47"/>
      <c r="CA249" s="47">
        <v>238</v>
      </c>
      <c r="CB249" s="18" t="str">
        <f t="shared" si="158"/>
        <v/>
      </c>
      <c r="CC249" s="18" t="str">
        <f t="shared" si="130"/>
        <v>立得点表!3:12</v>
      </c>
      <c r="CD249" s="116" t="str">
        <f t="shared" si="131"/>
        <v>立得点表!16:25</v>
      </c>
      <c r="CE249" s="18" t="str">
        <f t="shared" si="132"/>
        <v>立3段得点表!3:13</v>
      </c>
      <c r="CF249" s="116" t="str">
        <f t="shared" si="133"/>
        <v>立3段得点表!16:25</v>
      </c>
      <c r="CG249" s="18" t="str">
        <f t="shared" si="134"/>
        <v>ボール得点表!3:13</v>
      </c>
      <c r="CH249" s="116" t="str">
        <f t="shared" si="135"/>
        <v>ボール得点表!16:25</v>
      </c>
      <c r="CI249" s="18" t="str">
        <f t="shared" si="136"/>
        <v>50m得点表!3:13</v>
      </c>
      <c r="CJ249" s="116" t="str">
        <f t="shared" si="137"/>
        <v>50m得点表!16:25</v>
      </c>
      <c r="CK249" s="18" t="str">
        <f t="shared" si="138"/>
        <v>往得点表!3:13</v>
      </c>
      <c r="CL249" s="116" t="str">
        <f t="shared" si="139"/>
        <v>往得点表!16:25</v>
      </c>
      <c r="CM249" s="18" t="str">
        <f t="shared" si="140"/>
        <v>腕得点表!3:13</v>
      </c>
      <c r="CN249" s="116" t="str">
        <f t="shared" si="141"/>
        <v>腕得点表!16:25</v>
      </c>
      <c r="CO249" s="18" t="str">
        <f t="shared" si="142"/>
        <v>腕膝得点表!3:4</v>
      </c>
      <c r="CP249" s="116" t="str">
        <f t="shared" si="143"/>
        <v>腕膝得点表!8:9</v>
      </c>
      <c r="CQ249" s="18" t="str">
        <f t="shared" si="144"/>
        <v>20mシャトルラン得点表!3:13</v>
      </c>
      <c r="CR249" s="116" t="str">
        <f t="shared" si="145"/>
        <v>20mシャトルラン得点表!16:25</v>
      </c>
      <c r="CS249" s="47" t="b">
        <f t="shared" si="159"/>
        <v>0</v>
      </c>
    </row>
    <row r="250" spans="1:97">
      <c r="A250" s="10">
        <v>239</v>
      </c>
      <c r="B250" s="147"/>
      <c r="C250" s="15"/>
      <c r="D250" s="233"/>
      <c r="E250" s="15"/>
      <c r="F250" s="139" t="str">
        <f t="shared" si="146"/>
        <v/>
      </c>
      <c r="G250" s="15"/>
      <c r="H250" s="15"/>
      <c r="I250" s="30"/>
      <c r="J250" s="31" t="str">
        <f t="shared" ca="1" si="147"/>
        <v/>
      </c>
      <c r="K250" s="30"/>
      <c r="L250" s="31" t="str">
        <f t="shared" ca="1" si="148"/>
        <v/>
      </c>
      <c r="M250" s="59"/>
      <c r="N250" s="60"/>
      <c r="O250" s="60"/>
      <c r="P250" s="60"/>
      <c r="Q250" s="151"/>
      <c r="R250" s="122"/>
      <c r="S250" s="38" t="str">
        <f t="shared" ca="1" si="149"/>
        <v/>
      </c>
      <c r="T250" s="59"/>
      <c r="U250" s="60"/>
      <c r="V250" s="60"/>
      <c r="W250" s="60"/>
      <c r="X250" s="61"/>
      <c r="Y250" s="38"/>
      <c r="Z250" s="144" t="str">
        <f t="shared" ca="1" si="150"/>
        <v/>
      </c>
      <c r="AA250" s="59"/>
      <c r="AB250" s="60"/>
      <c r="AC250" s="60"/>
      <c r="AD250" s="151"/>
      <c r="AE250" s="30"/>
      <c r="AF250" s="31" t="str">
        <f t="shared" ca="1" si="151"/>
        <v/>
      </c>
      <c r="AG250" s="30"/>
      <c r="AH250" s="31" t="str">
        <f t="shared" ca="1" si="152"/>
        <v/>
      </c>
      <c r="AI250" s="122"/>
      <c r="AJ250" s="38" t="str">
        <f t="shared" ca="1" si="153"/>
        <v/>
      </c>
      <c r="AK250" s="30"/>
      <c r="AL250" s="31" t="str">
        <f t="shared" ca="1" si="154"/>
        <v/>
      </c>
      <c r="AM250" s="11" t="str">
        <f t="shared" si="155"/>
        <v/>
      </c>
      <c r="AN250" s="11" t="str">
        <f t="shared" si="156"/>
        <v/>
      </c>
      <c r="AO250" s="11" t="str">
        <f>IF(AM250=7,VLOOKUP(AN250,設定!$A$2:$B$6,2,1),"---")</f>
        <v>---</v>
      </c>
      <c r="AP250" s="85"/>
      <c r="AQ250" s="86"/>
      <c r="AR250" s="86"/>
      <c r="AS250" s="87" t="s">
        <v>115</v>
      </c>
      <c r="AT250" s="88"/>
      <c r="AU250" s="87"/>
      <c r="AV250" s="89"/>
      <c r="AW250" s="90" t="str">
        <f t="shared" si="157"/>
        <v/>
      </c>
      <c r="AX250" s="87" t="s">
        <v>115</v>
      </c>
      <c r="AY250" s="87" t="s">
        <v>115</v>
      </c>
      <c r="AZ250" s="87" t="s">
        <v>115</v>
      </c>
      <c r="BA250" s="87"/>
      <c r="BB250" s="87"/>
      <c r="BC250" s="87"/>
      <c r="BD250" s="87"/>
      <c r="BE250" s="91"/>
      <c r="BF250" s="96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256"/>
      <c r="BY250" s="106"/>
      <c r="BZ250" s="47"/>
      <c r="CA250" s="47">
        <v>239</v>
      </c>
      <c r="CB250" s="18" t="str">
        <f t="shared" si="158"/>
        <v/>
      </c>
      <c r="CC250" s="18" t="str">
        <f t="shared" si="130"/>
        <v>立得点表!3:12</v>
      </c>
      <c r="CD250" s="116" t="str">
        <f t="shared" si="131"/>
        <v>立得点表!16:25</v>
      </c>
      <c r="CE250" s="18" t="str">
        <f t="shared" si="132"/>
        <v>立3段得点表!3:13</v>
      </c>
      <c r="CF250" s="116" t="str">
        <f t="shared" si="133"/>
        <v>立3段得点表!16:25</v>
      </c>
      <c r="CG250" s="18" t="str">
        <f t="shared" si="134"/>
        <v>ボール得点表!3:13</v>
      </c>
      <c r="CH250" s="116" t="str">
        <f t="shared" si="135"/>
        <v>ボール得点表!16:25</v>
      </c>
      <c r="CI250" s="18" t="str">
        <f t="shared" si="136"/>
        <v>50m得点表!3:13</v>
      </c>
      <c r="CJ250" s="116" t="str">
        <f t="shared" si="137"/>
        <v>50m得点表!16:25</v>
      </c>
      <c r="CK250" s="18" t="str">
        <f t="shared" si="138"/>
        <v>往得点表!3:13</v>
      </c>
      <c r="CL250" s="116" t="str">
        <f t="shared" si="139"/>
        <v>往得点表!16:25</v>
      </c>
      <c r="CM250" s="18" t="str">
        <f t="shared" si="140"/>
        <v>腕得点表!3:13</v>
      </c>
      <c r="CN250" s="116" t="str">
        <f t="shared" si="141"/>
        <v>腕得点表!16:25</v>
      </c>
      <c r="CO250" s="18" t="str">
        <f t="shared" si="142"/>
        <v>腕膝得点表!3:4</v>
      </c>
      <c r="CP250" s="116" t="str">
        <f t="shared" si="143"/>
        <v>腕膝得点表!8:9</v>
      </c>
      <c r="CQ250" s="18" t="str">
        <f t="shared" si="144"/>
        <v>20mシャトルラン得点表!3:13</v>
      </c>
      <c r="CR250" s="116" t="str">
        <f t="shared" si="145"/>
        <v>20mシャトルラン得点表!16:25</v>
      </c>
      <c r="CS250" s="47" t="b">
        <f t="shared" si="159"/>
        <v>0</v>
      </c>
    </row>
    <row r="251" spans="1:97">
      <c r="A251" s="10">
        <v>240</v>
      </c>
      <c r="B251" s="147"/>
      <c r="C251" s="15"/>
      <c r="D251" s="233"/>
      <c r="E251" s="15"/>
      <c r="F251" s="139" t="str">
        <f t="shared" si="146"/>
        <v/>
      </c>
      <c r="G251" s="15"/>
      <c r="H251" s="15"/>
      <c r="I251" s="30"/>
      <c r="J251" s="31" t="str">
        <f t="shared" ca="1" si="147"/>
        <v/>
      </c>
      <c r="K251" s="30"/>
      <c r="L251" s="31" t="str">
        <f t="shared" ca="1" si="148"/>
        <v/>
      </c>
      <c r="M251" s="59"/>
      <c r="N251" s="60"/>
      <c r="O251" s="60"/>
      <c r="P251" s="60"/>
      <c r="Q251" s="151"/>
      <c r="R251" s="122"/>
      <c r="S251" s="38" t="str">
        <f t="shared" ca="1" si="149"/>
        <v/>
      </c>
      <c r="T251" s="59"/>
      <c r="U251" s="60"/>
      <c r="V251" s="60"/>
      <c r="W251" s="60"/>
      <c r="X251" s="61"/>
      <c r="Y251" s="38"/>
      <c r="Z251" s="144" t="str">
        <f t="shared" ca="1" si="150"/>
        <v/>
      </c>
      <c r="AA251" s="59"/>
      <c r="AB251" s="60"/>
      <c r="AC251" s="60"/>
      <c r="AD251" s="151"/>
      <c r="AE251" s="30"/>
      <c r="AF251" s="31" t="str">
        <f t="shared" ca="1" si="151"/>
        <v/>
      </c>
      <c r="AG251" s="30"/>
      <c r="AH251" s="31" t="str">
        <f t="shared" ca="1" si="152"/>
        <v/>
      </c>
      <c r="AI251" s="122"/>
      <c r="AJ251" s="38" t="str">
        <f t="shared" ca="1" si="153"/>
        <v/>
      </c>
      <c r="AK251" s="30"/>
      <c r="AL251" s="31" t="str">
        <f t="shared" ca="1" si="154"/>
        <v/>
      </c>
      <c r="AM251" s="11" t="str">
        <f t="shared" si="155"/>
        <v/>
      </c>
      <c r="AN251" s="11" t="str">
        <f t="shared" si="156"/>
        <v/>
      </c>
      <c r="AO251" s="11" t="str">
        <f>IF(AM251=7,VLOOKUP(AN251,設定!$A$2:$B$6,2,1),"---")</f>
        <v>---</v>
      </c>
      <c r="AP251" s="85"/>
      <c r="AQ251" s="86"/>
      <c r="AR251" s="86"/>
      <c r="AS251" s="87" t="s">
        <v>115</v>
      </c>
      <c r="AT251" s="88"/>
      <c r="AU251" s="87"/>
      <c r="AV251" s="89"/>
      <c r="AW251" s="90" t="str">
        <f t="shared" si="157"/>
        <v/>
      </c>
      <c r="AX251" s="87" t="s">
        <v>115</v>
      </c>
      <c r="AY251" s="87" t="s">
        <v>115</v>
      </c>
      <c r="AZ251" s="87" t="s">
        <v>115</v>
      </c>
      <c r="BA251" s="87"/>
      <c r="BB251" s="87"/>
      <c r="BC251" s="87"/>
      <c r="BD251" s="87"/>
      <c r="BE251" s="91"/>
      <c r="BF251" s="96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256"/>
      <c r="BY251" s="106"/>
      <c r="BZ251" s="47"/>
      <c r="CA251" s="47">
        <v>240</v>
      </c>
      <c r="CB251" s="18" t="str">
        <f t="shared" si="158"/>
        <v/>
      </c>
      <c r="CC251" s="18" t="str">
        <f t="shared" si="130"/>
        <v>立得点表!3:12</v>
      </c>
      <c r="CD251" s="116" t="str">
        <f t="shared" si="131"/>
        <v>立得点表!16:25</v>
      </c>
      <c r="CE251" s="18" t="str">
        <f t="shared" si="132"/>
        <v>立3段得点表!3:13</v>
      </c>
      <c r="CF251" s="116" t="str">
        <f t="shared" si="133"/>
        <v>立3段得点表!16:25</v>
      </c>
      <c r="CG251" s="18" t="str">
        <f t="shared" si="134"/>
        <v>ボール得点表!3:13</v>
      </c>
      <c r="CH251" s="116" t="str">
        <f t="shared" si="135"/>
        <v>ボール得点表!16:25</v>
      </c>
      <c r="CI251" s="18" t="str">
        <f t="shared" si="136"/>
        <v>50m得点表!3:13</v>
      </c>
      <c r="CJ251" s="116" t="str">
        <f t="shared" si="137"/>
        <v>50m得点表!16:25</v>
      </c>
      <c r="CK251" s="18" t="str">
        <f t="shared" si="138"/>
        <v>往得点表!3:13</v>
      </c>
      <c r="CL251" s="116" t="str">
        <f t="shared" si="139"/>
        <v>往得点表!16:25</v>
      </c>
      <c r="CM251" s="18" t="str">
        <f t="shared" si="140"/>
        <v>腕得点表!3:13</v>
      </c>
      <c r="CN251" s="116" t="str">
        <f t="shared" si="141"/>
        <v>腕得点表!16:25</v>
      </c>
      <c r="CO251" s="18" t="str">
        <f t="shared" si="142"/>
        <v>腕膝得点表!3:4</v>
      </c>
      <c r="CP251" s="116" t="str">
        <f t="shared" si="143"/>
        <v>腕膝得点表!8:9</v>
      </c>
      <c r="CQ251" s="18" t="str">
        <f t="shared" si="144"/>
        <v>20mシャトルラン得点表!3:13</v>
      </c>
      <c r="CR251" s="116" t="str">
        <f t="shared" si="145"/>
        <v>20mシャトルラン得点表!16:25</v>
      </c>
      <c r="CS251" s="47" t="b">
        <f t="shared" si="159"/>
        <v>0</v>
      </c>
    </row>
    <row r="252" spans="1:97">
      <c r="A252" s="10">
        <v>241</v>
      </c>
      <c r="B252" s="147"/>
      <c r="C252" s="15"/>
      <c r="D252" s="233"/>
      <c r="E252" s="15"/>
      <c r="F252" s="139" t="str">
        <f t="shared" si="146"/>
        <v/>
      </c>
      <c r="G252" s="15"/>
      <c r="H252" s="15"/>
      <c r="I252" s="30"/>
      <c r="J252" s="31" t="str">
        <f t="shared" ca="1" si="147"/>
        <v/>
      </c>
      <c r="K252" s="30"/>
      <c r="L252" s="31" t="str">
        <f t="shared" ca="1" si="148"/>
        <v/>
      </c>
      <c r="M252" s="59"/>
      <c r="N252" s="60"/>
      <c r="O252" s="60"/>
      <c r="P252" s="60"/>
      <c r="Q252" s="151"/>
      <c r="R252" s="122"/>
      <c r="S252" s="38" t="str">
        <f t="shared" ca="1" si="149"/>
        <v/>
      </c>
      <c r="T252" s="59"/>
      <c r="U252" s="60"/>
      <c r="V252" s="60"/>
      <c r="W252" s="60"/>
      <c r="X252" s="61"/>
      <c r="Y252" s="38"/>
      <c r="Z252" s="144" t="str">
        <f t="shared" ca="1" si="150"/>
        <v/>
      </c>
      <c r="AA252" s="59"/>
      <c r="AB252" s="60"/>
      <c r="AC252" s="60"/>
      <c r="AD252" s="151"/>
      <c r="AE252" s="30"/>
      <c r="AF252" s="31" t="str">
        <f t="shared" ca="1" si="151"/>
        <v/>
      </c>
      <c r="AG252" s="30"/>
      <c r="AH252" s="31" t="str">
        <f t="shared" ca="1" si="152"/>
        <v/>
      </c>
      <c r="AI252" s="122"/>
      <c r="AJ252" s="38" t="str">
        <f t="shared" ca="1" si="153"/>
        <v/>
      </c>
      <c r="AK252" s="30"/>
      <c r="AL252" s="31" t="str">
        <f t="shared" ca="1" si="154"/>
        <v/>
      </c>
      <c r="AM252" s="11" t="str">
        <f t="shared" si="155"/>
        <v/>
      </c>
      <c r="AN252" s="11" t="str">
        <f t="shared" si="156"/>
        <v/>
      </c>
      <c r="AO252" s="11" t="str">
        <f>IF(AM252=7,VLOOKUP(AN252,設定!$A$2:$B$6,2,1),"---")</f>
        <v>---</v>
      </c>
      <c r="AP252" s="85"/>
      <c r="AQ252" s="86"/>
      <c r="AR252" s="86"/>
      <c r="AS252" s="87" t="s">
        <v>115</v>
      </c>
      <c r="AT252" s="88"/>
      <c r="AU252" s="87"/>
      <c r="AV252" s="89"/>
      <c r="AW252" s="90" t="str">
        <f t="shared" si="157"/>
        <v/>
      </c>
      <c r="AX252" s="87" t="s">
        <v>115</v>
      </c>
      <c r="AY252" s="87" t="s">
        <v>115</v>
      </c>
      <c r="AZ252" s="87" t="s">
        <v>115</v>
      </c>
      <c r="BA252" s="87"/>
      <c r="BB252" s="87"/>
      <c r="BC252" s="87"/>
      <c r="BD252" s="87"/>
      <c r="BE252" s="91"/>
      <c r="BF252" s="96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256"/>
      <c r="BY252" s="106"/>
      <c r="BZ252" s="47"/>
      <c r="CA252" s="47">
        <v>241</v>
      </c>
      <c r="CB252" s="18" t="str">
        <f t="shared" si="158"/>
        <v/>
      </c>
      <c r="CC252" s="18" t="str">
        <f t="shared" si="130"/>
        <v>立得点表!3:12</v>
      </c>
      <c r="CD252" s="116" t="str">
        <f t="shared" si="131"/>
        <v>立得点表!16:25</v>
      </c>
      <c r="CE252" s="18" t="str">
        <f t="shared" si="132"/>
        <v>立3段得点表!3:13</v>
      </c>
      <c r="CF252" s="116" t="str">
        <f t="shared" si="133"/>
        <v>立3段得点表!16:25</v>
      </c>
      <c r="CG252" s="18" t="str">
        <f t="shared" si="134"/>
        <v>ボール得点表!3:13</v>
      </c>
      <c r="CH252" s="116" t="str">
        <f t="shared" si="135"/>
        <v>ボール得点表!16:25</v>
      </c>
      <c r="CI252" s="18" t="str">
        <f t="shared" si="136"/>
        <v>50m得点表!3:13</v>
      </c>
      <c r="CJ252" s="116" t="str">
        <f t="shared" si="137"/>
        <v>50m得点表!16:25</v>
      </c>
      <c r="CK252" s="18" t="str">
        <f t="shared" si="138"/>
        <v>往得点表!3:13</v>
      </c>
      <c r="CL252" s="116" t="str">
        <f t="shared" si="139"/>
        <v>往得点表!16:25</v>
      </c>
      <c r="CM252" s="18" t="str">
        <f t="shared" si="140"/>
        <v>腕得点表!3:13</v>
      </c>
      <c r="CN252" s="116" t="str">
        <f t="shared" si="141"/>
        <v>腕得点表!16:25</v>
      </c>
      <c r="CO252" s="18" t="str">
        <f t="shared" si="142"/>
        <v>腕膝得点表!3:4</v>
      </c>
      <c r="CP252" s="116" t="str">
        <f t="shared" si="143"/>
        <v>腕膝得点表!8:9</v>
      </c>
      <c r="CQ252" s="18" t="str">
        <f t="shared" si="144"/>
        <v>20mシャトルラン得点表!3:13</v>
      </c>
      <c r="CR252" s="116" t="str">
        <f t="shared" si="145"/>
        <v>20mシャトルラン得点表!16:25</v>
      </c>
      <c r="CS252" s="47" t="b">
        <f t="shared" si="159"/>
        <v>0</v>
      </c>
    </row>
    <row r="253" spans="1:97">
      <c r="A253" s="10">
        <v>242</v>
      </c>
      <c r="B253" s="147"/>
      <c r="C253" s="15"/>
      <c r="D253" s="233"/>
      <c r="E253" s="15"/>
      <c r="F253" s="139" t="str">
        <f t="shared" si="146"/>
        <v/>
      </c>
      <c r="G253" s="15"/>
      <c r="H253" s="15"/>
      <c r="I253" s="30"/>
      <c r="J253" s="31" t="str">
        <f t="shared" ca="1" si="147"/>
        <v/>
      </c>
      <c r="K253" s="30"/>
      <c r="L253" s="31" t="str">
        <f t="shared" ca="1" si="148"/>
        <v/>
      </c>
      <c r="M253" s="59"/>
      <c r="N253" s="60"/>
      <c r="O253" s="60"/>
      <c r="P253" s="60"/>
      <c r="Q253" s="151"/>
      <c r="R253" s="122"/>
      <c r="S253" s="38" t="str">
        <f t="shared" ca="1" si="149"/>
        <v/>
      </c>
      <c r="T253" s="59"/>
      <c r="U253" s="60"/>
      <c r="V253" s="60"/>
      <c r="W253" s="60"/>
      <c r="X253" s="61"/>
      <c r="Y253" s="38"/>
      <c r="Z253" s="144" t="str">
        <f t="shared" ca="1" si="150"/>
        <v/>
      </c>
      <c r="AA253" s="59"/>
      <c r="AB253" s="60"/>
      <c r="AC253" s="60"/>
      <c r="AD253" s="151"/>
      <c r="AE253" s="30"/>
      <c r="AF253" s="31" t="str">
        <f t="shared" ca="1" si="151"/>
        <v/>
      </c>
      <c r="AG253" s="30"/>
      <c r="AH253" s="31" t="str">
        <f t="shared" ca="1" si="152"/>
        <v/>
      </c>
      <c r="AI253" s="122"/>
      <c r="AJ253" s="38" t="str">
        <f t="shared" ca="1" si="153"/>
        <v/>
      </c>
      <c r="AK253" s="30"/>
      <c r="AL253" s="31" t="str">
        <f t="shared" ca="1" si="154"/>
        <v/>
      </c>
      <c r="AM253" s="11" t="str">
        <f t="shared" si="155"/>
        <v/>
      </c>
      <c r="AN253" s="11" t="str">
        <f t="shared" si="156"/>
        <v/>
      </c>
      <c r="AO253" s="11" t="str">
        <f>IF(AM253=7,VLOOKUP(AN253,設定!$A$2:$B$6,2,1),"---")</f>
        <v>---</v>
      </c>
      <c r="AP253" s="85"/>
      <c r="AQ253" s="86"/>
      <c r="AR253" s="86"/>
      <c r="AS253" s="87" t="s">
        <v>115</v>
      </c>
      <c r="AT253" s="88"/>
      <c r="AU253" s="87"/>
      <c r="AV253" s="89"/>
      <c r="AW253" s="90" t="str">
        <f t="shared" si="157"/>
        <v/>
      </c>
      <c r="AX253" s="87" t="s">
        <v>115</v>
      </c>
      <c r="AY253" s="87" t="s">
        <v>115</v>
      </c>
      <c r="AZ253" s="87" t="s">
        <v>115</v>
      </c>
      <c r="BA253" s="87"/>
      <c r="BB253" s="87"/>
      <c r="BC253" s="87"/>
      <c r="BD253" s="87"/>
      <c r="BE253" s="91"/>
      <c r="BF253" s="96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256"/>
      <c r="BY253" s="106"/>
      <c r="BZ253" s="47"/>
      <c r="CA253" s="47">
        <v>242</v>
      </c>
      <c r="CB253" s="18" t="str">
        <f t="shared" si="158"/>
        <v/>
      </c>
      <c r="CC253" s="18" t="str">
        <f t="shared" si="130"/>
        <v>立得点表!3:12</v>
      </c>
      <c r="CD253" s="116" t="str">
        <f t="shared" si="131"/>
        <v>立得点表!16:25</v>
      </c>
      <c r="CE253" s="18" t="str">
        <f t="shared" si="132"/>
        <v>立3段得点表!3:13</v>
      </c>
      <c r="CF253" s="116" t="str">
        <f t="shared" si="133"/>
        <v>立3段得点表!16:25</v>
      </c>
      <c r="CG253" s="18" t="str">
        <f t="shared" si="134"/>
        <v>ボール得点表!3:13</v>
      </c>
      <c r="CH253" s="116" t="str">
        <f t="shared" si="135"/>
        <v>ボール得点表!16:25</v>
      </c>
      <c r="CI253" s="18" t="str">
        <f t="shared" si="136"/>
        <v>50m得点表!3:13</v>
      </c>
      <c r="CJ253" s="116" t="str">
        <f t="shared" si="137"/>
        <v>50m得点表!16:25</v>
      </c>
      <c r="CK253" s="18" t="str">
        <f t="shared" si="138"/>
        <v>往得点表!3:13</v>
      </c>
      <c r="CL253" s="116" t="str">
        <f t="shared" si="139"/>
        <v>往得点表!16:25</v>
      </c>
      <c r="CM253" s="18" t="str">
        <f t="shared" si="140"/>
        <v>腕得点表!3:13</v>
      </c>
      <c r="CN253" s="116" t="str">
        <f t="shared" si="141"/>
        <v>腕得点表!16:25</v>
      </c>
      <c r="CO253" s="18" t="str">
        <f t="shared" si="142"/>
        <v>腕膝得点表!3:4</v>
      </c>
      <c r="CP253" s="116" t="str">
        <f t="shared" si="143"/>
        <v>腕膝得点表!8:9</v>
      </c>
      <c r="CQ253" s="18" t="str">
        <f t="shared" si="144"/>
        <v>20mシャトルラン得点表!3:13</v>
      </c>
      <c r="CR253" s="116" t="str">
        <f t="shared" si="145"/>
        <v>20mシャトルラン得点表!16:25</v>
      </c>
      <c r="CS253" s="47" t="b">
        <f t="shared" si="159"/>
        <v>0</v>
      </c>
    </row>
    <row r="254" spans="1:97">
      <c r="A254" s="10">
        <v>243</v>
      </c>
      <c r="B254" s="147"/>
      <c r="C254" s="15"/>
      <c r="D254" s="233"/>
      <c r="E254" s="15"/>
      <c r="F254" s="139" t="str">
        <f t="shared" si="146"/>
        <v/>
      </c>
      <c r="G254" s="15"/>
      <c r="H254" s="15"/>
      <c r="I254" s="30"/>
      <c r="J254" s="31" t="str">
        <f t="shared" ca="1" si="147"/>
        <v/>
      </c>
      <c r="K254" s="30"/>
      <c r="L254" s="31" t="str">
        <f t="shared" ca="1" si="148"/>
        <v/>
      </c>
      <c r="M254" s="59"/>
      <c r="N254" s="60"/>
      <c r="O254" s="60"/>
      <c r="P254" s="60"/>
      <c r="Q254" s="151"/>
      <c r="R254" s="122"/>
      <c r="S254" s="38" t="str">
        <f t="shared" ca="1" si="149"/>
        <v/>
      </c>
      <c r="T254" s="59"/>
      <c r="U254" s="60"/>
      <c r="V254" s="60"/>
      <c r="W254" s="60"/>
      <c r="X254" s="61"/>
      <c r="Y254" s="38"/>
      <c r="Z254" s="144" t="str">
        <f t="shared" ca="1" si="150"/>
        <v/>
      </c>
      <c r="AA254" s="59"/>
      <c r="AB254" s="60"/>
      <c r="AC254" s="60"/>
      <c r="AD254" s="151"/>
      <c r="AE254" s="30"/>
      <c r="AF254" s="31" t="str">
        <f t="shared" ca="1" si="151"/>
        <v/>
      </c>
      <c r="AG254" s="30"/>
      <c r="AH254" s="31" t="str">
        <f t="shared" ca="1" si="152"/>
        <v/>
      </c>
      <c r="AI254" s="122"/>
      <c r="AJ254" s="38" t="str">
        <f t="shared" ca="1" si="153"/>
        <v/>
      </c>
      <c r="AK254" s="30"/>
      <c r="AL254" s="31" t="str">
        <f t="shared" ca="1" si="154"/>
        <v/>
      </c>
      <c r="AM254" s="11" t="str">
        <f t="shared" si="155"/>
        <v/>
      </c>
      <c r="AN254" s="11" t="str">
        <f t="shared" si="156"/>
        <v/>
      </c>
      <c r="AO254" s="11" t="str">
        <f>IF(AM254=7,VLOOKUP(AN254,設定!$A$2:$B$6,2,1),"---")</f>
        <v>---</v>
      </c>
      <c r="AP254" s="85"/>
      <c r="AQ254" s="86"/>
      <c r="AR254" s="86"/>
      <c r="AS254" s="87" t="s">
        <v>115</v>
      </c>
      <c r="AT254" s="88"/>
      <c r="AU254" s="87"/>
      <c r="AV254" s="89"/>
      <c r="AW254" s="90" t="str">
        <f t="shared" si="157"/>
        <v/>
      </c>
      <c r="AX254" s="87" t="s">
        <v>115</v>
      </c>
      <c r="AY254" s="87" t="s">
        <v>115</v>
      </c>
      <c r="AZ254" s="87" t="s">
        <v>115</v>
      </c>
      <c r="BA254" s="87"/>
      <c r="BB254" s="87"/>
      <c r="BC254" s="87"/>
      <c r="BD254" s="87"/>
      <c r="BE254" s="91"/>
      <c r="BF254" s="96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256"/>
      <c r="BY254" s="106"/>
      <c r="BZ254" s="47"/>
      <c r="CA254" s="47">
        <v>243</v>
      </c>
      <c r="CB254" s="18" t="str">
        <f t="shared" si="158"/>
        <v/>
      </c>
      <c r="CC254" s="18" t="str">
        <f t="shared" si="130"/>
        <v>立得点表!3:12</v>
      </c>
      <c r="CD254" s="116" t="str">
        <f t="shared" si="131"/>
        <v>立得点表!16:25</v>
      </c>
      <c r="CE254" s="18" t="str">
        <f t="shared" si="132"/>
        <v>立3段得点表!3:13</v>
      </c>
      <c r="CF254" s="116" t="str">
        <f t="shared" si="133"/>
        <v>立3段得点表!16:25</v>
      </c>
      <c r="CG254" s="18" t="str">
        <f t="shared" si="134"/>
        <v>ボール得点表!3:13</v>
      </c>
      <c r="CH254" s="116" t="str">
        <f t="shared" si="135"/>
        <v>ボール得点表!16:25</v>
      </c>
      <c r="CI254" s="18" t="str">
        <f t="shared" si="136"/>
        <v>50m得点表!3:13</v>
      </c>
      <c r="CJ254" s="116" t="str">
        <f t="shared" si="137"/>
        <v>50m得点表!16:25</v>
      </c>
      <c r="CK254" s="18" t="str">
        <f t="shared" si="138"/>
        <v>往得点表!3:13</v>
      </c>
      <c r="CL254" s="116" t="str">
        <f t="shared" si="139"/>
        <v>往得点表!16:25</v>
      </c>
      <c r="CM254" s="18" t="str">
        <f t="shared" si="140"/>
        <v>腕得点表!3:13</v>
      </c>
      <c r="CN254" s="116" t="str">
        <f t="shared" si="141"/>
        <v>腕得点表!16:25</v>
      </c>
      <c r="CO254" s="18" t="str">
        <f t="shared" si="142"/>
        <v>腕膝得点表!3:4</v>
      </c>
      <c r="CP254" s="116" t="str">
        <f t="shared" si="143"/>
        <v>腕膝得点表!8:9</v>
      </c>
      <c r="CQ254" s="18" t="str">
        <f t="shared" si="144"/>
        <v>20mシャトルラン得点表!3:13</v>
      </c>
      <c r="CR254" s="116" t="str">
        <f t="shared" si="145"/>
        <v>20mシャトルラン得点表!16:25</v>
      </c>
      <c r="CS254" s="47" t="b">
        <f t="shared" si="159"/>
        <v>0</v>
      </c>
    </row>
    <row r="255" spans="1:97">
      <c r="A255" s="10">
        <v>244</v>
      </c>
      <c r="B255" s="147"/>
      <c r="C255" s="15"/>
      <c r="D255" s="233"/>
      <c r="E255" s="15"/>
      <c r="F255" s="139" t="str">
        <f t="shared" si="146"/>
        <v/>
      </c>
      <c r="G255" s="15"/>
      <c r="H255" s="15"/>
      <c r="I255" s="30"/>
      <c r="J255" s="31" t="str">
        <f t="shared" ca="1" si="147"/>
        <v/>
      </c>
      <c r="K255" s="30"/>
      <c r="L255" s="31" t="str">
        <f t="shared" ca="1" si="148"/>
        <v/>
      </c>
      <c r="M255" s="59"/>
      <c r="N255" s="60"/>
      <c r="O255" s="60"/>
      <c r="P255" s="60"/>
      <c r="Q255" s="151"/>
      <c r="R255" s="122"/>
      <c r="S255" s="38" t="str">
        <f t="shared" ca="1" si="149"/>
        <v/>
      </c>
      <c r="T255" s="59"/>
      <c r="U255" s="60"/>
      <c r="V255" s="60"/>
      <c r="W255" s="60"/>
      <c r="X255" s="61"/>
      <c r="Y255" s="38"/>
      <c r="Z255" s="144" t="str">
        <f t="shared" ca="1" si="150"/>
        <v/>
      </c>
      <c r="AA255" s="59"/>
      <c r="AB255" s="60"/>
      <c r="AC255" s="60"/>
      <c r="AD255" s="151"/>
      <c r="AE255" s="30"/>
      <c r="AF255" s="31" t="str">
        <f t="shared" ca="1" si="151"/>
        <v/>
      </c>
      <c r="AG255" s="30"/>
      <c r="AH255" s="31" t="str">
        <f t="shared" ca="1" si="152"/>
        <v/>
      </c>
      <c r="AI255" s="122"/>
      <c r="AJ255" s="38" t="str">
        <f t="shared" ca="1" si="153"/>
        <v/>
      </c>
      <c r="AK255" s="30"/>
      <c r="AL255" s="31" t="str">
        <f t="shared" ca="1" si="154"/>
        <v/>
      </c>
      <c r="AM255" s="11" t="str">
        <f t="shared" si="155"/>
        <v/>
      </c>
      <c r="AN255" s="11" t="str">
        <f t="shared" si="156"/>
        <v/>
      </c>
      <c r="AO255" s="11" t="str">
        <f>IF(AM255=7,VLOOKUP(AN255,設定!$A$2:$B$6,2,1),"---")</f>
        <v>---</v>
      </c>
      <c r="AP255" s="85"/>
      <c r="AQ255" s="86"/>
      <c r="AR255" s="86"/>
      <c r="AS255" s="87" t="s">
        <v>115</v>
      </c>
      <c r="AT255" s="88"/>
      <c r="AU255" s="87"/>
      <c r="AV255" s="89"/>
      <c r="AW255" s="90" t="str">
        <f t="shared" si="157"/>
        <v/>
      </c>
      <c r="AX255" s="87" t="s">
        <v>115</v>
      </c>
      <c r="AY255" s="87" t="s">
        <v>115</v>
      </c>
      <c r="AZ255" s="87" t="s">
        <v>115</v>
      </c>
      <c r="BA255" s="87"/>
      <c r="BB255" s="87"/>
      <c r="BC255" s="87"/>
      <c r="BD255" s="87"/>
      <c r="BE255" s="91"/>
      <c r="BF255" s="96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256"/>
      <c r="BY255" s="106"/>
      <c r="BZ255" s="47"/>
      <c r="CA255" s="47">
        <v>244</v>
      </c>
      <c r="CB255" s="18" t="str">
        <f t="shared" si="158"/>
        <v/>
      </c>
      <c r="CC255" s="18" t="str">
        <f t="shared" si="130"/>
        <v>立得点表!3:12</v>
      </c>
      <c r="CD255" s="116" t="str">
        <f t="shared" si="131"/>
        <v>立得点表!16:25</v>
      </c>
      <c r="CE255" s="18" t="str">
        <f t="shared" si="132"/>
        <v>立3段得点表!3:13</v>
      </c>
      <c r="CF255" s="116" t="str">
        <f t="shared" si="133"/>
        <v>立3段得点表!16:25</v>
      </c>
      <c r="CG255" s="18" t="str">
        <f t="shared" si="134"/>
        <v>ボール得点表!3:13</v>
      </c>
      <c r="CH255" s="116" t="str">
        <f t="shared" si="135"/>
        <v>ボール得点表!16:25</v>
      </c>
      <c r="CI255" s="18" t="str">
        <f t="shared" si="136"/>
        <v>50m得点表!3:13</v>
      </c>
      <c r="CJ255" s="116" t="str">
        <f t="shared" si="137"/>
        <v>50m得点表!16:25</v>
      </c>
      <c r="CK255" s="18" t="str">
        <f t="shared" si="138"/>
        <v>往得点表!3:13</v>
      </c>
      <c r="CL255" s="116" t="str">
        <f t="shared" si="139"/>
        <v>往得点表!16:25</v>
      </c>
      <c r="CM255" s="18" t="str">
        <f t="shared" si="140"/>
        <v>腕得点表!3:13</v>
      </c>
      <c r="CN255" s="116" t="str">
        <f t="shared" si="141"/>
        <v>腕得点表!16:25</v>
      </c>
      <c r="CO255" s="18" t="str">
        <f t="shared" si="142"/>
        <v>腕膝得点表!3:4</v>
      </c>
      <c r="CP255" s="116" t="str">
        <f t="shared" si="143"/>
        <v>腕膝得点表!8:9</v>
      </c>
      <c r="CQ255" s="18" t="str">
        <f t="shared" si="144"/>
        <v>20mシャトルラン得点表!3:13</v>
      </c>
      <c r="CR255" s="116" t="str">
        <f t="shared" si="145"/>
        <v>20mシャトルラン得点表!16:25</v>
      </c>
      <c r="CS255" s="47" t="b">
        <f t="shared" si="159"/>
        <v>0</v>
      </c>
    </row>
    <row r="256" spans="1:97">
      <c r="A256" s="10">
        <v>245</v>
      </c>
      <c r="B256" s="147"/>
      <c r="C256" s="15"/>
      <c r="D256" s="233"/>
      <c r="E256" s="15"/>
      <c r="F256" s="139" t="str">
        <f t="shared" si="146"/>
        <v/>
      </c>
      <c r="G256" s="15"/>
      <c r="H256" s="15"/>
      <c r="I256" s="30"/>
      <c r="J256" s="31" t="str">
        <f t="shared" ca="1" si="147"/>
        <v/>
      </c>
      <c r="K256" s="30"/>
      <c r="L256" s="31" t="str">
        <f t="shared" ca="1" si="148"/>
        <v/>
      </c>
      <c r="M256" s="59"/>
      <c r="N256" s="60"/>
      <c r="O256" s="60"/>
      <c r="P256" s="60"/>
      <c r="Q256" s="151"/>
      <c r="R256" s="122"/>
      <c r="S256" s="38" t="str">
        <f t="shared" ca="1" si="149"/>
        <v/>
      </c>
      <c r="T256" s="59"/>
      <c r="U256" s="60"/>
      <c r="V256" s="60"/>
      <c r="W256" s="60"/>
      <c r="X256" s="61"/>
      <c r="Y256" s="38"/>
      <c r="Z256" s="144" t="str">
        <f t="shared" ca="1" si="150"/>
        <v/>
      </c>
      <c r="AA256" s="59"/>
      <c r="AB256" s="60"/>
      <c r="AC256" s="60"/>
      <c r="AD256" s="151"/>
      <c r="AE256" s="30"/>
      <c r="AF256" s="31" t="str">
        <f t="shared" ca="1" si="151"/>
        <v/>
      </c>
      <c r="AG256" s="30"/>
      <c r="AH256" s="31" t="str">
        <f t="shared" ca="1" si="152"/>
        <v/>
      </c>
      <c r="AI256" s="122"/>
      <c r="AJ256" s="38" t="str">
        <f t="shared" ca="1" si="153"/>
        <v/>
      </c>
      <c r="AK256" s="30"/>
      <c r="AL256" s="31" t="str">
        <f t="shared" ca="1" si="154"/>
        <v/>
      </c>
      <c r="AM256" s="11" t="str">
        <f t="shared" si="155"/>
        <v/>
      </c>
      <c r="AN256" s="11" t="str">
        <f t="shared" si="156"/>
        <v/>
      </c>
      <c r="AO256" s="11" t="str">
        <f>IF(AM256=7,VLOOKUP(AN256,設定!$A$2:$B$6,2,1),"---")</f>
        <v>---</v>
      </c>
      <c r="AP256" s="85"/>
      <c r="AQ256" s="86"/>
      <c r="AR256" s="86"/>
      <c r="AS256" s="87" t="s">
        <v>115</v>
      </c>
      <c r="AT256" s="88"/>
      <c r="AU256" s="87"/>
      <c r="AV256" s="89"/>
      <c r="AW256" s="90" t="str">
        <f t="shared" si="157"/>
        <v/>
      </c>
      <c r="AX256" s="87" t="s">
        <v>115</v>
      </c>
      <c r="AY256" s="87" t="s">
        <v>115</v>
      </c>
      <c r="AZ256" s="87" t="s">
        <v>115</v>
      </c>
      <c r="BA256" s="87"/>
      <c r="BB256" s="87"/>
      <c r="BC256" s="87"/>
      <c r="BD256" s="87"/>
      <c r="BE256" s="91"/>
      <c r="BF256" s="96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256"/>
      <c r="BY256" s="106"/>
      <c r="BZ256" s="47"/>
      <c r="CA256" s="47">
        <v>245</v>
      </c>
      <c r="CB256" s="18" t="str">
        <f t="shared" si="158"/>
        <v/>
      </c>
      <c r="CC256" s="18" t="str">
        <f t="shared" si="130"/>
        <v>立得点表!3:12</v>
      </c>
      <c r="CD256" s="116" t="str">
        <f t="shared" si="131"/>
        <v>立得点表!16:25</v>
      </c>
      <c r="CE256" s="18" t="str">
        <f t="shared" si="132"/>
        <v>立3段得点表!3:13</v>
      </c>
      <c r="CF256" s="116" t="str">
        <f t="shared" si="133"/>
        <v>立3段得点表!16:25</v>
      </c>
      <c r="CG256" s="18" t="str">
        <f t="shared" si="134"/>
        <v>ボール得点表!3:13</v>
      </c>
      <c r="CH256" s="116" t="str">
        <f t="shared" si="135"/>
        <v>ボール得点表!16:25</v>
      </c>
      <c r="CI256" s="18" t="str">
        <f t="shared" si="136"/>
        <v>50m得点表!3:13</v>
      </c>
      <c r="CJ256" s="116" t="str">
        <f t="shared" si="137"/>
        <v>50m得点表!16:25</v>
      </c>
      <c r="CK256" s="18" t="str">
        <f t="shared" si="138"/>
        <v>往得点表!3:13</v>
      </c>
      <c r="CL256" s="116" t="str">
        <f t="shared" si="139"/>
        <v>往得点表!16:25</v>
      </c>
      <c r="CM256" s="18" t="str">
        <f t="shared" si="140"/>
        <v>腕得点表!3:13</v>
      </c>
      <c r="CN256" s="116" t="str">
        <f t="shared" si="141"/>
        <v>腕得点表!16:25</v>
      </c>
      <c r="CO256" s="18" t="str">
        <f t="shared" si="142"/>
        <v>腕膝得点表!3:4</v>
      </c>
      <c r="CP256" s="116" t="str">
        <f t="shared" si="143"/>
        <v>腕膝得点表!8:9</v>
      </c>
      <c r="CQ256" s="18" t="str">
        <f t="shared" si="144"/>
        <v>20mシャトルラン得点表!3:13</v>
      </c>
      <c r="CR256" s="116" t="str">
        <f t="shared" si="145"/>
        <v>20mシャトルラン得点表!16:25</v>
      </c>
      <c r="CS256" s="47" t="b">
        <f t="shared" si="159"/>
        <v>0</v>
      </c>
    </row>
    <row r="257" spans="1:97">
      <c r="A257" s="10">
        <v>246</v>
      </c>
      <c r="B257" s="147"/>
      <c r="C257" s="15"/>
      <c r="D257" s="233"/>
      <c r="E257" s="15"/>
      <c r="F257" s="139" t="str">
        <f t="shared" si="146"/>
        <v/>
      </c>
      <c r="G257" s="15"/>
      <c r="H257" s="15"/>
      <c r="I257" s="30"/>
      <c r="J257" s="31" t="str">
        <f t="shared" ca="1" si="147"/>
        <v/>
      </c>
      <c r="K257" s="30"/>
      <c r="L257" s="31" t="str">
        <f t="shared" ca="1" si="148"/>
        <v/>
      </c>
      <c r="M257" s="59"/>
      <c r="N257" s="60"/>
      <c r="O257" s="60"/>
      <c r="P257" s="60"/>
      <c r="Q257" s="151"/>
      <c r="R257" s="122"/>
      <c r="S257" s="38" t="str">
        <f t="shared" ca="1" si="149"/>
        <v/>
      </c>
      <c r="T257" s="59"/>
      <c r="U257" s="60"/>
      <c r="V257" s="60"/>
      <c r="W257" s="60"/>
      <c r="X257" s="61"/>
      <c r="Y257" s="38"/>
      <c r="Z257" s="144" t="str">
        <f t="shared" ca="1" si="150"/>
        <v/>
      </c>
      <c r="AA257" s="59"/>
      <c r="AB257" s="60"/>
      <c r="AC257" s="60"/>
      <c r="AD257" s="151"/>
      <c r="AE257" s="30"/>
      <c r="AF257" s="31" t="str">
        <f t="shared" ca="1" si="151"/>
        <v/>
      </c>
      <c r="AG257" s="30"/>
      <c r="AH257" s="31" t="str">
        <f t="shared" ca="1" si="152"/>
        <v/>
      </c>
      <c r="AI257" s="122"/>
      <c r="AJ257" s="38" t="str">
        <f t="shared" ca="1" si="153"/>
        <v/>
      </c>
      <c r="AK257" s="30"/>
      <c r="AL257" s="31" t="str">
        <f t="shared" ca="1" si="154"/>
        <v/>
      </c>
      <c r="AM257" s="11" t="str">
        <f t="shared" si="155"/>
        <v/>
      </c>
      <c r="AN257" s="11" t="str">
        <f t="shared" si="156"/>
        <v/>
      </c>
      <c r="AO257" s="11" t="str">
        <f>IF(AM257=7,VLOOKUP(AN257,設定!$A$2:$B$6,2,1),"---")</f>
        <v>---</v>
      </c>
      <c r="AP257" s="85"/>
      <c r="AQ257" s="86"/>
      <c r="AR257" s="86"/>
      <c r="AS257" s="87" t="s">
        <v>115</v>
      </c>
      <c r="AT257" s="88"/>
      <c r="AU257" s="87"/>
      <c r="AV257" s="89"/>
      <c r="AW257" s="90" t="str">
        <f t="shared" si="157"/>
        <v/>
      </c>
      <c r="AX257" s="87" t="s">
        <v>115</v>
      </c>
      <c r="AY257" s="87" t="s">
        <v>115</v>
      </c>
      <c r="AZ257" s="87" t="s">
        <v>115</v>
      </c>
      <c r="BA257" s="87"/>
      <c r="BB257" s="87"/>
      <c r="BC257" s="87"/>
      <c r="BD257" s="87"/>
      <c r="BE257" s="91"/>
      <c r="BF257" s="96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256"/>
      <c r="BY257" s="106"/>
      <c r="BZ257" s="47"/>
      <c r="CA257" s="47">
        <v>246</v>
      </c>
      <c r="CB257" s="18" t="str">
        <f t="shared" si="158"/>
        <v/>
      </c>
      <c r="CC257" s="18" t="str">
        <f t="shared" si="130"/>
        <v>立得点表!3:12</v>
      </c>
      <c r="CD257" s="116" t="str">
        <f t="shared" si="131"/>
        <v>立得点表!16:25</v>
      </c>
      <c r="CE257" s="18" t="str">
        <f t="shared" si="132"/>
        <v>立3段得点表!3:13</v>
      </c>
      <c r="CF257" s="116" t="str">
        <f t="shared" si="133"/>
        <v>立3段得点表!16:25</v>
      </c>
      <c r="CG257" s="18" t="str">
        <f t="shared" si="134"/>
        <v>ボール得点表!3:13</v>
      </c>
      <c r="CH257" s="116" t="str">
        <f t="shared" si="135"/>
        <v>ボール得点表!16:25</v>
      </c>
      <c r="CI257" s="18" t="str">
        <f t="shared" si="136"/>
        <v>50m得点表!3:13</v>
      </c>
      <c r="CJ257" s="116" t="str">
        <f t="shared" si="137"/>
        <v>50m得点表!16:25</v>
      </c>
      <c r="CK257" s="18" t="str">
        <f t="shared" si="138"/>
        <v>往得点表!3:13</v>
      </c>
      <c r="CL257" s="116" t="str">
        <f t="shared" si="139"/>
        <v>往得点表!16:25</v>
      </c>
      <c r="CM257" s="18" t="str">
        <f t="shared" si="140"/>
        <v>腕得点表!3:13</v>
      </c>
      <c r="CN257" s="116" t="str">
        <f t="shared" si="141"/>
        <v>腕得点表!16:25</v>
      </c>
      <c r="CO257" s="18" t="str">
        <f t="shared" si="142"/>
        <v>腕膝得点表!3:4</v>
      </c>
      <c r="CP257" s="116" t="str">
        <f t="shared" si="143"/>
        <v>腕膝得点表!8:9</v>
      </c>
      <c r="CQ257" s="18" t="str">
        <f t="shared" si="144"/>
        <v>20mシャトルラン得点表!3:13</v>
      </c>
      <c r="CR257" s="116" t="str">
        <f t="shared" si="145"/>
        <v>20mシャトルラン得点表!16:25</v>
      </c>
      <c r="CS257" s="47" t="b">
        <f t="shared" si="159"/>
        <v>0</v>
      </c>
    </row>
    <row r="258" spans="1:97">
      <c r="A258" s="10">
        <v>247</v>
      </c>
      <c r="B258" s="147"/>
      <c r="C258" s="15"/>
      <c r="D258" s="233"/>
      <c r="E258" s="15"/>
      <c r="F258" s="139" t="str">
        <f t="shared" si="146"/>
        <v/>
      </c>
      <c r="G258" s="15"/>
      <c r="H258" s="15"/>
      <c r="I258" s="30"/>
      <c r="J258" s="31" t="str">
        <f t="shared" ca="1" si="147"/>
        <v/>
      </c>
      <c r="K258" s="30"/>
      <c r="L258" s="31" t="str">
        <f t="shared" ca="1" si="148"/>
        <v/>
      </c>
      <c r="M258" s="59"/>
      <c r="N258" s="60"/>
      <c r="O258" s="60"/>
      <c r="P258" s="60"/>
      <c r="Q258" s="151"/>
      <c r="R258" s="122"/>
      <c r="S258" s="38" t="str">
        <f t="shared" ca="1" si="149"/>
        <v/>
      </c>
      <c r="T258" s="59"/>
      <c r="U258" s="60"/>
      <c r="V258" s="60"/>
      <c r="W258" s="60"/>
      <c r="X258" s="61"/>
      <c r="Y258" s="38"/>
      <c r="Z258" s="144" t="str">
        <f t="shared" ca="1" si="150"/>
        <v/>
      </c>
      <c r="AA258" s="59"/>
      <c r="AB258" s="60"/>
      <c r="AC258" s="60"/>
      <c r="AD258" s="151"/>
      <c r="AE258" s="30"/>
      <c r="AF258" s="31" t="str">
        <f t="shared" ca="1" si="151"/>
        <v/>
      </c>
      <c r="AG258" s="30"/>
      <c r="AH258" s="31" t="str">
        <f t="shared" ca="1" si="152"/>
        <v/>
      </c>
      <c r="AI258" s="122"/>
      <c r="AJ258" s="38" t="str">
        <f t="shared" ca="1" si="153"/>
        <v/>
      </c>
      <c r="AK258" s="30"/>
      <c r="AL258" s="31" t="str">
        <f t="shared" ca="1" si="154"/>
        <v/>
      </c>
      <c r="AM258" s="11" t="str">
        <f t="shared" si="155"/>
        <v/>
      </c>
      <c r="AN258" s="11" t="str">
        <f t="shared" si="156"/>
        <v/>
      </c>
      <c r="AO258" s="11" t="str">
        <f>IF(AM258=7,VLOOKUP(AN258,設定!$A$2:$B$6,2,1),"---")</f>
        <v>---</v>
      </c>
      <c r="AP258" s="85"/>
      <c r="AQ258" s="86"/>
      <c r="AR258" s="86"/>
      <c r="AS258" s="87" t="s">
        <v>115</v>
      </c>
      <c r="AT258" s="88"/>
      <c r="AU258" s="87"/>
      <c r="AV258" s="89"/>
      <c r="AW258" s="90" t="str">
        <f t="shared" si="157"/>
        <v/>
      </c>
      <c r="AX258" s="87" t="s">
        <v>115</v>
      </c>
      <c r="AY258" s="87" t="s">
        <v>115</v>
      </c>
      <c r="AZ258" s="87" t="s">
        <v>115</v>
      </c>
      <c r="BA258" s="87"/>
      <c r="BB258" s="87"/>
      <c r="BC258" s="87"/>
      <c r="BD258" s="87"/>
      <c r="BE258" s="91"/>
      <c r="BF258" s="96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256"/>
      <c r="BY258" s="106"/>
      <c r="BZ258" s="47"/>
      <c r="CA258" s="47">
        <v>247</v>
      </c>
      <c r="CB258" s="18" t="str">
        <f t="shared" si="158"/>
        <v/>
      </c>
      <c r="CC258" s="18" t="str">
        <f t="shared" si="130"/>
        <v>立得点表!3:12</v>
      </c>
      <c r="CD258" s="116" t="str">
        <f t="shared" si="131"/>
        <v>立得点表!16:25</v>
      </c>
      <c r="CE258" s="18" t="str">
        <f t="shared" si="132"/>
        <v>立3段得点表!3:13</v>
      </c>
      <c r="CF258" s="116" t="str">
        <f t="shared" si="133"/>
        <v>立3段得点表!16:25</v>
      </c>
      <c r="CG258" s="18" t="str">
        <f t="shared" si="134"/>
        <v>ボール得点表!3:13</v>
      </c>
      <c r="CH258" s="116" t="str">
        <f t="shared" si="135"/>
        <v>ボール得点表!16:25</v>
      </c>
      <c r="CI258" s="18" t="str">
        <f t="shared" si="136"/>
        <v>50m得点表!3:13</v>
      </c>
      <c r="CJ258" s="116" t="str">
        <f t="shared" si="137"/>
        <v>50m得点表!16:25</v>
      </c>
      <c r="CK258" s="18" t="str">
        <f t="shared" si="138"/>
        <v>往得点表!3:13</v>
      </c>
      <c r="CL258" s="116" t="str">
        <f t="shared" si="139"/>
        <v>往得点表!16:25</v>
      </c>
      <c r="CM258" s="18" t="str">
        <f t="shared" si="140"/>
        <v>腕得点表!3:13</v>
      </c>
      <c r="CN258" s="116" t="str">
        <f t="shared" si="141"/>
        <v>腕得点表!16:25</v>
      </c>
      <c r="CO258" s="18" t="str">
        <f t="shared" si="142"/>
        <v>腕膝得点表!3:4</v>
      </c>
      <c r="CP258" s="116" t="str">
        <f t="shared" si="143"/>
        <v>腕膝得点表!8:9</v>
      </c>
      <c r="CQ258" s="18" t="str">
        <f t="shared" si="144"/>
        <v>20mシャトルラン得点表!3:13</v>
      </c>
      <c r="CR258" s="116" t="str">
        <f t="shared" si="145"/>
        <v>20mシャトルラン得点表!16:25</v>
      </c>
      <c r="CS258" s="47" t="b">
        <f t="shared" si="159"/>
        <v>0</v>
      </c>
    </row>
    <row r="259" spans="1:97">
      <c r="A259" s="10">
        <v>248</v>
      </c>
      <c r="B259" s="147"/>
      <c r="C259" s="15"/>
      <c r="D259" s="233"/>
      <c r="E259" s="15"/>
      <c r="F259" s="139" t="str">
        <f t="shared" si="146"/>
        <v/>
      </c>
      <c r="G259" s="15"/>
      <c r="H259" s="15"/>
      <c r="I259" s="30"/>
      <c r="J259" s="31" t="str">
        <f t="shared" ca="1" si="147"/>
        <v/>
      </c>
      <c r="K259" s="30"/>
      <c r="L259" s="31" t="str">
        <f t="shared" ca="1" si="148"/>
        <v/>
      </c>
      <c r="M259" s="59"/>
      <c r="N259" s="60"/>
      <c r="O259" s="60"/>
      <c r="P259" s="60"/>
      <c r="Q259" s="151"/>
      <c r="R259" s="122"/>
      <c r="S259" s="38" t="str">
        <f t="shared" ca="1" si="149"/>
        <v/>
      </c>
      <c r="T259" s="59"/>
      <c r="U259" s="60"/>
      <c r="V259" s="60"/>
      <c r="W259" s="60"/>
      <c r="X259" s="61"/>
      <c r="Y259" s="38"/>
      <c r="Z259" s="144" t="str">
        <f t="shared" ca="1" si="150"/>
        <v/>
      </c>
      <c r="AA259" s="59"/>
      <c r="AB259" s="60"/>
      <c r="AC259" s="60"/>
      <c r="AD259" s="151"/>
      <c r="AE259" s="30"/>
      <c r="AF259" s="31" t="str">
        <f t="shared" ca="1" si="151"/>
        <v/>
      </c>
      <c r="AG259" s="30"/>
      <c r="AH259" s="31" t="str">
        <f t="shared" ca="1" si="152"/>
        <v/>
      </c>
      <c r="AI259" s="122"/>
      <c r="AJ259" s="38" t="str">
        <f t="shared" ca="1" si="153"/>
        <v/>
      </c>
      <c r="AK259" s="30"/>
      <c r="AL259" s="31" t="str">
        <f t="shared" ca="1" si="154"/>
        <v/>
      </c>
      <c r="AM259" s="11" t="str">
        <f t="shared" si="155"/>
        <v/>
      </c>
      <c r="AN259" s="11" t="str">
        <f t="shared" si="156"/>
        <v/>
      </c>
      <c r="AO259" s="11" t="str">
        <f>IF(AM259=7,VLOOKUP(AN259,設定!$A$2:$B$6,2,1),"---")</f>
        <v>---</v>
      </c>
      <c r="AP259" s="85"/>
      <c r="AQ259" s="86"/>
      <c r="AR259" s="86"/>
      <c r="AS259" s="87" t="s">
        <v>115</v>
      </c>
      <c r="AT259" s="88"/>
      <c r="AU259" s="87"/>
      <c r="AV259" s="89"/>
      <c r="AW259" s="90" t="str">
        <f t="shared" si="157"/>
        <v/>
      </c>
      <c r="AX259" s="87" t="s">
        <v>115</v>
      </c>
      <c r="AY259" s="87" t="s">
        <v>115</v>
      </c>
      <c r="AZ259" s="87" t="s">
        <v>115</v>
      </c>
      <c r="BA259" s="87"/>
      <c r="BB259" s="87"/>
      <c r="BC259" s="87"/>
      <c r="BD259" s="87"/>
      <c r="BE259" s="91"/>
      <c r="BF259" s="96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256"/>
      <c r="BY259" s="106"/>
      <c r="BZ259" s="47"/>
      <c r="CA259" s="47">
        <v>248</v>
      </c>
      <c r="CB259" s="18" t="str">
        <f t="shared" si="158"/>
        <v/>
      </c>
      <c r="CC259" s="18" t="str">
        <f t="shared" si="130"/>
        <v>立得点表!3:12</v>
      </c>
      <c r="CD259" s="116" t="str">
        <f t="shared" si="131"/>
        <v>立得点表!16:25</v>
      </c>
      <c r="CE259" s="18" t="str">
        <f t="shared" si="132"/>
        <v>立3段得点表!3:13</v>
      </c>
      <c r="CF259" s="116" t="str">
        <f t="shared" si="133"/>
        <v>立3段得点表!16:25</v>
      </c>
      <c r="CG259" s="18" t="str">
        <f t="shared" si="134"/>
        <v>ボール得点表!3:13</v>
      </c>
      <c r="CH259" s="116" t="str">
        <f t="shared" si="135"/>
        <v>ボール得点表!16:25</v>
      </c>
      <c r="CI259" s="18" t="str">
        <f t="shared" si="136"/>
        <v>50m得点表!3:13</v>
      </c>
      <c r="CJ259" s="116" t="str">
        <f t="shared" si="137"/>
        <v>50m得点表!16:25</v>
      </c>
      <c r="CK259" s="18" t="str">
        <f t="shared" si="138"/>
        <v>往得点表!3:13</v>
      </c>
      <c r="CL259" s="116" t="str">
        <f t="shared" si="139"/>
        <v>往得点表!16:25</v>
      </c>
      <c r="CM259" s="18" t="str">
        <f t="shared" si="140"/>
        <v>腕得点表!3:13</v>
      </c>
      <c r="CN259" s="116" t="str">
        <f t="shared" si="141"/>
        <v>腕得点表!16:25</v>
      </c>
      <c r="CO259" s="18" t="str">
        <f t="shared" si="142"/>
        <v>腕膝得点表!3:4</v>
      </c>
      <c r="CP259" s="116" t="str">
        <f t="shared" si="143"/>
        <v>腕膝得点表!8:9</v>
      </c>
      <c r="CQ259" s="18" t="str">
        <f t="shared" si="144"/>
        <v>20mシャトルラン得点表!3:13</v>
      </c>
      <c r="CR259" s="116" t="str">
        <f t="shared" si="145"/>
        <v>20mシャトルラン得点表!16:25</v>
      </c>
      <c r="CS259" s="47" t="b">
        <f t="shared" si="159"/>
        <v>0</v>
      </c>
    </row>
    <row r="260" spans="1:97">
      <c r="A260" s="10">
        <v>249</v>
      </c>
      <c r="B260" s="147"/>
      <c r="C260" s="15"/>
      <c r="D260" s="233"/>
      <c r="E260" s="15"/>
      <c r="F260" s="139" t="str">
        <f t="shared" si="146"/>
        <v/>
      </c>
      <c r="G260" s="15"/>
      <c r="H260" s="15"/>
      <c r="I260" s="30"/>
      <c r="J260" s="31" t="str">
        <f t="shared" ca="1" si="147"/>
        <v/>
      </c>
      <c r="K260" s="30"/>
      <c r="L260" s="31" t="str">
        <f t="shared" ca="1" si="148"/>
        <v/>
      </c>
      <c r="M260" s="59"/>
      <c r="N260" s="60"/>
      <c r="O260" s="60"/>
      <c r="P260" s="60"/>
      <c r="Q260" s="151"/>
      <c r="R260" s="122"/>
      <c r="S260" s="38" t="str">
        <f t="shared" ca="1" si="149"/>
        <v/>
      </c>
      <c r="T260" s="59"/>
      <c r="U260" s="60"/>
      <c r="V260" s="60"/>
      <c r="W260" s="60"/>
      <c r="X260" s="61"/>
      <c r="Y260" s="38"/>
      <c r="Z260" s="144" t="str">
        <f t="shared" ca="1" si="150"/>
        <v/>
      </c>
      <c r="AA260" s="59"/>
      <c r="AB260" s="60"/>
      <c r="AC260" s="60"/>
      <c r="AD260" s="151"/>
      <c r="AE260" s="30"/>
      <c r="AF260" s="31" t="str">
        <f t="shared" ca="1" si="151"/>
        <v/>
      </c>
      <c r="AG260" s="30"/>
      <c r="AH260" s="31" t="str">
        <f t="shared" ca="1" si="152"/>
        <v/>
      </c>
      <c r="AI260" s="122"/>
      <c r="AJ260" s="38" t="str">
        <f t="shared" ca="1" si="153"/>
        <v/>
      </c>
      <c r="AK260" s="30"/>
      <c r="AL260" s="31" t="str">
        <f t="shared" ca="1" si="154"/>
        <v/>
      </c>
      <c r="AM260" s="11" t="str">
        <f t="shared" si="155"/>
        <v/>
      </c>
      <c r="AN260" s="11" t="str">
        <f t="shared" si="156"/>
        <v/>
      </c>
      <c r="AO260" s="11" t="str">
        <f>IF(AM260=7,VLOOKUP(AN260,設定!$A$2:$B$6,2,1),"---")</f>
        <v>---</v>
      </c>
      <c r="AP260" s="85"/>
      <c r="AQ260" s="86"/>
      <c r="AR260" s="86"/>
      <c r="AS260" s="87" t="s">
        <v>115</v>
      </c>
      <c r="AT260" s="88"/>
      <c r="AU260" s="87"/>
      <c r="AV260" s="89"/>
      <c r="AW260" s="90" t="str">
        <f t="shared" si="157"/>
        <v/>
      </c>
      <c r="AX260" s="87" t="s">
        <v>115</v>
      </c>
      <c r="AY260" s="87" t="s">
        <v>115</v>
      </c>
      <c r="AZ260" s="87" t="s">
        <v>115</v>
      </c>
      <c r="BA260" s="87"/>
      <c r="BB260" s="87"/>
      <c r="BC260" s="87"/>
      <c r="BD260" s="87"/>
      <c r="BE260" s="91"/>
      <c r="BF260" s="96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256"/>
      <c r="BY260" s="106"/>
      <c r="BZ260" s="47"/>
      <c r="CA260" s="47">
        <v>249</v>
      </c>
      <c r="CB260" s="18" t="str">
        <f t="shared" si="158"/>
        <v/>
      </c>
      <c r="CC260" s="18" t="str">
        <f t="shared" si="130"/>
        <v>立得点表!3:12</v>
      </c>
      <c r="CD260" s="116" t="str">
        <f t="shared" si="131"/>
        <v>立得点表!16:25</v>
      </c>
      <c r="CE260" s="18" t="str">
        <f t="shared" si="132"/>
        <v>立3段得点表!3:13</v>
      </c>
      <c r="CF260" s="116" t="str">
        <f t="shared" si="133"/>
        <v>立3段得点表!16:25</v>
      </c>
      <c r="CG260" s="18" t="str">
        <f t="shared" si="134"/>
        <v>ボール得点表!3:13</v>
      </c>
      <c r="CH260" s="116" t="str">
        <f t="shared" si="135"/>
        <v>ボール得点表!16:25</v>
      </c>
      <c r="CI260" s="18" t="str">
        <f t="shared" si="136"/>
        <v>50m得点表!3:13</v>
      </c>
      <c r="CJ260" s="116" t="str">
        <f t="shared" si="137"/>
        <v>50m得点表!16:25</v>
      </c>
      <c r="CK260" s="18" t="str">
        <f t="shared" si="138"/>
        <v>往得点表!3:13</v>
      </c>
      <c r="CL260" s="116" t="str">
        <f t="shared" si="139"/>
        <v>往得点表!16:25</v>
      </c>
      <c r="CM260" s="18" t="str">
        <f t="shared" si="140"/>
        <v>腕得点表!3:13</v>
      </c>
      <c r="CN260" s="116" t="str">
        <f t="shared" si="141"/>
        <v>腕得点表!16:25</v>
      </c>
      <c r="CO260" s="18" t="str">
        <f t="shared" si="142"/>
        <v>腕膝得点表!3:4</v>
      </c>
      <c r="CP260" s="116" t="str">
        <f t="shared" si="143"/>
        <v>腕膝得点表!8:9</v>
      </c>
      <c r="CQ260" s="18" t="str">
        <f t="shared" si="144"/>
        <v>20mシャトルラン得点表!3:13</v>
      </c>
      <c r="CR260" s="116" t="str">
        <f t="shared" si="145"/>
        <v>20mシャトルラン得点表!16:25</v>
      </c>
      <c r="CS260" s="47" t="b">
        <f t="shared" si="159"/>
        <v>0</v>
      </c>
    </row>
    <row r="261" spans="1:97">
      <c r="A261" s="10">
        <v>250</v>
      </c>
      <c r="B261" s="147"/>
      <c r="C261" s="15"/>
      <c r="D261" s="233"/>
      <c r="E261" s="15"/>
      <c r="F261" s="139" t="str">
        <f t="shared" si="146"/>
        <v/>
      </c>
      <c r="G261" s="15"/>
      <c r="H261" s="15"/>
      <c r="I261" s="30"/>
      <c r="J261" s="31" t="str">
        <f t="shared" ca="1" si="147"/>
        <v/>
      </c>
      <c r="K261" s="30"/>
      <c r="L261" s="31" t="str">
        <f t="shared" ca="1" si="148"/>
        <v/>
      </c>
      <c r="M261" s="59"/>
      <c r="N261" s="60"/>
      <c r="O261" s="60"/>
      <c r="P261" s="60"/>
      <c r="Q261" s="151"/>
      <c r="R261" s="122"/>
      <c r="S261" s="38" t="str">
        <f t="shared" ca="1" si="149"/>
        <v/>
      </c>
      <c r="T261" s="59"/>
      <c r="U261" s="60"/>
      <c r="V261" s="60"/>
      <c r="W261" s="60"/>
      <c r="X261" s="61"/>
      <c r="Y261" s="38"/>
      <c r="Z261" s="144" t="str">
        <f t="shared" ca="1" si="150"/>
        <v/>
      </c>
      <c r="AA261" s="59"/>
      <c r="AB261" s="60"/>
      <c r="AC261" s="60"/>
      <c r="AD261" s="151"/>
      <c r="AE261" s="30"/>
      <c r="AF261" s="31" t="str">
        <f t="shared" ca="1" si="151"/>
        <v/>
      </c>
      <c r="AG261" s="30"/>
      <c r="AH261" s="31" t="str">
        <f t="shared" ca="1" si="152"/>
        <v/>
      </c>
      <c r="AI261" s="122"/>
      <c r="AJ261" s="38" t="str">
        <f t="shared" ca="1" si="153"/>
        <v/>
      </c>
      <c r="AK261" s="30"/>
      <c r="AL261" s="31" t="str">
        <f t="shared" ca="1" si="154"/>
        <v/>
      </c>
      <c r="AM261" s="11" t="str">
        <f t="shared" si="155"/>
        <v/>
      </c>
      <c r="AN261" s="11" t="str">
        <f t="shared" si="156"/>
        <v/>
      </c>
      <c r="AO261" s="11" t="str">
        <f>IF(AM261=7,VLOOKUP(AN261,設定!$A$2:$B$6,2,1),"---")</f>
        <v>---</v>
      </c>
      <c r="AP261" s="85"/>
      <c r="AQ261" s="86"/>
      <c r="AR261" s="86"/>
      <c r="AS261" s="87" t="s">
        <v>115</v>
      </c>
      <c r="AT261" s="88"/>
      <c r="AU261" s="87"/>
      <c r="AV261" s="89"/>
      <c r="AW261" s="90" t="str">
        <f t="shared" si="157"/>
        <v/>
      </c>
      <c r="AX261" s="87" t="s">
        <v>115</v>
      </c>
      <c r="AY261" s="87" t="s">
        <v>115</v>
      </c>
      <c r="AZ261" s="87" t="s">
        <v>115</v>
      </c>
      <c r="BA261" s="87"/>
      <c r="BB261" s="87"/>
      <c r="BC261" s="87"/>
      <c r="BD261" s="87"/>
      <c r="BE261" s="91"/>
      <c r="BF261" s="96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256"/>
      <c r="BY261" s="106"/>
      <c r="BZ261" s="47"/>
      <c r="CA261" s="47">
        <v>250</v>
      </c>
      <c r="CB261" s="18" t="str">
        <f t="shared" si="158"/>
        <v/>
      </c>
      <c r="CC261" s="18" t="str">
        <f t="shared" si="130"/>
        <v>立得点表!3:12</v>
      </c>
      <c r="CD261" s="116" t="str">
        <f t="shared" si="131"/>
        <v>立得点表!16:25</v>
      </c>
      <c r="CE261" s="18" t="str">
        <f t="shared" si="132"/>
        <v>立3段得点表!3:13</v>
      </c>
      <c r="CF261" s="116" t="str">
        <f t="shared" si="133"/>
        <v>立3段得点表!16:25</v>
      </c>
      <c r="CG261" s="18" t="str">
        <f t="shared" si="134"/>
        <v>ボール得点表!3:13</v>
      </c>
      <c r="CH261" s="116" t="str">
        <f t="shared" si="135"/>
        <v>ボール得点表!16:25</v>
      </c>
      <c r="CI261" s="18" t="str">
        <f t="shared" si="136"/>
        <v>50m得点表!3:13</v>
      </c>
      <c r="CJ261" s="116" t="str">
        <f t="shared" si="137"/>
        <v>50m得点表!16:25</v>
      </c>
      <c r="CK261" s="18" t="str">
        <f t="shared" si="138"/>
        <v>往得点表!3:13</v>
      </c>
      <c r="CL261" s="116" t="str">
        <f t="shared" si="139"/>
        <v>往得点表!16:25</v>
      </c>
      <c r="CM261" s="18" t="str">
        <f t="shared" si="140"/>
        <v>腕得点表!3:13</v>
      </c>
      <c r="CN261" s="116" t="str">
        <f t="shared" si="141"/>
        <v>腕得点表!16:25</v>
      </c>
      <c r="CO261" s="18" t="str">
        <f t="shared" si="142"/>
        <v>腕膝得点表!3:4</v>
      </c>
      <c r="CP261" s="116" t="str">
        <f t="shared" si="143"/>
        <v>腕膝得点表!8:9</v>
      </c>
      <c r="CQ261" s="18" t="str">
        <f t="shared" si="144"/>
        <v>20mシャトルラン得点表!3:13</v>
      </c>
      <c r="CR261" s="116" t="str">
        <f t="shared" si="145"/>
        <v>20mシャトルラン得点表!16:25</v>
      </c>
      <c r="CS261" s="47" t="b">
        <f t="shared" si="159"/>
        <v>0</v>
      </c>
    </row>
    <row r="262" spans="1:97">
      <c r="A262" s="10">
        <v>251</v>
      </c>
      <c r="B262" s="147"/>
      <c r="C262" s="15"/>
      <c r="D262" s="233"/>
      <c r="E262" s="15"/>
      <c r="F262" s="139" t="str">
        <f t="shared" si="146"/>
        <v/>
      </c>
      <c r="G262" s="15"/>
      <c r="H262" s="15"/>
      <c r="I262" s="30"/>
      <c r="J262" s="31" t="str">
        <f t="shared" ca="1" si="147"/>
        <v/>
      </c>
      <c r="K262" s="30"/>
      <c r="L262" s="31" t="str">
        <f t="shared" ca="1" si="148"/>
        <v/>
      </c>
      <c r="M262" s="59"/>
      <c r="N262" s="60"/>
      <c r="O262" s="60"/>
      <c r="P262" s="60"/>
      <c r="Q262" s="151"/>
      <c r="R262" s="122"/>
      <c r="S262" s="38" t="str">
        <f t="shared" ca="1" si="149"/>
        <v/>
      </c>
      <c r="T262" s="59"/>
      <c r="U262" s="60"/>
      <c r="V262" s="60"/>
      <c r="W262" s="60"/>
      <c r="X262" s="61"/>
      <c r="Y262" s="38"/>
      <c r="Z262" s="144" t="str">
        <f t="shared" ca="1" si="150"/>
        <v/>
      </c>
      <c r="AA262" s="59"/>
      <c r="AB262" s="60"/>
      <c r="AC262" s="60"/>
      <c r="AD262" s="151"/>
      <c r="AE262" s="30"/>
      <c r="AF262" s="31" t="str">
        <f t="shared" ca="1" si="151"/>
        <v/>
      </c>
      <c r="AG262" s="30"/>
      <c r="AH262" s="31" t="str">
        <f t="shared" ca="1" si="152"/>
        <v/>
      </c>
      <c r="AI262" s="122"/>
      <c r="AJ262" s="38" t="str">
        <f t="shared" ca="1" si="153"/>
        <v/>
      </c>
      <c r="AK262" s="30"/>
      <c r="AL262" s="31" t="str">
        <f t="shared" ca="1" si="154"/>
        <v/>
      </c>
      <c r="AM262" s="11" t="str">
        <f t="shared" si="155"/>
        <v/>
      </c>
      <c r="AN262" s="11" t="str">
        <f t="shared" si="156"/>
        <v/>
      </c>
      <c r="AO262" s="11" t="str">
        <f>IF(AM262=7,VLOOKUP(AN262,設定!$A$2:$B$6,2,1),"---")</f>
        <v>---</v>
      </c>
      <c r="AP262" s="85"/>
      <c r="AQ262" s="86"/>
      <c r="AR262" s="86"/>
      <c r="AS262" s="87" t="s">
        <v>115</v>
      </c>
      <c r="AT262" s="88"/>
      <c r="AU262" s="87"/>
      <c r="AV262" s="89"/>
      <c r="AW262" s="90" t="str">
        <f t="shared" si="157"/>
        <v/>
      </c>
      <c r="AX262" s="87" t="s">
        <v>115</v>
      </c>
      <c r="AY262" s="87" t="s">
        <v>115</v>
      </c>
      <c r="AZ262" s="87" t="s">
        <v>115</v>
      </c>
      <c r="BA262" s="87"/>
      <c r="BB262" s="87"/>
      <c r="BC262" s="87"/>
      <c r="BD262" s="87"/>
      <c r="BE262" s="91"/>
      <c r="BF262" s="96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256"/>
      <c r="BY262" s="106"/>
      <c r="BZ262" s="47"/>
      <c r="CA262" s="47">
        <v>251</v>
      </c>
      <c r="CB262" s="18" t="str">
        <f t="shared" si="158"/>
        <v/>
      </c>
      <c r="CC262" s="18" t="str">
        <f t="shared" si="130"/>
        <v>立得点表!3:12</v>
      </c>
      <c r="CD262" s="116" t="str">
        <f t="shared" si="131"/>
        <v>立得点表!16:25</v>
      </c>
      <c r="CE262" s="18" t="str">
        <f t="shared" si="132"/>
        <v>立3段得点表!3:13</v>
      </c>
      <c r="CF262" s="116" t="str">
        <f t="shared" si="133"/>
        <v>立3段得点表!16:25</v>
      </c>
      <c r="CG262" s="18" t="str">
        <f t="shared" si="134"/>
        <v>ボール得点表!3:13</v>
      </c>
      <c r="CH262" s="116" t="str">
        <f t="shared" si="135"/>
        <v>ボール得点表!16:25</v>
      </c>
      <c r="CI262" s="18" t="str">
        <f t="shared" si="136"/>
        <v>50m得点表!3:13</v>
      </c>
      <c r="CJ262" s="116" t="str">
        <f t="shared" si="137"/>
        <v>50m得点表!16:25</v>
      </c>
      <c r="CK262" s="18" t="str">
        <f t="shared" si="138"/>
        <v>往得点表!3:13</v>
      </c>
      <c r="CL262" s="116" t="str">
        <f t="shared" si="139"/>
        <v>往得点表!16:25</v>
      </c>
      <c r="CM262" s="18" t="str">
        <f t="shared" si="140"/>
        <v>腕得点表!3:13</v>
      </c>
      <c r="CN262" s="116" t="str">
        <f t="shared" si="141"/>
        <v>腕得点表!16:25</v>
      </c>
      <c r="CO262" s="18" t="str">
        <f t="shared" si="142"/>
        <v>腕膝得点表!3:4</v>
      </c>
      <c r="CP262" s="116" t="str">
        <f t="shared" si="143"/>
        <v>腕膝得点表!8:9</v>
      </c>
      <c r="CQ262" s="18" t="str">
        <f t="shared" si="144"/>
        <v>20mシャトルラン得点表!3:13</v>
      </c>
      <c r="CR262" s="116" t="str">
        <f t="shared" si="145"/>
        <v>20mシャトルラン得点表!16:25</v>
      </c>
      <c r="CS262" s="47" t="b">
        <f t="shared" si="159"/>
        <v>0</v>
      </c>
    </row>
    <row r="263" spans="1:97">
      <c r="A263" s="10">
        <v>252</v>
      </c>
      <c r="B263" s="147"/>
      <c r="C263" s="15"/>
      <c r="D263" s="233"/>
      <c r="E263" s="15"/>
      <c r="F263" s="139" t="str">
        <f t="shared" si="146"/>
        <v/>
      </c>
      <c r="G263" s="15"/>
      <c r="H263" s="15"/>
      <c r="I263" s="30"/>
      <c r="J263" s="31" t="str">
        <f t="shared" ca="1" si="147"/>
        <v/>
      </c>
      <c r="K263" s="30"/>
      <c r="L263" s="31" t="str">
        <f t="shared" ca="1" si="148"/>
        <v/>
      </c>
      <c r="M263" s="59"/>
      <c r="N263" s="60"/>
      <c r="O263" s="60"/>
      <c r="P263" s="60"/>
      <c r="Q263" s="151"/>
      <c r="R263" s="122"/>
      <c r="S263" s="38" t="str">
        <f t="shared" ca="1" si="149"/>
        <v/>
      </c>
      <c r="T263" s="59"/>
      <c r="U263" s="60"/>
      <c r="V263" s="60"/>
      <c r="W263" s="60"/>
      <c r="X263" s="61"/>
      <c r="Y263" s="38"/>
      <c r="Z263" s="144" t="str">
        <f t="shared" ca="1" si="150"/>
        <v/>
      </c>
      <c r="AA263" s="59"/>
      <c r="AB263" s="60"/>
      <c r="AC263" s="60"/>
      <c r="AD263" s="151"/>
      <c r="AE263" s="30"/>
      <c r="AF263" s="31" t="str">
        <f t="shared" ca="1" si="151"/>
        <v/>
      </c>
      <c r="AG263" s="30"/>
      <c r="AH263" s="31" t="str">
        <f t="shared" ca="1" si="152"/>
        <v/>
      </c>
      <c r="AI263" s="122"/>
      <c r="AJ263" s="38" t="str">
        <f t="shared" ca="1" si="153"/>
        <v/>
      </c>
      <c r="AK263" s="30"/>
      <c r="AL263" s="31" t="str">
        <f t="shared" ca="1" si="154"/>
        <v/>
      </c>
      <c r="AM263" s="11" t="str">
        <f t="shared" si="155"/>
        <v/>
      </c>
      <c r="AN263" s="11" t="str">
        <f t="shared" si="156"/>
        <v/>
      </c>
      <c r="AO263" s="11" t="str">
        <f>IF(AM263=7,VLOOKUP(AN263,設定!$A$2:$B$6,2,1),"---")</f>
        <v>---</v>
      </c>
      <c r="AP263" s="85"/>
      <c r="AQ263" s="86"/>
      <c r="AR263" s="86"/>
      <c r="AS263" s="87" t="s">
        <v>115</v>
      </c>
      <c r="AT263" s="88"/>
      <c r="AU263" s="87"/>
      <c r="AV263" s="89"/>
      <c r="AW263" s="90" t="str">
        <f t="shared" si="157"/>
        <v/>
      </c>
      <c r="AX263" s="87" t="s">
        <v>115</v>
      </c>
      <c r="AY263" s="87" t="s">
        <v>115</v>
      </c>
      <c r="AZ263" s="87" t="s">
        <v>115</v>
      </c>
      <c r="BA263" s="87"/>
      <c r="BB263" s="87"/>
      <c r="BC263" s="87"/>
      <c r="BD263" s="87"/>
      <c r="BE263" s="91"/>
      <c r="BF263" s="96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256"/>
      <c r="BY263" s="106"/>
      <c r="BZ263" s="47"/>
      <c r="CA263" s="47">
        <v>252</v>
      </c>
      <c r="CB263" s="18" t="str">
        <f t="shared" si="158"/>
        <v/>
      </c>
      <c r="CC263" s="18" t="str">
        <f t="shared" si="130"/>
        <v>立得点表!3:12</v>
      </c>
      <c r="CD263" s="116" t="str">
        <f t="shared" si="131"/>
        <v>立得点表!16:25</v>
      </c>
      <c r="CE263" s="18" t="str">
        <f t="shared" si="132"/>
        <v>立3段得点表!3:13</v>
      </c>
      <c r="CF263" s="116" t="str">
        <f t="shared" si="133"/>
        <v>立3段得点表!16:25</v>
      </c>
      <c r="CG263" s="18" t="str">
        <f t="shared" si="134"/>
        <v>ボール得点表!3:13</v>
      </c>
      <c r="CH263" s="116" t="str">
        <f t="shared" si="135"/>
        <v>ボール得点表!16:25</v>
      </c>
      <c r="CI263" s="18" t="str">
        <f t="shared" si="136"/>
        <v>50m得点表!3:13</v>
      </c>
      <c r="CJ263" s="116" t="str">
        <f t="shared" si="137"/>
        <v>50m得点表!16:25</v>
      </c>
      <c r="CK263" s="18" t="str">
        <f t="shared" si="138"/>
        <v>往得点表!3:13</v>
      </c>
      <c r="CL263" s="116" t="str">
        <f t="shared" si="139"/>
        <v>往得点表!16:25</v>
      </c>
      <c r="CM263" s="18" t="str">
        <f t="shared" si="140"/>
        <v>腕得点表!3:13</v>
      </c>
      <c r="CN263" s="116" t="str">
        <f t="shared" si="141"/>
        <v>腕得点表!16:25</v>
      </c>
      <c r="CO263" s="18" t="str">
        <f t="shared" si="142"/>
        <v>腕膝得点表!3:4</v>
      </c>
      <c r="CP263" s="116" t="str">
        <f t="shared" si="143"/>
        <v>腕膝得点表!8:9</v>
      </c>
      <c r="CQ263" s="18" t="str">
        <f t="shared" si="144"/>
        <v>20mシャトルラン得点表!3:13</v>
      </c>
      <c r="CR263" s="116" t="str">
        <f t="shared" si="145"/>
        <v>20mシャトルラン得点表!16:25</v>
      </c>
      <c r="CS263" s="47" t="b">
        <f t="shared" si="159"/>
        <v>0</v>
      </c>
    </row>
    <row r="264" spans="1:97">
      <c r="A264" s="10">
        <v>253</v>
      </c>
      <c r="B264" s="147"/>
      <c r="C264" s="15"/>
      <c r="D264" s="233"/>
      <c r="E264" s="15"/>
      <c r="F264" s="139" t="str">
        <f t="shared" si="146"/>
        <v/>
      </c>
      <c r="G264" s="15"/>
      <c r="H264" s="15"/>
      <c r="I264" s="30"/>
      <c r="J264" s="31" t="str">
        <f t="shared" ca="1" si="147"/>
        <v/>
      </c>
      <c r="K264" s="30"/>
      <c r="L264" s="31" t="str">
        <f t="shared" ca="1" si="148"/>
        <v/>
      </c>
      <c r="M264" s="59"/>
      <c r="N264" s="60"/>
      <c r="O264" s="60"/>
      <c r="P264" s="60"/>
      <c r="Q264" s="151"/>
      <c r="R264" s="122"/>
      <c r="S264" s="38" t="str">
        <f t="shared" ca="1" si="149"/>
        <v/>
      </c>
      <c r="T264" s="59"/>
      <c r="U264" s="60"/>
      <c r="V264" s="60"/>
      <c r="W264" s="60"/>
      <c r="X264" s="61"/>
      <c r="Y264" s="38"/>
      <c r="Z264" s="144" t="str">
        <f t="shared" ca="1" si="150"/>
        <v/>
      </c>
      <c r="AA264" s="59"/>
      <c r="AB264" s="60"/>
      <c r="AC264" s="60"/>
      <c r="AD264" s="151"/>
      <c r="AE264" s="30"/>
      <c r="AF264" s="31" t="str">
        <f t="shared" ca="1" si="151"/>
        <v/>
      </c>
      <c r="AG264" s="30"/>
      <c r="AH264" s="31" t="str">
        <f t="shared" ca="1" si="152"/>
        <v/>
      </c>
      <c r="AI264" s="122"/>
      <c r="AJ264" s="38" t="str">
        <f t="shared" ca="1" si="153"/>
        <v/>
      </c>
      <c r="AK264" s="30"/>
      <c r="AL264" s="31" t="str">
        <f t="shared" ca="1" si="154"/>
        <v/>
      </c>
      <c r="AM264" s="11" t="str">
        <f t="shared" si="155"/>
        <v/>
      </c>
      <c r="AN264" s="11" t="str">
        <f t="shared" si="156"/>
        <v/>
      </c>
      <c r="AO264" s="11" t="str">
        <f>IF(AM264=7,VLOOKUP(AN264,設定!$A$2:$B$6,2,1),"---")</f>
        <v>---</v>
      </c>
      <c r="AP264" s="85"/>
      <c r="AQ264" s="86"/>
      <c r="AR264" s="86"/>
      <c r="AS264" s="87" t="s">
        <v>115</v>
      </c>
      <c r="AT264" s="88"/>
      <c r="AU264" s="87"/>
      <c r="AV264" s="89"/>
      <c r="AW264" s="90" t="str">
        <f t="shared" si="157"/>
        <v/>
      </c>
      <c r="AX264" s="87" t="s">
        <v>115</v>
      </c>
      <c r="AY264" s="87" t="s">
        <v>115</v>
      </c>
      <c r="AZ264" s="87" t="s">
        <v>115</v>
      </c>
      <c r="BA264" s="87"/>
      <c r="BB264" s="87"/>
      <c r="BC264" s="87"/>
      <c r="BD264" s="87"/>
      <c r="BE264" s="91"/>
      <c r="BF264" s="96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256"/>
      <c r="BY264" s="106"/>
      <c r="BZ264" s="47"/>
      <c r="CA264" s="47">
        <v>253</v>
      </c>
      <c r="CB264" s="18" t="str">
        <f t="shared" si="158"/>
        <v/>
      </c>
      <c r="CC264" s="18" t="str">
        <f t="shared" si="130"/>
        <v>立得点表!3:12</v>
      </c>
      <c r="CD264" s="116" t="str">
        <f t="shared" si="131"/>
        <v>立得点表!16:25</v>
      </c>
      <c r="CE264" s="18" t="str">
        <f t="shared" si="132"/>
        <v>立3段得点表!3:13</v>
      </c>
      <c r="CF264" s="116" t="str">
        <f t="shared" si="133"/>
        <v>立3段得点表!16:25</v>
      </c>
      <c r="CG264" s="18" t="str">
        <f t="shared" si="134"/>
        <v>ボール得点表!3:13</v>
      </c>
      <c r="CH264" s="116" t="str">
        <f t="shared" si="135"/>
        <v>ボール得点表!16:25</v>
      </c>
      <c r="CI264" s="18" t="str">
        <f t="shared" si="136"/>
        <v>50m得点表!3:13</v>
      </c>
      <c r="CJ264" s="116" t="str">
        <f t="shared" si="137"/>
        <v>50m得点表!16:25</v>
      </c>
      <c r="CK264" s="18" t="str">
        <f t="shared" si="138"/>
        <v>往得点表!3:13</v>
      </c>
      <c r="CL264" s="116" t="str">
        <f t="shared" si="139"/>
        <v>往得点表!16:25</v>
      </c>
      <c r="CM264" s="18" t="str">
        <f t="shared" si="140"/>
        <v>腕得点表!3:13</v>
      </c>
      <c r="CN264" s="116" t="str">
        <f t="shared" si="141"/>
        <v>腕得点表!16:25</v>
      </c>
      <c r="CO264" s="18" t="str">
        <f t="shared" si="142"/>
        <v>腕膝得点表!3:4</v>
      </c>
      <c r="CP264" s="116" t="str">
        <f t="shared" si="143"/>
        <v>腕膝得点表!8:9</v>
      </c>
      <c r="CQ264" s="18" t="str">
        <f t="shared" si="144"/>
        <v>20mシャトルラン得点表!3:13</v>
      </c>
      <c r="CR264" s="116" t="str">
        <f t="shared" si="145"/>
        <v>20mシャトルラン得点表!16:25</v>
      </c>
      <c r="CS264" s="47" t="b">
        <f t="shared" si="159"/>
        <v>0</v>
      </c>
    </row>
    <row r="265" spans="1:97">
      <c r="A265" s="10">
        <v>254</v>
      </c>
      <c r="B265" s="147"/>
      <c r="C265" s="15"/>
      <c r="D265" s="233"/>
      <c r="E265" s="15"/>
      <c r="F265" s="139" t="str">
        <f t="shared" si="146"/>
        <v/>
      </c>
      <c r="G265" s="15"/>
      <c r="H265" s="15"/>
      <c r="I265" s="30"/>
      <c r="J265" s="31" t="str">
        <f t="shared" ca="1" si="147"/>
        <v/>
      </c>
      <c r="K265" s="30"/>
      <c r="L265" s="31" t="str">
        <f t="shared" ca="1" si="148"/>
        <v/>
      </c>
      <c r="M265" s="59"/>
      <c r="N265" s="60"/>
      <c r="O265" s="60"/>
      <c r="P265" s="60"/>
      <c r="Q265" s="151"/>
      <c r="R265" s="122"/>
      <c r="S265" s="38" t="str">
        <f t="shared" ca="1" si="149"/>
        <v/>
      </c>
      <c r="T265" s="59"/>
      <c r="U265" s="60"/>
      <c r="V265" s="60"/>
      <c r="W265" s="60"/>
      <c r="X265" s="61"/>
      <c r="Y265" s="38"/>
      <c r="Z265" s="144" t="str">
        <f t="shared" ca="1" si="150"/>
        <v/>
      </c>
      <c r="AA265" s="59"/>
      <c r="AB265" s="60"/>
      <c r="AC265" s="60"/>
      <c r="AD265" s="151"/>
      <c r="AE265" s="30"/>
      <c r="AF265" s="31" t="str">
        <f t="shared" ca="1" si="151"/>
        <v/>
      </c>
      <c r="AG265" s="30"/>
      <c r="AH265" s="31" t="str">
        <f t="shared" ca="1" si="152"/>
        <v/>
      </c>
      <c r="AI265" s="122"/>
      <c r="AJ265" s="38" t="str">
        <f t="shared" ca="1" si="153"/>
        <v/>
      </c>
      <c r="AK265" s="30"/>
      <c r="AL265" s="31" t="str">
        <f t="shared" ca="1" si="154"/>
        <v/>
      </c>
      <c r="AM265" s="11" t="str">
        <f t="shared" si="155"/>
        <v/>
      </c>
      <c r="AN265" s="11" t="str">
        <f t="shared" si="156"/>
        <v/>
      </c>
      <c r="AO265" s="11" t="str">
        <f>IF(AM265=7,VLOOKUP(AN265,設定!$A$2:$B$6,2,1),"---")</f>
        <v>---</v>
      </c>
      <c r="AP265" s="85"/>
      <c r="AQ265" s="86"/>
      <c r="AR265" s="86"/>
      <c r="AS265" s="87" t="s">
        <v>115</v>
      </c>
      <c r="AT265" s="88"/>
      <c r="AU265" s="87"/>
      <c r="AV265" s="89"/>
      <c r="AW265" s="90" t="str">
        <f t="shared" si="157"/>
        <v/>
      </c>
      <c r="AX265" s="87" t="s">
        <v>115</v>
      </c>
      <c r="AY265" s="87" t="s">
        <v>115</v>
      </c>
      <c r="AZ265" s="87" t="s">
        <v>115</v>
      </c>
      <c r="BA265" s="87"/>
      <c r="BB265" s="87"/>
      <c r="BC265" s="87"/>
      <c r="BD265" s="87"/>
      <c r="BE265" s="91"/>
      <c r="BF265" s="96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256"/>
      <c r="BY265" s="106"/>
      <c r="BZ265" s="47"/>
      <c r="CA265" s="47">
        <v>254</v>
      </c>
      <c r="CB265" s="18" t="str">
        <f t="shared" si="158"/>
        <v/>
      </c>
      <c r="CC265" s="18" t="str">
        <f t="shared" si="130"/>
        <v>立得点表!3:12</v>
      </c>
      <c r="CD265" s="116" t="str">
        <f t="shared" si="131"/>
        <v>立得点表!16:25</v>
      </c>
      <c r="CE265" s="18" t="str">
        <f t="shared" si="132"/>
        <v>立3段得点表!3:13</v>
      </c>
      <c r="CF265" s="116" t="str">
        <f t="shared" si="133"/>
        <v>立3段得点表!16:25</v>
      </c>
      <c r="CG265" s="18" t="str">
        <f t="shared" si="134"/>
        <v>ボール得点表!3:13</v>
      </c>
      <c r="CH265" s="116" t="str">
        <f t="shared" si="135"/>
        <v>ボール得点表!16:25</v>
      </c>
      <c r="CI265" s="18" t="str">
        <f t="shared" si="136"/>
        <v>50m得点表!3:13</v>
      </c>
      <c r="CJ265" s="116" t="str">
        <f t="shared" si="137"/>
        <v>50m得点表!16:25</v>
      </c>
      <c r="CK265" s="18" t="str">
        <f t="shared" si="138"/>
        <v>往得点表!3:13</v>
      </c>
      <c r="CL265" s="116" t="str">
        <f t="shared" si="139"/>
        <v>往得点表!16:25</v>
      </c>
      <c r="CM265" s="18" t="str">
        <f t="shared" si="140"/>
        <v>腕得点表!3:13</v>
      </c>
      <c r="CN265" s="116" t="str">
        <f t="shared" si="141"/>
        <v>腕得点表!16:25</v>
      </c>
      <c r="CO265" s="18" t="str">
        <f t="shared" si="142"/>
        <v>腕膝得点表!3:4</v>
      </c>
      <c r="CP265" s="116" t="str">
        <f t="shared" si="143"/>
        <v>腕膝得点表!8:9</v>
      </c>
      <c r="CQ265" s="18" t="str">
        <f t="shared" si="144"/>
        <v>20mシャトルラン得点表!3:13</v>
      </c>
      <c r="CR265" s="116" t="str">
        <f t="shared" si="145"/>
        <v>20mシャトルラン得点表!16:25</v>
      </c>
      <c r="CS265" s="47" t="b">
        <f t="shared" si="159"/>
        <v>0</v>
      </c>
    </row>
    <row r="266" spans="1:97">
      <c r="A266" s="10">
        <v>255</v>
      </c>
      <c r="B266" s="147"/>
      <c r="C266" s="15"/>
      <c r="D266" s="233"/>
      <c r="E266" s="15"/>
      <c r="F266" s="139" t="str">
        <f t="shared" si="146"/>
        <v/>
      </c>
      <c r="G266" s="15"/>
      <c r="H266" s="15"/>
      <c r="I266" s="30"/>
      <c r="J266" s="31" t="str">
        <f t="shared" ca="1" si="147"/>
        <v/>
      </c>
      <c r="K266" s="30"/>
      <c r="L266" s="31" t="str">
        <f t="shared" ca="1" si="148"/>
        <v/>
      </c>
      <c r="M266" s="59"/>
      <c r="N266" s="60"/>
      <c r="O266" s="60"/>
      <c r="P266" s="60"/>
      <c r="Q266" s="151"/>
      <c r="R266" s="122"/>
      <c r="S266" s="38" t="str">
        <f t="shared" ca="1" si="149"/>
        <v/>
      </c>
      <c r="T266" s="59"/>
      <c r="U266" s="60"/>
      <c r="V266" s="60"/>
      <c r="W266" s="60"/>
      <c r="X266" s="61"/>
      <c r="Y266" s="38"/>
      <c r="Z266" s="144" t="str">
        <f t="shared" ca="1" si="150"/>
        <v/>
      </c>
      <c r="AA266" s="59"/>
      <c r="AB266" s="60"/>
      <c r="AC266" s="60"/>
      <c r="AD266" s="151"/>
      <c r="AE266" s="30"/>
      <c r="AF266" s="31" t="str">
        <f t="shared" ca="1" si="151"/>
        <v/>
      </c>
      <c r="AG266" s="30"/>
      <c r="AH266" s="31" t="str">
        <f t="shared" ca="1" si="152"/>
        <v/>
      </c>
      <c r="AI266" s="122"/>
      <c r="AJ266" s="38" t="str">
        <f t="shared" ca="1" si="153"/>
        <v/>
      </c>
      <c r="AK266" s="30"/>
      <c r="AL266" s="31" t="str">
        <f t="shared" ca="1" si="154"/>
        <v/>
      </c>
      <c r="AM266" s="11" t="str">
        <f t="shared" si="155"/>
        <v/>
      </c>
      <c r="AN266" s="11" t="str">
        <f t="shared" si="156"/>
        <v/>
      </c>
      <c r="AO266" s="11" t="str">
        <f>IF(AM266=7,VLOOKUP(AN266,設定!$A$2:$B$6,2,1),"---")</f>
        <v>---</v>
      </c>
      <c r="AP266" s="85"/>
      <c r="AQ266" s="86"/>
      <c r="AR266" s="86"/>
      <c r="AS266" s="87" t="s">
        <v>115</v>
      </c>
      <c r="AT266" s="88"/>
      <c r="AU266" s="87"/>
      <c r="AV266" s="89"/>
      <c r="AW266" s="90" t="str">
        <f t="shared" si="157"/>
        <v/>
      </c>
      <c r="AX266" s="87" t="s">
        <v>115</v>
      </c>
      <c r="AY266" s="87" t="s">
        <v>115</v>
      </c>
      <c r="AZ266" s="87" t="s">
        <v>115</v>
      </c>
      <c r="BA266" s="87"/>
      <c r="BB266" s="87"/>
      <c r="BC266" s="87"/>
      <c r="BD266" s="87"/>
      <c r="BE266" s="91"/>
      <c r="BF266" s="96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256"/>
      <c r="BY266" s="106"/>
      <c r="BZ266" s="47"/>
      <c r="CA266" s="47">
        <v>255</v>
      </c>
      <c r="CB266" s="18" t="str">
        <f t="shared" si="158"/>
        <v/>
      </c>
      <c r="CC266" s="18" t="str">
        <f t="shared" si="130"/>
        <v>立得点表!3:12</v>
      </c>
      <c r="CD266" s="116" t="str">
        <f t="shared" si="131"/>
        <v>立得点表!16:25</v>
      </c>
      <c r="CE266" s="18" t="str">
        <f t="shared" si="132"/>
        <v>立3段得点表!3:13</v>
      </c>
      <c r="CF266" s="116" t="str">
        <f t="shared" si="133"/>
        <v>立3段得点表!16:25</v>
      </c>
      <c r="CG266" s="18" t="str">
        <f t="shared" si="134"/>
        <v>ボール得点表!3:13</v>
      </c>
      <c r="CH266" s="116" t="str">
        <f t="shared" si="135"/>
        <v>ボール得点表!16:25</v>
      </c>
      <c r="CI266" s="18" t="str">
        <f t="shared" si="136"/>
        <v>50m得点表!3:13</v>
      </c>
      <c r="CJ266" s="116" t="str">
        <f t="shared" si="137"/>
        <v>50m得点表!16:25</v>
      </c>
      <c r="CK266" s="18" t="str">
        <f t="shared" si="138"/>
        <v>往得点表!3:13</v>
      </c>
      <c r="CL266" s="116" t="str">
        <f t="shared" si="139"/>
        <v>往得点表!16:25</v>
      </c>
      <c r="CM266" s="18" t="str">
        <f t="shared" si="140"/>
        <v>腕得点表!3:13</v>
      </c>
      <c r="CN266" s="116" t="str">
        <f t="shared" si="141"/>
        <v>腕得点表!16:25</v>
      </c>
      <c r="CO266" s="18" t="str">
        <f t="shared" si="142"/>
        <v>腕膝得点表!3:4</v>
      </c>
      <c r="CP266" s="116" t="str">
        <f t="shared" si="143"/>
        <v>腕膝得点表!8:9</v>
      </c>
      <c r="CQ266" s="18" t="str">
        <f t="shared" si="144"/>
        <v>20mシャトルラン得点表!3:13</v>
      </c>
      <c r="CR266" s="116" t="str">
        <f t="shared" si="145"/>
        <v>20mシャトルラン得点表!16:25</v>
      </c>
      <c r="CS266" s="47" t="b">
        <f t="shared" si="159"/>
        <v>0</v>
      </c>
    </row>
    <row r="267" spans="1:97">
      <c r="A267" s="10">
        <v>256</v>
      </c>
      <c r="B267" s="147"/>
      <c r="C267" s="15"/>
      <c r="D267" s="233"/>
      <c r="E267" s="15"/>
      <c r="F267" s="139" t="str">
        <f t="shared" si="146"/>
        <v/>
      </c>
      <c r="G267" s="15"/>
      <c r="H267" s="15"/>
      <c r="I267" s="30"/>
      <c r="J267" s="31" t="str">
        <f t="shared" ca="1" si="147"/>
        <v/>
      </c>
      <c r="K267" s="30"/>
      <c r="L267" s="31" t="str">
        <f t="shared" ca="1" si="148"/>
        <v/>
      </c>
      <c r="M267" s="59"/>
      <c r="N267" s="60"/>
      <c r="O267" s="60"/>
      <c r="P267" s="60"/>
      <c r="Q267" s="151"/>
      <c r="R267" s="122"/>
      <c r="S267" s="38" t="str">
        <f t="shared" ca="1" si="149"/>
        <v/>
      </c>
      <c r="T267" s="59"/>
      <c r="U267" s="60"/>
      <c r="V267" s="60"/>
      <c r="W267" s="60"/>
      <c r="X267" s="61"/>
      <c r="Y267" s="38"/>
      <c r="Z267" s="144" t="str">
        <f t="shared" ca="1" si="150"/>
        <v/>
      </c>
      <c r="AA267" s="59"/>
      <c r="AB267" s="60"/>
      <c r="AC267" s="60"/>
      <c r="AD267" s="151"/>
      <c r="AE267" s="30"/>
      <c r="AF267" s="31" t="str">
        <f t="shared" ca="1" si="151"/>
        <v/>
      </c>
      <c r="AG267" s="30"/>
      <c r="AH267" s="31" t="str">
        <f t="shared" ca="1" si="152"/>
        <v/>
      </c>
      <c r="AI267" s="122"/>
      <c r="AJ267" s="38" t="str">
        <f t="shared" ca="1" si="153"/>
        <v/>
      </c>
      <c r="AK267" s="30"/>
      <c r="AL267" s="31" t="str">
        <f t="shared" ca="1" si="154"/>
        <v/>
      </c>
      <c r="AM267" s="11" t="str">
        <f t="shared" si="155"/>
        <v/>
      </c>
      <c r="AN267" s="11" t="str">
        <f t="shared" si="156"/>
        <v/>
      </c>
      <c r="AO267" s="11" t="str">
        <f>IF(AM267=7,VLOOKUP(AN267,設定!$A$2:$B$6,2,1),"---")</f>
        <v>---</v>
      </c>
      <c r="AP267" s="85"/>
      <c r="AQ267" s="86"/>
      <c r="AR267" s="86"/>
      <c r="AS267" s="87" t="s">
        <v>115</v>
      </c>
      <c r="AT267" s="88"/>
      <c r="AU267" s="87"/>
      <c r="AV267" s="89"/>
      <c r="AW267" s="90" t="str">
        <f t="shared" si="157"/>
        <v/>
      </c>
      <c r="AX267" s="87" t="s">
        <v>115</v>
      </c>
      <c r="AY267" s="87" t="s">
        <v>115</v>
      </c>
      <c r="AZ267" s="87" t="s">
        <v>115</v>
      </c>
      <c r="BA267" s="87"/>
      <c r="BB267" s="87"/>
      <c r="BC267" s="87"/>
      <c r="BD267" s="87"/>
      <c r="BE267" s="91"/>
      <c r="BF267" s="96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256"/>
      <c r="BY267" s="106"/>
      <c r="BZ267" s="47"/>
      <c r="CA267" s="47">
        <v>256</v>
      </c>
      <c r="CB267" s="18" t="str">
        <f t="shared" si="158"/>
        <v/>
      </c>
      <c r="CC267" s="18" t="str">
        <f t="shared" si="130"/>
        <v>立得点表!3:12</v>
      </c>
      <c r="CD267" s="116" t="str">
        <f t="shared" si="131"/>
        <v>立得点表!16:25</v>
      </c>
      <c r="CE267" s="18" t="str">
        <f t="shared" si="132"/>
        <v>立3段得点表!3:13</v>
      </c>
      <c r="CF267" s="116" t="str">
        <f t="shared" si="133"/>
        <v>立3段得点表!16:25</v>
      </c>
      <c r="CG267" s="18" t="str">
        <f t="shared" si="134"/>
        <v>ボール得点表!3:13</v>
      </c>
      <c r="CH267" s="116" t="str">
        <f t="shared" si="135"/>
        <v>ボール得点表!16:25</v>
      </c>
      <c r="CI267" s="18" t="str">
        <f t="shared" si="136"/>
        <v>50m得点表!3:13</v>
      </c>
      <c r="CJ267" s="116" t="str">
        <f t="shared" si="137"/>
        <v>50m得点表!16:25</v>
      </c>
      <c r="CK267" s="18" t="str">
        <f t="shared" si="138"/>
        <v>往得点表!3:13</v>
      </c>
      <c r="CL267" s="116" t="str">
        <f t="shared" si="139"/>
        <v>往得点表!16:25</v>
      </c>
      <c r="CM267" s="18" t="str">
        <f t="shared" si="140"/>
        <v>腕得点表!3:13</v>
      </c>
      <c r="CN267" s="116" t="str">
        <f t="shared" si="141"/>
        <v>腕得点表!16:25</v>
      </c>
      <c r="CO267" s="18" t="str">
        <f t="shared" si="142"/>
        <v>腕膝得点表!3:4</v>
      </c>
      <c r="CP267" s="116" t="str">
        <f t="shared" si="143"/>
        <v>腕膝得点表!8:9</v>
      </c>
      <c r="CQ267" s="18" t="str">
        <f t="shared" si="144"/>
        <v>20mシャトルラン得点表!3:13</v>
      </c>
      <c r="CR267" s="116" t="str">
        <f t="shared" si="145"/>
        <v>20mシャトルラン得点表!16:25</v>
      </c>
      <c r="CS267" s="47" t="b">
        <f t="shared" si="159"/>
        <v>0</v>
      </c>
    </row>
    <row r="268" spans="1:97">
      <c r="A268" s="10">
        <v>257</v>
      </c>
      <c r="B268" s="147"/>
      <c r="C268" s="15"/>
      <c r="D268" s="233"/>
      <c r="E268" s="15"/>
      <c r="F268" s="139" t="str">
        <f t="shared" si="146"/>
        <v/>
      </c>
      <c r="G268" s="15"/>
      <c r="H268" s="15"/>
      <c r="I268" s="30"/>
      <c r="J268" s="31" t="str">
        <f t="shared" ca="1" si="147"/>
        <v/>
      </c>
      <c r="K268" s="30"/>
      <c r="L268" s="31" t="str">
        <f t="shared" ca="1" si="148"/>
        <v/>
      </c>
      <c r="M268" s="59"/>
      <c r="N268" s="60"/>
      <c r="O268" s="60"/>
      <c r="P268" s="60"/>
      <c r="Q268" s="151"/>
      <c r="R268" s="122"/>
      <c r="S268" s="38" t="str">
        <f t="shared" ca="1" si="149"/>
        <v/>
      </c>
      <c r="T268" s="59"/>
      <c r="U268" s="60"/>
      <c r="V268" s="60"/>
      <c r="W268" s="60"/>
      <c r="X268" s="61"/>
      <c r="Y268" s="38"/>
      <c r="Z268" s="144" t="str">
        <f t="shared" ca="1" si="150"/>
        <v/>
      </c>
      <c r="AA268" s="59"/>
      <c r="AB268" s="60"/>
      <c r="AC268" s="60"/>
      <c r="AD268" s="151"/>
      <c r="AE268" s="30"/>
      <c r="AF268" s="31" t="str">
        <f t="shared" ca="1" si="151"/>
        <v/>
      </c>
      <c r="AG268" s="30"/>
      <c r="AH268" s="31" t="str">
        <f t="shared" ca="1" si="152"/>
        <v/>
      </c>
      <c r="AI268" s="122"/>
      <c r="AJ268" s="38" t="str">
        <f t="shared" ca="1" si="153"/>
        <v/>
      </c>
      <c r="AK268" s="30"/>
      <c r="AL268" s="31" t="str">
        <f t="shared" ca="1" si="154"/>
        <v/>
      </c>
      <c r="AM268" s="11" t="str">
        <f t="shared" si="155"/>
        <v/>
      </c>
      <c r="AN268" s="11" t="str">
        <f t="shared" si="156"/>
        <v/>
      </c>
      <c r="AO268" s="11" t="str">
        <f>IF(AM268=7,VLOOKUP(AN268,設定!$A$2:$B$6,2,1),"---")</f>
        <v>---</v>
      </c>
      <c r="AP268" s="85"/>
      <c r="AQ268" s="86"/>
      <c r="AR268" s="86"/>
      <c r="AS268" s="87" t="s">
        <v>115</v>
      </c>
      <c r="AT268" s="88"/>
      <c r="AU268" s="87"/>
      <c r="AV268" s="89"/>
      <c r="AW268" s="90" t="str">
        <f t="shared" si="157"/>
        <v/>
      </c>
      <c r="AX268" s="87" t="s">
        <v>115</v>
      </c>
      <c r="AY268" s="87" t="s">
        <v>115</v>
      </c>
      <c r="AZ268" s="87" t="s">
        <v>115</v>
      </c>
      <c r="BA268" s="87"/>
      <c r="BB268" s="87"/>
      <c r="BC268" s="87"/>
      <c r="BD268" s="87"/>
      <c r="BE268" s="91"/>
      <c r="BF268" s="96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256"/>
      <c r="BY268" s="106"/>
      <c r="BZ268" s="47"/>
      <c r="CA268" s="47">
        <v>257</v>
      </c>
      <c r="CB268" s="18" t="str">
        <f t="shared" si="158"/>
        <v/>
      </c>
      <c r="CC268" s="18" t="str">
        <f t="shared" si="130"/>
        <v>立得点表!3:12</v>
      </c>
      <c r="CD268" s="116" t="str">
        <f t="shared" si="131"/>
        <v>立得点表!16:25</v>
      </c>
      <c r="CE268" s="18" t="str">
        <f t="shared" si="132"/>
        <v>立3段得点表!3:13</v>
      </c>
      <c r="CF268" s="116" t="str">
        <f t="shared" si="133"/>
        <v>立3段得点表!16:25</v>
      </c>
      <c r="CG268" s="18" t="str">
        <f t="shared" si="134"/>
        <v>ボール得点表!3:13</v>
      </c>
      <c r="CH268" s="116" t="str">
        <f t="shared" si="135"/>
        <v>ボール得点表!16:25</v>
      </c>
      <c r="CI268" s="18" t="str">
        <f t="shared" si="136"/>
        <v>50m得点表!3:13</v>
      </c>
      <c r="CJ268" s="116" t="str">
        <f t="shared" si="137"/>
        <v>50m得点表!16:25</v>
      </c>
      <c r="CK268" s="18" t="str">
        <f t="shared" si="138"/>
        <v>往得点表!3:13</v>
      </c>
      <c r="CL268" s="116" t="str">
        <f t="shared" si="139"/>
        <v>往得点表!16:25</v>
      </c>
      <c r="CM268" s="18" t="str">
        <f t="shared" si="140"/>
        <v>腕得点表!3:13</v>
      </c>
      <c r="CN268" s="116" t="str">
        <f t="shared" si="141"/>
        <v>腕得点表!16:25</v>
      </c>
      <c r="CO268" s="18" t="str">
        <f t="shared" si="142"/>
        <v>腕膝得点表!3:4</v>
      </c>
      <c r="CP268" s="116" t="str">
        <f t="shared" si="143"/>
        <v>腕膝得点表!8:9</v>
      </c>
      <c r="CQ268" s="18" t="str">
        <f t="shared" si="144"/>
        <v>20mシャトルラン得点表!3:13</v>
      </c>
      <c r="CR268" s="116" t="str">
        <f t="shared" si="145"/>
        <v>20mシャトルラン得点表!16:25</v>
      </c>
      <c r="CS268" s="47" t="b">
        <f t="shared" si="159"/>
        <v>0</v>
      </c>
    </row>
    <row r="269" spans="1:97">
      <c r="A269" s="10">
        <v>258</v>
      </c>
      <c r="B269" s="147"/>
      <c r="C269" s="15"/>
      <c r="D269" s="233"/>
      <c r="E269" s="15"/>
      <c r="F269" s="139" t="str">
        <f t="shared" si="146"/>
        <v/>
      </c>
      <c r="G269" s="15"/>
      <c r="H269" s="15"/>
      <c r="I269" s="30"/>
      <c r="J269" s="31" t="str">
        <f t="shared" ca="1" si="147"/>
        <v/>
      </c>
      <c r="K269" s="30"/>
      <c r="L269" s="31" t="str">
        <f t="shared" ca="1" si="148"/>
        <v/>
      </c>
      <c r="M269" s="59"/>
      <c r="N269" s="60"/>
      <c r="O269" s="60"/>
      <c r="P269" s="60"/>
      <c r="Q269" s="151"/>
      <c r="R269" s="122"/>
      <c r="S269" s="38" t="str">
        <f t="shared" ca="1" si="149"/>
        <v/>
      </c>
      <c r="T269" s="59"/>
      <c r="U269" s="60"/>
      <c r="V269" s="60"/>
      <c r="W269" s="60"/>
      <c r="X269" s="61"/>
      <c r="Y269" s="38"/>
      <c r="Z269" s="144" t="str">
        <f t="shared" ca="1" si="150"/>
        <v/>
      </c>
      <c r="AA269" s="59"/>
      <c r="AB269" s="60"/>
      <c r="AC269" s="60"/>
      <c r="AD269" s="151"/>
      <c r="AE269" s="30"/>
      <c r="AF269" s="31" t="str">
        <f t="shared" ca="1" si="151"/>
        <v/>
      </c>
      <c r="AG269" s="30"/>
      <c r="AH269" s="31" t="str">
        <f t="shared" ca="1" si="152"/>
        <v/>
      </c>
      <c r="AI269" s="122"/>
      <c r="AJ269" s="38" t="str">
        <f t="shared" ca="1" si="153"/>
        <v/>
      </c>
      <c r="AK269" s="30"/>
      <c r="AL269" s="31" t="str">
        <f t="shared" ca="1" si="154"/>
        <v/>
      </c>
      <c r="AM269" s="11" t="str">
        <f t="shared" si="155"/>
        <v/>
      </c>
      <c r="AN269" s="11" t="str">
        <f t="shared" si="156"/>
        <v/>
      </c>
      <c r="AO269" s="11" t="str">
        <f>IF(AM269=7,VLOOKUP(AN269,設定!$A$2:$B$6,2,1),"---")</f>
        <v>---</v>
      </c>
      <c r="AP269" s="85"/>
      <c r="AQ269" s="86"/>
      <c r="AR269" s="86"/>
      <c r="AS269" s="87" t="s">
        <v>115</v>
      </c>
      <c r="AT269" s="88"/>
      <c r="AU269" s="87"/>
      <c r="AV269" s="89"/>
      <c r="AW269" s="90" t="str">
        <f t="shared" si="157"/>
        <v/>
      </c>
      <c r="AX269" s="87" t="s">
        <v>115</v>
      </c>
      <c r="AY269" s="87" t="s">
        <v>115</v>
      </c>
      <c r="AZ269" s="87" t="s">
        <v>115</v>
      </c>
      <c r="BA269" s="87"/>
      <c r="BB269" s="87"/>
      <c r="BC269" s="87"/>
      <c r="BD269" s="87"/>
      <c r="BE269" s="91"/>
      <c r="BF269" s="96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256"/>
      <c r="BY269" s="106"/>
      <c r="BZ269" s="47"/>
      <c r="CA269" s="47">
        <v>258</v>
      </c>
      <c r="CB269" s="18" t="str">
        <f t="shared" si="158"/>
        <v/>
      </c>
      <c r="CC269" s="18" t="str">
        <f t="shared" ref="CC269:CC332" si="160">"立得点表!"&amp;$CB269&amp;"3:"&amp;$CB269&amp;"12"</f>
        <v>立得点表!3:12</v>
      </c>
      <c r="CD269" s="116" t="str">
        <f t="shared" ref="CD269:CD332" si="161">"立得点表!"&amp;$CB269&amp;"16:"&amp;$CB269&amp;"25"</f>
        <v>立得点表!16:25</v>
      </c>
      <c r="CE269" s="18" t="str">
        <f t="shared" ref="CE269:CE332" si="162">"立3段得点表!"&amp;$CB269&amp;"3:"&amp;$CB269&amp;"13"</f>
        <v>立3段得点表!3:13</v>
      </c>
      <c r="CF269" s="116" t="str">
        <f t="shared" ref="CF269:CF332" si="163">"立3段得点表!"&amp;$CB269&amp;"16:"&amp;$CB269&amp;"25"</f>
        <v>立3段得点表!16:25</v>
      </c>
      <c r="CG269" s="18" t="str">
        <f t="shared" ref="CG269:CG332" si="164">"ボール得点表!"&amp;$CB269&amp;"3:"&amp;$CB269&amp;"13"</f>
        <v>ボール得点表!3:13</v>
      </c>
      <c r="CH269" s="116" t="str">
        <f t="shared" ref="CH269:CH332" si="165">"ボール得点表!"&amp;$CB269&amp;"16:"&amp;$CB269&amp;"25"</f>
        <v>ボール得点表!16:25</v>
      </c>
      <c r="CI269" s="18" t="str">
        <f t="shared" ref="CI269:CI332" si="166">"50m得点表!"&amp;$CB269&amp;"3:"&amp;$CB269&amp;"13"</f>
        <v>50m得点表!3:13</v>
      </c>
      <c r="CJ269" s="116" t="str">
        <f t="shared" ref="CJ269:CJ332" si="167">"50m得点表!"&amp;$CB269&amp;"16:"&amp;$CB269&amp;"25"</f>
        <v>50m得点表!16:25</v>
      </c>
      <c r="CK269" s="18" t="str">
        <f t="shared" ref="CK269:CK332" si="168">"往得点表!"&amp;$CB269&amp;"3:"&amp;$CB269&amp;"13"</f>
        <v>往得点表!3:13</v>
      </c>
      <c r="CL269" s="116" t="str">
        <f t="shared" ref="CL269:CL332" si="169">"往得点表!"&amp;$CB269&amp;"16:"&amp;$CB269&amp;"25"</f>
        <v>往得点表!16:25</v>
      </c>
      <c r="CM269" s="18" t="str">
        <f t="shared" ref="CM269:CM332" si="170">"腕得点表!"&amp;$CB269&amp;"3:"&amp;$CB269&amp;"13"</f>
        <v>腕得点表!3:13</v>
      </c>
      <c r="CN269" s="116" t="str">
        <f t="shared" ref="CN269:CN332" si="171">"腕得点表!"&amp;$CB269&amp;"16:"&amp;$CB269&amp;"25"</f>
        <v>腕得点表!16:25</v>
      </c>
      <c r="CO269" s="18" t="str">
        <f t="shared" ref="CO269:CO332" si="172">"腕膝得点表!"&amp;$CB269&amp;"3:"&amp;$CB269&amp;"4"</f>
        <v>腕膝得点表!3:4</v>
      </c>
      <c r="CP269" s="116" t="str">
        <f t="shared" ref="CP269:CP332" si="173">"腕膝得点表!"&amp;$CB269&amp;"8:"&amp;$CB269&amp;"9"</f>
        <v>腕膝得点表!8:9</v>
      </c>
      <c r="CQ269" s="18" t="str">
        <f t="shared" ref="CQ269:CQ332" si="174">"20mシャトルラン得点表!"&amp;$CB269&amp;"3:"&amp;$CB269&amp;"13"</f>
        <v>20mシャトルラン得点表!3:13</v>
      </c>
      <c r="CR269" s="116" t="str">
        <f t="shared" ref="CR269:CR332" si="175">"20mシャトルラン得点表!"&amp;$CB269&amp;"16:"&amp;$CB269&amp;"25"</f>
        <v>20mシャトルラン得点表!16:25</v>
      </c>
      <c r="CS269" s="47" t="b">
        <f t="shared" si="159"/>
        <v>0</v>
      </c>
    </row>
    <row r="270" spans="1:97">
      <c r="A270" s="10">
        <v>259</v>
      </c>
      <c r="B270" s="147"/>
      <c r="C270" s="15"/>
      <c r="D270" s="233"/>
      <c r="E270" s="15"/>
      <c r="F270" s="139" t="str">
        <f t="shared" si="146"/>
        <v/>
      </c>
      <c r="G270" s="15"/>
      <c r="H270" s="15"/>
      <c r="I270" s="30"/>
      <c r="J270" s="31" t="str">
        <f t="shared" ca="1" si="147"/>
        <v/>
      </c>
      <c r="K270" s="30"/>
      <c r="L270" s="31" t="str">
        <f t="shared" ca="1" si="148"/>
        <v/>
      </c>
      <c r="M270" s="59"/>
      <c r="N270" s="60"/>
      <c r="O270" s="60"/>
      <c r="P270" s="60"/>
      <c r="Q270" s="151"/>
      <c r="R270" s="122"/>
      <c r="S270" s="38" t="str">
        <f t="shared" ca="1" si="149"/>
        <v/>
      </c>
      <c r="T270" s="59"/>
      <c r="U270" s="60"/>
      <c r="V270" s="60"/>
      <c r="W270" s="60"/>
      <c r="X270" s="61"/>
      <c r="Y270" s="38"/>
      <c r="Z270" s="144" t="str">
        <f t="shared" ca="1" si="150"/>
        <v/>
      </c>
      <c r="AA270" s="59"/>
      <c r="AB270" s="60"/>
      <c r="AC270" s="60"/>
      <c r="AD270" s="151"/>
      <c r="AE270" s="30"/>
      <c r="AF270" s="31" t="str">
        <f t="shared" ca="1" si="151"/>
        <v/>
      </c>
      <c r="AG270" s="30"/>
      <c r="AH270" s="31" t="str">
        <f t="shared" ca="1" si="152"/>
        <v/>
      </c>
      <c r="AI270" s="122"/>
      <c r="AJ270" s="38" t="str">
        <f t="shared" ca="1" si="153"/>
        <v/>
      </c>
      <c r="AK270" s="30"/>
      <c r="AL270" s="31" t="str">
        <f t="shared" ca="1" si="154"/>
        <v/>
      </c>
      <c r="AM270" s="11" t="str">
        <f t="shared" si="155"/>
        <v/>
      </c>
      <c r="AN270" s="11" t="str">
        <f t="shared" si="156"/>
        <v/>
      </c>
      <c r="AO270" s="11" t="str">
        <f>IF(AM270=7,VLOOKUP(AN270,設定!$A$2:$B$6,2,1),"---")</f>
        <v>---</v>
      </c>
      <c r="AP270" s="85"/>
      <c r="AQ270" s="86"/>
      <c r="AR270" s="86"/>
      <c r="AS270" s="87" t="s">
        <v>115</v>
      </c>
      <c r="AT270" s="88"/>
      <c r="AU270" s="87"/>
      <c r="AV270" s="89"/>
      <c r="AW270" s="90" t="str">
        <f t="shared" si="157"/>
        <v/>
      </c>
      <c r="AX270" s="87" t="s">
        <v>115</v>
      </c>
      <c r="AY270" s="87" t="s">
        <v>115</v>
      </c>
      <c r="AZ270" s="87" t="s">
        <v>115</v>
      </c>
      <c r="BA270" s="87"/>
      <c r="BB270" s="87"/>
      <c r="BC270" s="87"/>
      <c r="BD270" s="87"/>
      <c r="BE270" s="91"/>
      <c r="BF270" s="96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256"/>
      <c r="BY270" s="106"/>
      <c r="BZ270" s="47"/>
      <c r="CA270" s="47">
        <v>259</v>
      </c>
      <c r="CB270" s="18" t="str">
        <f t="shared" si="158"/>
        <v/>
      </c>
      <c r="CC270" s="18" t="str">
        <f t="shared" si="160"/>
        <v>立得点表!3:12</v>
      </c>
      <c r="CD270" s="116" t="str">
        <f t="shared" si="161"/>
        <v>立得点表!16:25</v>
      </c>
      <c r="CE270" s="18" t="str">
        <f t="shared" si="162"/>
        <v>立3段得点表!3:13</v>
      </c>
      <c r="CF270" s="116" t="str">
        <f t="shared" si="163"/>
        <v>立3段得点表!16:25</v>
      </c>
      <c r="CG270" s="18" t="str">
        <f t="shared" si="164"/>
        <v>ボール得点表!3:13</v>
      </c>
      <c r="CH270" s="116" t="str">
        <f t="shared" si="165"/>
        <v>ボール得点表!16:25</v>
      </c>
      <c r="CI270" s="18" t="str">
        <f t="shared" si="166"/>
        <v>50m得点表!3:13</v>
      </c>
      <c r="CJ270" s="116" t="str">
        <f t="shared" si="167"/>
        <v>50m得点表!16:25</v>
      </c>
      <c r="CK270" s="18" t="str">
        <f t="shared" si="168"/>
        <v>往得点表!3:13</v>
      </c>
      <c r="CL270" s="116" t="str">
        <f t="shared" si="169"/>
        <v>往得点表!16:25</v>
      </c>
      <c r="CM270" s="18" t="str">
        <f t="shared" si="170"/>
        <v>腕得点表!3:13</v>
      </c>
      <c r="CN270" s="116" t="str">
        <f t="shared" si="171"/>
        <v>腕得点表!16:25</v>
      </c>
      <c r="CO270" s="18" t="str">
        <f t="shared" si="172"/>
        <v>腕膝得点表!3:4</v>
      </c>
      <c r="CP270" s="116" t="str">
        <f t="shared" si="173"/>
        <v>腕膝得点表!8:9</v>
      </c>
      <c r="CQ270" s="18" t="str">
        <f t="shared" si="174"/>
        <v>20mシャトルラン得点表!3:13</v>
      </c>
      <c r="CR270" s="116" t="str">
        <f t="shared" si="175"/>
        <v>20mシャトルラン得点表!16:25</v>
      </c>
      <c r="CS270" s="47" t="b">
        <f t="shared" si="159"/>
        <v>0</v>
      </c>
    </row>
    <row r="271" spans="1:97">
      <c r="A271" s="10">
        <v>260</v>
      </c>
      <c r="B271" s="147"/>
      <c r="C271" s="15"/>
      <c r="D271" s="233"/>
      <c r="E271" s="15"/>
      <c r="F271" s="139" t="str">
        <f t="shared" si="146"/>
        <v/>
      </c>
      <c r="G271" s="15"/>
      <c r="H271" s="15"/>
      <c r="I271" s="30"/>
      <c r="J271" s="31" t="str">
        <f t="shared" ca="1" si="147"/>
        <v/>
      </c>
      <c r="K271" s="30"/>
      <c r="L271" s="31" t="str">
        <f t="shared" ca="1" si="148"/>
        <v/>
      </c>
      <c r="M271" s="59"/>
      <c r="N271" s="60"/>
      <c r="O271" s="60"/>
      <c r="P271" s="60"/>
      <c r="Q271" s="151"/>
      <c r="R271" s="122"/>
      <c r="S271" s="38" t="str">
        <f t="shared" ca="1" si="149"/>
        <v/>
      </c>
      <c r="T271" s="59"/>
      <c r="U271" s="60"/>
      <c r="V271" s="60"/>
      <c r="W271" s="60"/>
      <c r="X271" s="61"/>
      <c r="Y271" s="38"/>
      <c r="Z271" s="144" t="str">
        <f t="shared" ca="1" si="150"/>
        <v/>
      </c>
      <c r="AA271" s="59"/>
      <c r="AB271" s="60"/>
      <c r="AC271" s="60"/>
      <c r="AD271" s="151"/>
      <c r="AE271" s="30"/>
      <c r="AF271" s="31" t="str">
        <f t="shared" ca="1" si="151"/>
        <v/>
      </c>
      <c r="AG271" s="30"/>
      <c r="AH271" s="31" t="str">
        <f t="shared" ca="1" si="152"/>
        <v/>
      </c>
      <c r="AI271" s="122"/>
      <c r="AJ271" s="38" t="str">
        <f t="shared" ca="1" si="153"/>
        <v/>
      </c>
      <c r="AK271" s="30"/>
      <c r="AL271" s="31" t="str">
        <f t="shared" ca="1" si="154"/>
        <v/>
      </c>
      <c r="AM271" s="11" t="str">
        <f t="shared" si="155"/>
        <v/>
      </c>
      <c r="AN271" s="11" t="str">
        <f t="shared" si="156"/>
        <v/>
      </c>
      <c r="AO271" s="11" t="str">
        <f>IF(AM271=7,VLOOKUP(AN271,設定!$A$2:$B$6,2,1),"---")</f>
        <v>---</v>
      </c>
      <c r="AP271" s="85"/>
      <c r="AQ271" s="86"/>
      <c r="AR271" s="86"/>
      <c r="AS271" s="87" t="s">
        <v>115</v>
      </c>
      <c r="AT271" s="88"/>
      <c r="AU271" s="87"/>
      <c r="AV271" s="89"/>
      <c r="AW271" s="90" t="str">
        <f t="shared" si="157"/>
        <v/>
      </c>
      <c r="AX271" s="87" t="s">
        <v>115</v>
      </c>
      <c r="AY271" s="87" t="s">
        <v>115</v>
      </c>
      <c r="AZ271" s="87" t="s">
        <v>115</v>
      </c>
      <c r="BA271" s="87"/>
      <c r="BB271" s="87"/>
      <c r="BC271" s="87"/>
      <c r="BD271" s="87"/>
      <c r="BE271" s="91"/>
      <c r="BF271" s="96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256"/>
      <c r="BY271" s="106"/>
      <c r="BZ271" s="47"/>
      <c r="CA271" s="47">
        <v>260</v>
      </c>
      <c r="CB271" s="18" t="str">
        <f t="shared" si="158"/>
        <v/>
      </c>
      <c r="CC271" s="18" t="str">
        <f t="shared" si="160"/>
        <v>立得点表!3:12</v>
      </c>
      <c r="CD271" s="116" t="str">
        <f t="shared" si="161"/>
        <v>立得点表!16:25</v>
      </c>
      <c r="CE271" s="18" t="str">
        <f t="shared" si="162"/>
        <v>立3段得点表!3:13</v>
      </c>
      <c r="CF271" s="116" t="str">
        <f t="shared" si="163"/>
        <v>立3段得点表!16:25</v>
      </c>
      <c r="CG271" s="18" t="str">
        <f t="shared" si="164"/>
        <v>ボール得点表!3:13</v>
      </c>
      <c r="CH271" s="116" t="str">
        <f t="shared" si="165"/>
        <v>ボール得点表!16:25</v>
      </c>
      <c r="CI271" s="18" t="str">
        <f t="shared" si="166"/>
        <v>50m得点表!3:13</v>
      </c>
      <c r="CJ271" s="116" t="str">
        <f t="shared" si="167"/>
        <v>50m得点表!16:25</v>
      </c>
      <c r="CK271" s="18" t="str">
        <f t="shared" si="168"/>
        <v>往得点表!3:13</v>
      </c>
      <c r="CL271" s="116" t="str">
        <f t="shared" si="169"/>
        <v>往得点表!16:25</v>
      </c>
      <c r="CM271" s="18" t="str">
        <f t="shared" si="170"/>
        <v>腕得点表!3:13</v>
      </c>
      <c r="CN271" s="116" t="str">
        <f t="shared" si="171"/>
        <v>腕得点表!16:25</v>
      </c>
      <c r="CO271" s="18" t="str">
        <f t="shared" si="172"/>
        <v>腕膝得点表!3:4</v>
      </c>
      <c r="CP271" s="116" t="str">
        <f t="shared" si="173"/>
        <v>腕膝得点表!8:9</v>
      </c>
      <c r="CQ271" s="18" t="str">
        <f t="shared" si="174"/>
        <v>20mシャトルラン得点表!3:13</v>
      </c>
      <c r="CR271" s="116" t="str">
        <f t="shared" si="175"/>
        <v>20mシャトルラン得点表!16:25</v>
      </c>
      <c r="CS271" s="47" t="b">
        <f t="shared" si="159"/>
        <v>0</v>
      </c>
    </row>
    <row r="272" spans="1:97">
      <c r="A272" s="10">
        <v>261</v>
      </c>
      <c r="B272" s="147"/>
      <c r="C272" s="15"/>
      <c r="D272" s="233"/>
      <c r="E272" s="15"/>
      <c r="F272" s="139" t="str">
        <f t="shared" si="146"/>
        <v/>
      </c>
      <c r="G272" s="15"/>
      <c r="H272" s="15"/>
      <c r="I272" s="30"/>
      <c r="J272" s="31" t="str">
        <f t="shared" ca="1" si="147"/>
        <v/>
      </c>
      <c r="K272" s="30"/>
      <c r="L272" s="31" t="str">
        <f t="shared" ca="1" si="148"/>
        <v/>
      </c>
      <c r="M272" s="59"/>
      <c r="N272" s="60"/>
      <c r="O272" s="60"/>
      <c r="P272" s="60"/>
      <c r="Q272" s="151"/>
      <c r="R272" s="122"/>
      <c r="S272" s="38" t="str">
        <f t="shared" ca="1" si="149"/>
        <v/>
      </c>
      <c r="T272" s="59"/>
      <c r="U272" s="60"/>
      <c r="V272" s="60"/>
      <c r="W272" s="60"/>
      <c r="X272" s="61"/>
      <c r="Y272" s="38"/>
      <c r="Z272" s="144" t="str">
        <f t="shared" ca="1" si="150"/>
        <v/>
      </c>
      <c r="AA272" s="59"/>
      <c r="AB272" s="60"/>
      <c r="AC272" s="60"/>
      <c r="AD272" s="151"/>
      <c r="AE272" s="30"/>
      <c r="AF272" s="31" t="str">
        <f t="shared" ca="1" si="151"/>
        <v/>
      </c>
      <c r="AG272" s="30"/>
      <c r="AH272" s="31" t="str">
        <f t="shared" ca="1" si="152"/>
        <v/>
      </c>
      <c r="AI272" s="122"/>
      <c r="AJ272" s="38" t="str">
        <f t="shared" ca="1" si="153"/>
        <v/>
      </c>
      <c r="AK272" s="30"/>
      <c r="AL272" s="31" t="str">
        <f t="shared" ca="1" si="154"/>
        <v/>
      </c>
      <c r="AM272" s="11" t="str">
        <f t="shared" si="155"/>
        <v/>
      </c>
      <c r="AN272" s="11" t="str">
        <f t="shared" si="156"/>
        <v/>
      </c>
      <c r="AO272" s="11" t="str">
        <f>IF(AM272=7,VLOOKUP(AN272,設定!$A$2:$B$6,2,1),"---")</f>
        <v>---</v>
      </c>
      <c r="AP272" s="85"/>
      <c r="AQ272" s="86"/>
      <c r="AR272" s="86"/>
      <c r="AS272" s="87" t="s">
        <v>115</v>
      </c>
      <c r="AT272" s="88"/>
      <c r="AU272" s="87"/>
      <c r="AV272" s="89"/>
      <c r="AW272" s="90" t="str">
        <f t="shared" si="157"/>
        <v/>
      </c>
      <c r="AX272" s="87" t="s">
        <v>115</v>
      </c>
      <c r="AY272" s="87" t="s">
        <v>115</v>
      </c>
      <c r="AZ272" s="87" t="s">
        <v>115</v>
      </c>
      <c r="BA272" s="87"/>
      <c r="BB272" s="87"/>
      <c r="BC272" s="87"/>
      <c r="BD272" s="87"/>
      <c r="BE272" s="91"/>
      <c r="BF272" s="96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256"/>
      <c r="BY272" s="106"/>
      <c r="BZ272" s="47"/>
      <c r="CA272" s="47">
        <v>261</v>
      </c>
      <c r="CB272" s="18" t="str">
        <f t="shared" si="158"/>
        <v/>
      </c>
      <c r="CC272" s="18" t="str">
        <f t="shared" si="160"/>
        <v>立得点表!3:12</v>
      </c>
      <c r="CD272" s="116" t="str">
        <f t="shared" si="161"/>
        <v>立得点表!16:25</v>
      </c>
      <c r="CE272" s="18" t="str">
        <f t="shared" si="162"/>
        <v>立3段得点表!3:13</v>
      </c>
      <c r="CF272" s="116" t="str">
        <f t="shared" si="163"/>
        <v>立3段得点表!16:25</v>
      </c>
      <c r="CG272" s="18" t="str">
        <f t="shared" si="164"/>
        <v>ボール得点表!3:13</v>
      </c>
      <c r="CH272" s="116" t="str">
        <f t="shared" si="165"/>
        <v>ボール得点表!16:25</v>
      </c>
      <c r="CI272" s="18" t="str">
        <f t="shared" si="166"/>
        <v>50m得点表!3:13</v>
      </c>
      <c r="CJ272" s="116" t="str">
        <f t="shared" si="167"/>
        <v>50m得点表!16:25</v>
      </c>
      <c r="CK272" s="18" t="str">
        <f t="shared" si="168"/>
        <v>往得点表!3:13</v>
      </c>
      <c r="CL272" s="116" t="str">
        <f t="shared" si="169"/>
        <v>往得点表!16:25</v>
      </c>
      <c r="CM272" s="18" t="str">
        <f t="shared" si="170"/>
        <v>腕得点表!3:13</v>
      </c>
      <c r="CN272" s="116" t="str">
        <f t="shared" si="171"/>
        <v>腕得点表!16:25</v>
      </c>
      <c r="CO272" s="18" t="str">
        <f t="shared" si="172"/>
        <v>腕膝得点表!3:4</v>
      </c>
      <c r="CP272" s="116" t="str">
        <f t="shared" si="173"/>
        <v>腕膝得点表!8:9</v>
      </c>
      <c r="CQ272" s="18" t="str">
        <f t="shared" si="174"/>
        <v>20mシャトルラン得点表!3:13</v>
      </c>
      <c r="CR272" s="116" t="str">
        <f t="shared" si="175"/>
        <v>20mシャトルラン得点表!16:25</v>
      </c>
      <c r="CS272" s="47" t="b">
        <f t="shared" si="159"/>
        <v>0</v>
      </c>
    </row>
    <row r="273" spans="1:97">
      <c r="A273" s="10">
        <v>262</v>
      </c>
      <c r="B273" s="147"/>
      <c r="C273" s="15"/>
      <c r="D273" s="233"/>
      <c r="E273" s="15"/>
      <c r="F273" s="139" t="str">
        <f t="shared" si="146"/>
        <v/>
      </c>
      <c r="G273" s="15"/>
      <c r="H273" s="15"/>
      <c r="I273" s="30"/>
      <c r="J273" s="31" t="str">
        <f t="shared" ca="1" si="147"/>
        <v/>
      </c>
      <c r="K273" s="30"/>
      <c r="L273" s="31" t="str">
        <f t="shared" ca="1" si="148"/>
        <v/>
      </c>
      <c r="M273" s="59"/>
      <c r="N273" s="60"/>
      <c r="O273" s="60"/>
      <c r="P273" s="60"/>
      <c r="Q273" s="151"/>
      <c r="R273" s="122"/>
      <c r="S273" s="38" t="str">
        <f t="shared" ca="1" si="149"/>
        <v/>
      </c>
      <c r="T273" s="59"/>
      <c r="U273" s="60"/>
      <c r="V273" s="60"/>
      <c r="W273" s="60"/>
      <c r="X273" s="61"/>
      <c r="Y273" s="38"/>
      <c r="Z273" s="144" t="str">
        <f t="shared" ca="1" si="150"/>
        <v/>
      </c>
      <c r="AA273" s="59"/>
      <c r="AB273" s="60"/>
      <c r="AC273" s="60"/>
      <c r="AD273" s="151"/>
      <c r="AE273" s="30"/>
      <c r="AF273" s="31" t="str">
        <f t="shared" ca="1" si="151"/>
        <v/>
      </c>
      <c r="AG273" s="30"/>
      <c r="AH273" s="31" t="str">
        <f t="shared" ca="1" si="152"/>
        <v/>
      </c>
      <c r="AI273" s="122"/>
      <c r="AJ273" s="38" t="str">
        <f t="shared" ca="1" si="153"/>
        <v/>
      </c>
      <c r="AK273" s="30"/>
      <c r="AL273" s="31" t="str">
        <f t="shared" ca="1" si="154"/>
        <v/>
      </c>
      <c r="AM273" s="11" t="str">
        <f t="shared" si="155"/>
        <v/>
      </c>
      <c r="AN273" s="11" t="str">
        <f t="shared" si="156"/>
        <v/>
      </c>
      <c r="AO273" s="11" t="str">
        <f>IF(AM273=7,VLOOKUP(AN273,設定!$A$2:$B$6,2,1),"---")</f>
        <v>---</v>
      </c>
      <c r="AP273" s="85"/>
      <c r="AQ273" s="86"/>
      <c r="AR273" s="86"/>
      <c r="AS273" s="87" t="s">
        <v>115</v>
      </c>
      <c r="AT273" s="88"/>
      <c r="AU273" s="87"/>
      <c r="AV273" s="89"/>
      <c r="AW273" s="90" t="str">
        <f t="shared" si="157"/>
        <v/>
      </c>
      <c r="AX273" s="87" t="s">
        <v>115</v>
      </c>
      <c r="AY273" s="87" t="s">
        <v>115</v>
      </c>
      <c r="AZ273" s="87" t="s">
        <v>115</v>
      </c>
      <c r="BA273" s="87"/>
      <c r="BB273" s="87"/>
      <c r="BC273" s="87"/>
      <c r="BD273" s="87"/>
      <c r="BE273" s="91"/>
      <c r="BF273" s="96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256"/>
      <c r="BY273" s="106"/>
      <c r="BZ273" s="47"/>
      <c r="CA273" s="47">
        <v>262</v>
      </c>
      <c r="CB273" s="18" t="str">
        <f t="shared" si="158"/>
        <v/>
      </c>
      <c r="CC273" s="18" t="str">
        <f t="shared" si="160"/>
        <v>立得点表!3:12</v>
      </c>
      <c r="CD273" s="116" t="str">
        <f t="shared" si="161"/>
        <v>立得点表!16:25</v>
      </c>
      <c r="CE273" s="18" t="str">
        <f t="shared" si="162"/>
        <v>立3段得点表!3:13</v>
      </c>
      <c r="CF273" s="116" t="str">
        <f t="shared" si="163"/>
        <v>立3段得点表!16:25</v>
      </c>
      <c r="CG273" s="18" t="str">
        <f t="shared" si="164"/>
        <v>ボール得点表!3:13</v>
      </c>
      <c r="CH273" s="116" t="str">
        <f t="shared" si="165"/>
        <v>ボール得点表!16:25</v>
      </c>
      <c r="CI273" s="18" t="str">
        <f t="shared" si="166"/>
        <v>50m得点表!3:13</v>
      </c>
      <c r="CJ273" s="116" t="str">
        <f t="shared" si="167"/>
        <v>50m得点表!16:25</v>
      </c>
      <c r="CK273" s="18" t="str">
        <f t="shared" si="168"/>
        <v>往得点表!3:13</v>
      </c>
      <c r="CL273" s="116" t="str">
        <f t="shared" si="169"/>
        <v>往得点表!16:25</v>
      </c>
      <c r="CM273" s="18" t="str">
        <f t="shared" si="170"/>
        <v>腕得点表!3:13</v>
      </c>
      <c r="CN273" s="116" t="str">
        <f t="shared" si="171"/>
        <v>腕得点表!16:25</v>
      </c>
      <c r="CO273" s="18" t="str">
        <f t="shared" si="172"/>
        <v>腕膝得点表!3:4</v>
      </c>
      <c r="CP273" s="116" t="str">
        <f t="shared" si="173"/>
        <v>腕膝得点表!8:9</v>
      </c>
      <c r="CQ273" s="18" t="str">
        <f t="shared" si="174"/>
        <v>20mシャトルラン得点表!3:13</v>
      </c>
      <c r="CR273" s="116" t="str">
        <f t="shared" si="175"/>
        <v>20mシャトルラン得点表!16:25</v>
      </c>
      <c r="CS273" s="47" t="b">
        <f t="shared" si="159"/>
        <v>0</v>
      </c>
    </row>
    <row r="274" spans="1:97">
      <c r="A274" s="10">
        <v>263</v>
      </c>
      <c r="B274" s="147"/>
      <c r="C274" s="15"/>
      <c r="D274" s="233"/>
      <c r="E274" s="15"/>
      <c r="F274" s="139" t="str">
        <f t="shared" si="146"/>
        <v/>
      </c>
      <c r="G274" s="15"/>
      <c r="H274" s="15"/>
      <c r="I274" s="30"/>
      <c r="J274" s="31" t="str">
        <f t="shared" ca="1" si="147"/>
        <v/>
      </c>
      <c r="K274" s="30"/>
      <c r="L274" s="31" t="str">
        <f t="shared" ca="1" si="148"/>
        <v/>
      </c>
      <c r="M274" s="59"/>
      <c r="N274" s="60"/>
      <c r="O274" s="60"/>
      <c r="P274" s="60"/>
      <c r="Q274" s="151"/>
      <c r="R274" s="122"/>
      <c r="S274" s="38" t="str">
        <f t="shared" ca="1" si="149"/>
        <v/>
      </c>
      <c r="T274" s="59"/>
      <c r="U274" s="60"/>
      <c r="V274" s="60"/>
      <c r="W274" s="60"/>
      <c r="X274" s="61"/>
      <c r="Y274" s="38"/>
      <c r="Z274" s="144" t="str">
        <f t="shared" ca="1" si="150"/>
        <v/>
      </c>
      <c r="AA274" s="59"/>
      <c r="AB274" s="60"/>
      <c r="AC274" s="60"/>
      <c r="AD274" s="151"/>
      <c r="AE274" s="30"/>
      <c r="AF274" s="31" t="str">
        <f t="shared" ca="1" si="151"/>
        <v/>
      </c>
      <c r="AG274" s="30"/>
      <c r="AH274" s="31" t="str">
        <f t="shared" ca="1" si="152"/>
        <v/>
      </c>
      <c r="AI274" s="122"/>
      <c r="AJ274" s="38" t="str">
        <f t="shared" ca="1" si="153"/>
        <v/>
      </c>
      <c r="AK274" s="30"/>
      <c r="AL274" s="31" t="str">
        <f t="shared" ca="1" si="154"/>
        <v/>
      </c>
      <c r="AM274" s="11" t="str">
        <f t="shared" si="155"/>
        <v/>
      </c>
      <c r="AN274" s="11" t="str">
        <f t="shared" si="156"/>
        <v/>
      </c>
      <c r="AO274" s="11" t="str">
        <f>IF(AM274=7,VLOOKUP(AN274,設定!$A$2:$B$6,2,1),"---")</f>
        <v>---</v>
      </c>
      <c r="AP274" s="85"/>
      <c r="AQ274" s="86"/>
      <c r="AR274" s="86"/>
      <c r="AS274" s="87" t="s">
        <v>115</v>
      </c>
      <c r="AT274" s="88"/>
      <c r="AU274" s="87"/>
      <c r="AV274" s="89"/>
      <c r="AW274" s="90" t="str">
        <f t="shared" si="157"/>
        <v/>
      </c>
      <c r="AX274" s="87" t="s">
        <v>115</v>
      </c>
      <c r="AY274" s="87" t="s">
        <v>115</v>
      </c>
      <c r="AZ274" s="87" t="s">
        <v>115</v>
      </c>
      <c r="BA274" s="87"/>
      <c r="BB274" s="87"/>
      <c r="BC274" s="87"/>
      <c r="BD274" s="87"/>
      <c r="BE274" s="91"/>
      <c r="BF274" s="96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256"/>
      <c r="BY274" s="106"/>
      <c r="BZ274" s="47"/>
      <c r="CA274" s="47">
        <v>263</v>
      </c>
      <c r="CB274" s="18" t="str">
        <f t="shared" si="158"/>
        <v/>
      </c>
      <c r="CC274" s="18" t="str">
        <f t="shared" si="160"/>
        <v>立得点表!3:12</v>
      </c>
      <c r="CD274" s="116" t="str">
        <f t="shared" si="161"/>
        <v>立得点表!16:25</v>
      </c>
      <c r="CE274" s="18" t="str">
        <f t="shared" si="162"/>
        <v>立3段得点表!3:13</v>
      </c>
      <c r="CF274" s="116" t="str">
        <f t="shared" si="163"/>
        <v>立3段得点表!16:25</v>
      </c>
      <c r="CG274" s="18" t="str">
        <f t="shared" si="164"/>
        <v>ボール得点表!3:13</v>
      </c>
      <c r="CH274" s="116" t="str">
        <f t="shared" si="165"/>
        <v>ボール得点表!16:25</v>
      </c>
      <c r="CI274" s="18" t="str">
        <f t="shared" si="166"/>
        <v>50m得点表!3:13</v>
      </c>
      <c r="CJ274" s="116" t="str">
        <f t="shared" si="167"/>
        <v>50m得点表!16:25</v>
      </c>
      <c r="CK274" s="18" t="str">
        <f t="shared" si="168"/>
        <v>往得点表!3:13</v>
      </c>
      <c r="CL274" s="116" t="str">
        <f t="shared" si="169"/>
        <v>往得点表!16:25</v>
      </c>
      <c r="CM274" s="18" t="str">
        <f t="shared" si="170"/>
        <v>腕得点表!3:13</v>
      </c>
      <c r="CN274" s="116" t="str">
        <f t="shared" si="171"/>
        <v>腕得点表!16:25</v>
      </c>
      <c r="CO274" s="18" t="str">
        <f t="shared" si="172"/>
        <v>腕膝得点表!3:4</v>
      </c>
      <c r="CP274" s="116" t="str">
        <f t="shared" si="173"/>
        <v>腕膝得点表!8:9</v>
      </c>
      <c r="CQ274" s="18" t="str">
        <f t="shared" si="174"/>
        <v>20mシャトルラン得点表!3:13</v>
      </c>
      <c r="CR274" s="116" t="str">
        <f t="shared" si="175"/>
        <v>20mシャトルラン得点表!16:25</v>
      </c>
      <c r="CS274" s="47" t="b">
        <f t="shared" si="159"/>
        <v>0</v>
      </c>
    </row>
    <row r="275" spans="1:97">
      <c r="A275" s="10">
        <v>264</v>
      </c>
      <c r="B275" s="147"/>
      <c r="C275" s="15"/>
      <c r="D275" s="233"/>
      <c r="E275" s="15"/>
      <c r="F275" s="139" t="str">
        <f t="shared" si="146"/>
        <v/>
      </c>
      <c r="G275" s="15"/>
      <c r="H275" s="15"/>
      <c r="I275" s="30"/>
      <c r="J275" s="31" t="str">
        <f t="shared" ca="1" si="147"/>
        <v/>
      </c>
      <c r="K275" s="30"/>
      <c r="L275" s="31" t="str">
        <f t="shared" ca="1" si="148"/>
        <v/>
      </c>
      <c r="M275" s="59"/>
      <c r="N275" s="60"/>
      <c r="O275" s="60"/>
      <c r="P275" s="60"/>
      <c r="Q275" s="151"/>
      <c r="R275" s="122"/>
      <c r="S275" s="38" t="str">
        <f t="shared" ca="1" si="149"/>
        <v/>
      </c>
      <c r="T275" s="59"/>
      <c r="U275" s="60"/>
      <c r="V275" s="60"/>
      <c r="W275" s="60"/>
      <c r="X275" s="61"/>
      <c r="Y275" s="38"/>
      <c r="Z275" s="144" t="str">
        <f t="shared" ca="1" si="150"/>
        <v/>
      </c>
      <c r="AA275" s="59"/>
      <c r="AB275" s="60"/>
      <c r="AC275" s="60"/>
      <c r="AD275" s="151"/>
      <c r="AE275" s="30"/>
      <c r="AF275" s="31" t="str">
        <f t="shared" ca="1" si="151"/>
        <v/>
      </c>
      <c r="AG275" s="30"/>
      <c r="AH275" s="31" t="str">
        <f t="shared" ca="1" si="152"/>
        <v/>
      </c>
      <c r="AI275" s="122"/>
      <c r="AJ275" s="38" t="str">
        <f t="shared" ca="1" si="153"/>
        <v/>
      </c>
      <c r="AK275" s="30"/>
      <c r="AL275" s="31" t="str">
        <f t="shared" ca="1" si="154"/>
        <v/>
      </c>
      <c r="AM275" s="11" t="str">
        <f t="shared" si="155"/>
        <v/>
      </c>
      <c r="AN275" s="11" t="str">
        <f t="shared" si="156"/>
        <v/>
      </c>
      <c r="AO275" s="11" t="str">
        <f>IF(AM275=7,VLOOKUP(AN275,設定!$A$2:$B$6,2,1),"---")</f>
        <v>---</v>
      </c>
      <c r="AP275" s="85"/>
      <c r="AQ275" s="86"/>
      <c r="AR275" s="86"/>
      <c r="AS275" s="87" t="s">
        <v>115</v>
      </c>
      <c r="AT275" s="88"/>
      <c r="AU275" s="87"/>
      <c r="AV275" s="89"/>
      <c r="AW275" s="90" t="str">
        <f t="shared" si="157"/>
        <v/>
      </c>
      <c r="AX275" s="87" t="s">
        <v>115</v>
      </c>
      <c r="AY275" s="87" t="s">
        <v>115</v>
      </c>
      <c r="AZ275" s="87" t="s">
        <v>115</v>
      </c>
      <c r="BA275" s="87"/>
      <c r="BB275" s="87"/>
      <c r="BC275" s="87"/>
      <c r="BD275" s="87"/>
      <c r="BE275" s="91"/>
      <c r="BF275" s="96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256"/>
      <c r="BY275" s="106"/>
      <c r="BZ275" s="47"/>
      <c r="CA275" s="47">
        <v>264</v>
      </c>
      <c r="CB275" s="18" t="str">
        <f t="shared" si="158"/>
        <v/>
      </c>
      <c r="CC275" s="18" t="str">
        <f t="shared" si="160"/>
        <v>立得点表!3:12</v>
      </c>
      <c r="CD275" s="116" t="str">
        <f t="shared" si="161"/>
        <v>立得点表!16:25</v>
      </c>
      <c r="CE275" s="18" t="str">
        <f t="shared" si="162"/>
        <v>立3段得点表!3:13</v>
      </c>
      <c r="CF275" s="116" t="str">
        <f t="shared" si="163"/>
        <v>立3段得点表!16:25</v>
      </c>
      <c r="CG275" s="18" t="str">
        <f t="shared" si="164"/>
        <v>ボール得点表!3:13</v>
      </c>
      <c r="CH275" s="116" t="str">
        <f t="shared" si="165"/>
        <v>ボール得点表!16:25</v>
      </c>
      <c r="CI275" s="18" t="str">
        <f t="shared" si="166"/>
        <v>50m得点表!3:13</v>
      </c>
      <c r="CJ275" s="116" t="str">
        <f t="shared" si="167"/>
        <v>50m得点表!16:25</v>
      </c>
      <c r="CK275" s="18" t="str">
        <f t="shared" si="168"/>
        <v>往得点表!3:13</v>
      </c>
      <c r="CL275" s="116" t="str">
        <f t="shared" si="169"/>
        <v>往得点表!16:25</v>
      </c>
      <c r="CM275" s="18" t="str">
        <f t="shared" si="170"/>
        <v>腕得点表!3:13</v>
      </c>
      <c r="CN275" s="116" t="str">
        <f t="shared" si="171"/>
        <v>腕得点表!16:25</v>
      </c>
      <c r="CO275" s="18" t="str">
        <f t="shared" si="172"/>
        <v>腕膝得点表!3:4</v>
      </c>
      <c r="CP275" s="116" t="str">
        <f t="shared" si="173"/>
        <v>腕膝得点表!8:9</v>
      </c>
      <c r="CQ275" s="18" t="str">
        <f t="shared" si="174"/>
        <v>20mシャトルラン得点表!3:13</v>
      </c>
      <c r="CR275" s="116" t="str">
        <f t="shared" si="175"/>
        <v>20mシャトルラン得点表!16:25</v>
      </c>
      <c r="CS275" s="47" t="b">
        <f t="shared" si="159"/>
        <v>0</v>
      </c>
    </row>
    <row r="276" spans="1:97">
      <c r="A276" s="10">
        <v>265</v>
      </c>
      <c r="B276" s="147"/>
      <c r="C276" s="15"/>
      <c r="D276" s="233"/>
      <c r="E276" s="15"/>
      <c r="F276" s="139" t="str">
        <f t="shared" si="146"/>
        <v/>
      </c>
      <c r="G276" s="15"/>
      <c r="H276" s="15"/>
      <c r="I276" s="30"/>
      <c r="J276" s="31" t="str">
        <f t="shared" ca="1" si="147"/>
        <v/>
      </c>
      <c r="K276" s="30"/>
      <c r="L276" s="31" t="str">
        <f t="shared" ca="1" si="148"/>
        <v/>
      </c>
      <c r="M276" s="59"/>
      <c r="N276" s="60"/>
      <c r="O276" s="60"/>
      <c r="P276" s="60"/>
      <c r="Q276" s="151"/>
      <c r="R276" s="122"/>
      <c r="S276" s="38" t="str">
        <f t="shared" ca="1" si="149"/>
        <v/>
      </c>
      <c r="T276" s="59"/>
      <c r="U276" s="60"/>
      <c r="V276" s="60"/>
      <c r="W276" s="60"/>
      <c r="X276" s="61"/>
      <c r="Y276" s="38"/>
      <c r="Z276" s="144" t="str">
        <f t="shared" ca="1" si="150"/>
        <v/>
      </c>
      <c r="AA276" s="59"/>
      <c r="AB276" s="60"/>
      <c r="AC276" s="60"/>
      <c r="AD276" s="151"/>
      <c r="AE276" s="30"/>
      <c r="AF276" s="31" t="str">
        <f t="shared" ca="1" si="151"/>
        <v/>
      </c>
      <c r="AG276" s="30"/>
      <c r="AH276" s="31" t="str">
        <f t="shared" ca="1" si="152"/>
        <v/>
      </c>
      <c r="AI276" s="122"/>
      <c r="AJ276" s="38" t="str">
        <f t="shared" ca="1" si="153"/>
        <v/>
      </c>
      <c r="AK276" s="30"/>
      <c r="AL276" s="31" t="str">
        <f t="shared" ca="1" si="154"/>
        <v/>
      </c>
      <c r="AM276" s="11" t="str">
        <f t="shared" si="155"/>
        <v/>
      </c>
      <c r="AN276" s="11" t="str">
        <f t="shared" si="156"/>
        <v/>
      </c>
      <c r="AO276" s="11" t="str">
        <f>IF(AM276=7,VLOOKUP(AN276,設定!$A$2:$B$6,2,1),"---")</f>
        <v>---</v>
      </c>
      <c r="AP276" s="85"/>
      <c r="AQ276" s="86"/>
      <c r="AR276" s="86"/>
      <c r="AS276" s="87" t="s">
        <v>115</v>
      </c>
      <c r="AT276" s="88"/>
      <c r="AU276" s="87"/>
      <c r="AV276" s="89"/>
      <c r="AW276" s="90" t="str">
        <f t="shared" si="157"/>
        <v/>
      </c>
      <c r="AX276" s="87" t="s">
        <v>115</v>
      </c>
      <c r="AY276" s="87" t="s">
        <v>115</v>
      </c>
      <c r="AZ276" s="87" t="s">
        <v>115</v>
      </c>
      <c r="BA276" s="87"/>
      <c r="BB276" s="87"/>
      <c r="BC276" s="87"/>
      <c r="BD276" s="87"/>
      <c r="BE276" s="91"/>
      <c r="BF276" s="96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256"/>
      <c r="BY276" s="106"/>
      <c r="BZ276" s="47"/>
      <c r="CA276" s="47">
        <v>265</v>
      </c>
      <c r="CB276" s="18" t="str">
        <f t="shared" si="158"/>
        <v/>
      </c>
      <c r="CC276" s="18" t="str">
        <f t="shared" si="160"/>
        <v>立得点表!3:12</v>
      </c>
      <c r="CD276" s="116" t="str">
        <f t="shared" si="161"/>
        <v>立得点表!16:25</v>
      </c>
      <c r="CE276" s="18" t="str">
        <f t="shared" si="162"/>
        <v>立3段得点表!3:13</v>
      </c>
      <c r="CF276" s="116" t="str">
        <f t="shared" si="163"/>
        <v>立3段得点表!16:25</v>
      </c>
      <c r="CG276" s="18" t="str">
        <f t="shared" si="164"/>
        <v>ボール得点表!3:13</v>
      </c>
      <c r="CH276" s="116" t="str">
        <f t="shared" si="165"/>
        <v>ボール得点表!16:25</v>
      </c>
      <c r="CI276" s="18" t="str">
        <f t="shared" si="166"/>
        <v>50m得点表!3:13</v>
      </c>
      <c r="CJ276" s="116" t="str">
        <f t="shared" si="167"/>
        <v>50m得点表!16:25</v>
      </c>
      <c r="CK276" s="18" t="str">
        <f t="shared" si="168"/>
        <v>往得点表!3:13</v>
      </c>
      <c r="CL276" s="116" t="str">
        <f t="shared" si="169"/>
        <v>往得点表!16:25</v>
      </c>
      <c r="CM276" s="18" t="str">
        <f t="shared" si="170"/>
        <v>腕得点表!3:13</v>
      </c>
      <c r="CN276" s="116" t="str">
        <f t="shared" si="171"/>
        <v>腕得点表!16:25</v>
      </c>
      <c r="CO276" s="18" t="str">
        <f t="shared" si="172"/>
        <v>腕膝得点表!3:4</v>
      </c>
      <c r="CP276" s="116" t="str">
        <f t="shared" si="173"/>
        <v>腕膝得点表!8:9</v>
      </c>
      <c r="CQ276" s="18" t="str">
        <f t="shared" si="174"/>
        <v>20mシャトルラン得点表!3:13</v>
      </c>
      <c r="CR276" s="116" t="str">
        <f t="shared" si="175"/>
        <v>20mシャトルラン得点表!16:25</v>
      </c>
      <c r="CS276" s="47" t="b">
        <f t="shared" si="159"/>
        <v>0</v>
      </c>
    </row>
    <row r="277" spans="1:97">
      <c r="A277" s="10">
        <v>266</v>
      </c>
      <c r="B277" s="147"/>
      <c r="C277" s="15"/>
      <c r="D277" s="233"/>
      <c r="E277" s="15"/>
      <c r="F277" s="139" t="str">
        <f t="shared" si="146"/>
        <v/>
      </c>
      <c r="G277" s="15"/>
      <c r="H277" s="15"/>
      <c r="I277" s="30"/>
      <c r="J277" s="31" t="str">
        <f t="shared" ca="1" si="147"/>
        <v/>
      </c>
      <c r="K277" s="30"/>
      <c r="L277" s="31" t="str">
        <f t="shared" ca="1" si="148"/>
        <v/>
      </c>
      <c r="M277" s="59"/>
      <c r="N277" s="60"/>
      <c r="O277" s="60"/>
      <c r="P277" s="60"/>
      <c r="Q277" s="151"/>
      <c r="R277" s="122"/>
      <c r="S277" s="38" t="str">
        <f t="shared" ca="1" si="149"/>
        <v/>
      </c>
      <c r="T277" s="59"/>
      <c r="U277" s="60"/>
      <c r="V277" s="60"/>
      <c r="W277" s="60"/>
      <c r="X277" s="61"/>
      <c r="Y277" s="38"/>
      <c r="Z277" s="144" t="str">
        <f t="shared" ca="1" si="150"/>
        <v/>
      </c>
      <c r="AA277" s="59"/>
      <c r="AB277" s="60"/>
      <c r="AC277" s="60"/>
      <c r="AD277" s="151"/>
      <c r="AE277" s="30"/>
      <c r="AF277" s="31" t="str">
        <f t="shared" ca="1" si="151"/>
        <v/>
      </c>
      <c r="AG277" s="30"/>
      <c r="AH277" s="31" t="str">
        <f t="shared" ca="1" si="152"/>
        <v/>
      </c>
      <c r="AI277" s="122"/>
      <c r="AJ277" s="38" t="str">
        <f t="shared" ca="1" si="153"/>
        <v/>
      </c>
      <c r="AK277" s="30"/>
      <c r="AL277" s="31" t="str">
        <f t="shared" ca="1" si="154"/>
        <v/>
      </c>
      <c r="AM277" s="11" t="str">
        <f t="shared" si="155"/>
        <v/>
      </c>
      <c r="AN277" s="11" t="str">
        <f t="shared" si="156"/>
        <v/>
      </c>
      <c r="AO277" s="11" t="str">
        <f>IF(AM277=7,VLOOKUP(AN277,設定!$A$2:$B$6,2,1),"---")</f>
        <v>---</v>
      </c>
      <c r="AP277" s="85"/>
      <c r="AQ277" s="86"/>
      <c r="AR277" s="86"/>
      <c r="AS277" s="87" t="s">
        <v>115</v>
      </c>
      <c r="AT277" s="88"/>
      <c r="AU277" s="87"/>
      <c r="AV277" s="89"/>
      <c r="AW277" s="90" t="str">
        <f t="shared" si="157"/>
        <v/>
      </c>
      <c r="AX277" s="87" t="s">
        <v>115</v>
      </c>
      <c r="AY277" s="87" t="s">
        <v>115</v>
      </c>
      <c r="AZ277" s="87" t="s">
        <v>115</v>
      </c>
      <c r="BA277" s="87"/>
      <c r="BB277" s="87"/>
      <c r="BC277" s="87"/>
      <c r="BD277" s="87"/>
      <c r="BE277" s="91"/>
      <c r="BF277" s="96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256"/>
      <c r="BY277" s="106"/>
      <c r="BZ277" s="47"/>
      <c r="CA277" s="47">
        <v>266</v>
      </c>
      <c r="CB277" s="18" t="str">
        <f t="shared" si="158"/>
        <v/>
      </c>
      <c r="CC277" s="18" t="str">
        <f t="shared" si="160"/>
        <v>立得点表!3:12</v>
      </c>
      <c r="CD277" s="116" t="str">
        <f t="shared" si="161"/>
        <v>立得点表!16:25</v>
      </c>
      <c r="CE277" s="18" t="str">
        <f t="shared" si="162"/>
        <v>立3段得点表!3:13</v>
      </c>
      <c r="CF277" s="116" t="str">
        <f t="shared" si="163"/>
        <v>立3段得点表!16:25</v>
      </c>
      <c r="CG277" s="18" t="str">
        <f t="shared" si="164"/>
        <v>ボール得点表!3:13</v>
      </c>
      <c r="CH277" s="116" t="str">
        <f t="shared" si="165"/>
        <v>ボール得点表!16:25</v>
      </c>
      <c r="CI277" s="18" t="str">
        <f t="shared" si="166"/>
        <v>50m得点表!3:13</v>
      </c>
      <c r="CJ277" s="116" t="str">
        <f t="shared" si="167"/>
        <v>50m得点表!16:25</v>
      </c>
      <c r="CK277" s="18" t="str">
        <f t="shared" si="168"/>
        <v>往得点表!3:13</v>
      </c>
      <c r="CL277" s="116" t="str">
        <f t="shared" si="169"/>
        <v>往得点表!16:25</v>
      </c>
      <c r="CM277" s="18" t="str">
        <f t="shared" si="170"/>
        <v>腕得点表!3:13</v>
      </c>
      <c r="CN277" s="116" t="str">
        <f t="shared" si="171"/>
        <v>腕得点表!16:25</v>
      </c>
      <c r="CO277" s="18" t="str">
        <f t="shared" si="172"/>
        <v>腕膝得点表!3:4</v>
      </c>
      <c r="CP277" s="116" t="str">
        <f t="shared" si="173"/>
        <v>腕膝得点表!8:9</v>
      </c>
      <c r="CQ277" s="18" t="str">
        <f t="shared" si="174"/>
        <v>20mシャトルラン得点表!3:13</v>
      </c>
      <c r="CR277" s="116" t="str">
        <f t="shared" si="175"/>
        <v>20mシャトルラン得点表!16:25</v>
      </c>
      <c r="CS277" s="47" t="b">
        <f t="shared" si="159"/>
        <v>0</v>
      </c>
    </row>
    <row r="278" spans="1:97">
      <c r="A278" s="10">
        <v>267</v>
      </c>
      <c r="B278" s="147"/>
      <c r="C278" s="15"/>
      <c r="D278" s="233"/>
      <c r="E278" s="15"/>
      <c r="F278" s="139" t="str">
        <f t="shared" si="146"/>
        <v/>
      </c>
      <c r="G278" s="15"/>
      <c r="H278" s="15"/>
      <c r="I278" s="30"/>
      <c r="J278" s="31" t="str">
        <f t="shared" ca="1" si="147"/>
        <v/>
      </c>
      <c r="K278" s="30"/>
      <c r="L278" s="31" t="str">
        <f t="shared" ca="1" si="148"/>
        <v/>
      </c>
      <c r="M278" s="59"/>
      <c r="N278" s="60"/>
      <c r="O278" s="60"/>
      <c r="P278" s="60"/>
      <c r="Q278" s="151"/>
      <c r="R278" s="122"/>
      <c r="S278" s="38" t="str">
        <f t="shared" ca="1" si="149"/>
        <v/>
      </c>
      <c r="T278" s="59"/>
      <c r="U278" s="60"/>
      <c r="V278" s="60"/>
      <c r="W278" s="60"/>
      <c r="X278" s="61"/>
      <c r="Y278" s="38"/>
      <c r="Z278" s="144" t="str">
        <f t="shared" ca="1" si="150"/>
        <v/>
      </c>
      <c r="AA278" s="59"/>
      <c r="AB278" s="60"/>
      <c r="AC278" s="60"/>
      <c r="AD278" s="151"/>
      <c r="AE278" s="30"/>
      <c r="AF278" s="31" t="str">
        <f t="shared" ca="1" si="151"/>
        <v/>
      </c>
      <c r="AG278" s="30"/>
      <c r="AH278" s="31" t="str">
        <f t="shared" ca="1" si="152"/>
        <v/>
      </c>
      <c r="AI278" s="122"/>
      <c r="AJ278" s="38" t="str">
        <f t="shared" ca="1" si="153"/>
        <v/>
      </c>
      <c r="AK278" s="30"/>
      <c r="AL278" s="31" t="str">
        <f t="shared" ca="1" si="154"/>
        <v/>
      </c>
      <c r="AM278" s="11" t="str">
        <f t="shared" si="155"/>
        <v/>
      </c>
      <c r="AN278" s="11" t="str">
        <f t="shared" si="156"/>
        <v/>
      </c>
      <c r="AO278" s="11" t="str">
        <f>IF(AM278=7,VLOOKUP(AN278,設定!$A$2:$B$6,2,1),"---")</f>
        <v>---</v>
      </c>
      <c r="AP278" s="85"/>
      <c r="AQ278" s="86"/>
      <c r="AR278" s="86"/>
      <c r="AS278" s="87" t="s">
        <v>115</v>
      </c>
      <c r="AT278" s="88"/>
      <c r="AU278" s="87"/>
      <c r="AV278" s="89"/>
      <c r="AW278" s="90" t="str">
        <f t="shared" si="157"/>
        <v/>
      </c>
      <c r="AX278" s="87" t="s">
        <v>115</v>
      </c>
      <c r="AY278" s="87" t="s">
        <v>115</v>
      </c>
      <c r="AZ278" s="87" t="s">
        <v>115</v>
      </c>
      <c r="BA278" s="87"/>
      <c r="BB278" s="87"/>
      <c r="BC278" s="87"/>
      <c r="BD278" s="87"/>
      <c r="BE278" s="91"/>
      <c r="BF278" s="96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256"/>
      <c r="BY278" s="106"/>
      <c r="BZ278" s="47"/>
      <c r="CA278" s="47">
        <v>267</v>
      </c>
      <c r="CB278" s="18" t="str">
        <f t="shared" si="158"/>
        <v/>
      </c>
      <c r="CC278" s="18" t="str">
        <f t="shared" si="160"/>
        <v>立得点表!3:12</v>
      </c>
      <c r="CD278" s="116" t="str">
        <f t="shared" si="161"/>
        <v>立得点表!16:25</v>
      </c>
      <c r="CE278" s="18" t="str">
        <f t="shared" si="162"/>
        <v>立3段得点表!3:13</v>
      </c>
      <c r="CF278" s="116" t="str">
        <f t="shared" si="163"/>
        <v>立3段得点表!16:25</v>
      </c>
      <c r="CG278" s="18" t="str">
        <f t="shared" si="164"/>
        <v>ボール得点表!3:13</v>
      </c>
      <c r="CH278" s="116" t="str">
        <f t="shared" si="165"/>
        <v>ボール得点表!16:25</v>
      </c>
      <c r="CI278" s="18" t="str">
        <f t="shared" si="166"/>
        <v>50m得点表!3:13</v>
      </c>
      <c r="CJ278" s="116" t="str">
        <f t="shared" si="167"/>
        <v>50m得点表!16:25</v>
      </c>
      <c r="CK278" s="18" t="str">
        <f t="shared" si="168"/>
        <v>往得点表!3:13</v>
      </c>
      <c r="CL278" s="116" t="str">
        <f t="shared" si="169"/>
        <v>往得点表!16:25</v>
      </c>
      <c r="CM278" s="18" t="str">
        <f t="shared" si="170"/>
        <v>腕得点表!3:13</v>
      </c>
      <c r="CN278" s="116" t="str">
        <f t="shared" si="171"/>
        <v>腕得点表!16:25</v>
      </c>
      <c r="CO278" s="18" t="str">
        <f t="shared" si="172"/>
        <v>腕膝得点表!3:4</v>
      </c>
      <c r="CP278" s="116" t="str">
        <f t="shared" si="173"/>
        <v>腕膝得点表!8:9</v>
      </c>
      <c r="CQ278" s="18" t="str">
        <f t="shared" si="174"/>
        <v>20mシャトルラン得点表!3:13</v>
      </c>
      <c r="CR278" s="116" t="str">
        <f t="shared" si="175"/>
        <v>20mシャトルラン得点表!16:25</v>
      </c>
      <c r="CS278" s="47" t="b">
        <f t="shared" si="159"/>
        <v>0</v>
      </c>
    </row>
    <row r="279" spans="1:97">
      <c r="A279" s="10">
        <v>268</v>
      </c>
      <c r="B279" s="147"/>
      <c r="C279" s="15"/>
      <c r="D279" s="233"/>
      <c r="E279" s="15"/>
      <c r="F279" s="139" t="str">
        <f t="shared" si="146"/>
        <v/>
      </c>
      <c r="G279" s="15"/>
      <c r="H279" s="15"/>
      <c r="I279" s="30"/>
      <c r="J279" s="31" t="str">
        <f t="shared" ca="1" si="147"/>
        <v/>
      </c>
      <c r="K279" s="30"/>
      <c r="L279" s="31" t="str">
        <f t="shared" ca="1" si="148"/>
        <v/>
      </c>
      <c r="M279" s="59"/>
      <c r="N279" s="60"/>
      <c r="O279" s="60"/>
      <c r="P279" s="60"/>
      <c r="Q279" s="151"/>
      <c r="R279" s="122"/>
      <c r="S279" s="38" t="str">
        <f t="shared" ca="1" si="149"/>
        <v/>
      </c>
      <c r="T279" s="59"/>
      <c r="U279" s="60"/>
      <c r="V279" s="60"/>
      <c r="W279" s="60"/>
      <c r="X279" s="61"/>
      <c r="Y279" s="38"/>
      <c r="Z279" s="144" t="str">
        <f t="shared" ca="1" si="150"/>
        <v/>
      </c>
      <c r="AA279" s="59"/>
      <c r="AB279" s="60"/>
      <c r="AC279" s="60"/>
      <c r="AD279" s="151"/>
      <c r="AE279" s="30"/>
      <c r="AF279" s="31" t="str">
        <f t="shared" ca="1" si="151"/>
        <v/>
      </c>
      <c r="AG279" s="30"/>
      <c r="AH279" s="31" t="str">
        <f t="shared" ca="1" si="152"/>
        <v/>
      </c>
      <c r="AI279" s="122"/>
      <c r="AJ279" s="38" t="str">
        <f t="shared" ca="1" si="153"/>
        <v/>
      </c>
      <c r="AK279" s="30"/>
      <c r="AL279" s="31" t="str">
        <f t="shared" ca="1" si="154"/>
        <v/>
      </c>
      <c r="AM279" s="11" t="str">
        <f t="shared" si="155"/>
        <v/>
      </c>
      <c r="AN279" s="11" t="str">
        <f t="shared" si="156"/>
        <v/>
      </c>
      <c r="AO279" s="11" t="str">
        <f>IF(AM279=7,VLOOKUP(AN279,設定!$A$2:$B$6,2,1),"---")</f>
        <v>---</v>
      </c>
      <c r="AP279" s="85"/>
      <c r="AQ279" s="86"/>
      <c r="AR279" s="86"/>
      <c r="AS279" s="87" t="s">
        <v>115</v>
      </c>
      <c r="AT279" s="88"/>
      <c r="AU279" s="87"/>
      <c r="AV279" s="89"/>
      <c r="AW279" s="90" t="str">
        <f t="shared" si="157"/>
        <v/>
      </c>
      <c r="AX279" s="87" t="s">
        <v>115</v>
      </c>
      <c r="AY279" s="87" t="s">
        <v>115</v>
      </c>
      <c r="AZ279" s="87" t="s">
        <v>115</v>
      </c>
      <c r="BA279" s="87"/>
      <c r="BB279" s="87"/>
      <c r="BC279" s="87"/>
      <c r="BD279" s="87"/>
      <c r="BE279" s="91"/>
      <c r="BF279" s="96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256"/>
      <c r="BY279" s="106"/>
      <c r="BZ279" s="47"/>
      <c r="CA279" s="47">
        <v>268</v>
      </c>
      <c r="CB279" s="18" t="str">
        <f t="shared" si="158"/>
        <v/>
      </c>
      <c r="CC279" s="18" t="str">
        <f t="shared" si="160"/>
        <v>立得点表!3:12</v>
      </c>
      <c r="CD279" s="116" t="str">
        <f t="shared" si="161"/>
        <v>立得点表!16:25</v>
      </c>
      <c r="CE279" s="18" t="str">
        <f t="shared" si="162"/>
        <v>立3段得点表!3:13</v>
      </c>
      <c r="CF279" s="116" t="str">
        <f t="shared" si="163"/>
        <v>立3段得点表!16:25</v>
      </c>
      <c r="CG279" s="18" t="str">
        <f t="shared" si="164"/>
        <v>ボール得点表!3:13</v>
      </c>
      <c r="CH279" s="116" t="str">
        <f t="shared" si="165"/>
        <v>ボール得点表!16:25</v>
      </c>
      <c r="CI279" s="18" t="str">
        <f t="shared" si="166"/>
        <v>50m得点表!3:13</v>
      </c>
      <c r="CJ279" s="116" t="str">
        <f t="shared" si="167"/>
        <v>50m得点表!16:25</v>
      </c>
      <c r="CK279" s="18" t="str">
        <f t="shared" si="168"/>
        <v>往得点表!3:13</v>
      </c>
      <c r="CL279" s="116" t="str">
        <f t="shared" si="169"/>
        <v>往得点表!16:25</v>
      </c>
      <c r="CM279" s="18" t="str">
        <f t="shared" si="170"/>
        <v>腕得点表!3:13</v>
      </c>
      <c r="CN279" s="116" t="str">
        <f t="shared" si="171"/>
        <v>腕得点表!16:25</v>
      </c>
      <c r="CO279" s="18" t="str">
        <f t="shared" si="172"/>
        <v>腕膝得点表!3:4</v>
      </c>
      <c r="CP279" s="116" t="str">
        <f t="shared" si="173"/>
        <v>腕膝得点表!8:9</v>
      </c>
      <c r="CQ279" s="18" t="str">
        <f t="shared" si="174"/>
        <v>20mシャトルラン得点表!3:13</v>
      </c>
      <c r="CR279" s="116" t="str">
        <f t="shared" si="175"/>
        <v>20mシャトルラン得点表!16:25</v>
      </c>
      <c r="CS279" s="47" t="b">
        <f t="shared" si="159"/>
        <v>0</v>
      </c>
    </row>
    <row r="280" spans="1:97">
      <c r="A280" s="10">
        <v>269</v>
      </c>
      <c r="B280" s="147"/>
      <c r="C280" s="15"/>
      <c r="D280" s="233"/>
      <c r="E280" s="15"/>
      <c r="F280" s="139" t="str">
        <f t="shared" si="146"/>
        <v/>
      </c>
      <c r="G280" s="15"/>
      <c r="H280" s="15"/>
      <c r="I280" s="30"/>
      <c r="J280" s="31" t="str">
        <f t="shared" ca="1" si="147"/>
        <v/>
      </c>
      <c r="K280" s="30"/>
      <c r="L280" s="31" t="str">
        <f t="shared" ca="1" si="148"/>
        <v/>
      </c>
      <c r="M280" s="59"/>
      <c r="N280" s="60"/>
      <c r="O280" s="60"/>
      <c r="P280" s="60"/>
      <c r="Q280" s="151"/>
      <c r="R280" s="122"/>
      <c r="S280" s="38" t="str">
        <f t="shared" ca="1" si="149"/>
        <v/>
      </c>
      <c r="T280" s="59"/>
      <c r="U280" s="60"/>
      <c r="V280" s="60"/>
      <c r="W280" s="60"/>
      <c r="X280" s="61"/>
      <c r="Y280" s="38"/>
      <c r="Z280" s="144" t="str">
        <f t="shared" ca="1" si="150"/>
        <v/>
      </c>
      <c r="AA280" s="59"/>
      <c r="AB280" s="60"/>
      <c r="AC280" s="60"/>
      <c r="AD280" s="151"/>
      <c r="AE280" s="30"/>
      <c r="AF280" s="31" t="str">
        <f t="shared" ca="1" si="151"/>
        <v/>
      </c>
      <c r="AG280" s="30"/>
      <c r="AH280" s="31" t="str">
        <f t="shared" ca="1" si="152"/>
        <v/>
      </c>
      <c r="AI280" s="122"/>
      <c r="AJ280" s="38" t="str">
        <f t="shared" ca="1" si="153"/>
        <v/>
      </c>
      <c r="AK280" s="30"/>
      <c r="AL280" s="31" t="str">
        <f t="shared" ca="1" si="154"/>
        <v/>
      </c>
      <c r="AM280" s="11" t="str">
        <f t="shared" si="155"/>
        <v/>
      </c>
      <c r="AN280" s="11" t="str">
        <f t="shared" si="156"/>
        <v/>
      </c>
      <c r="AO280" s="11" t="str">
        <f>IF(AM280=7,VLOOKUP(AN280,設定!$A$2:$B$6,2,1),"---")</f>
        <v>---</v>
      </c>
      <c r="AP280" s="85"/>
      <c r="AQ280" s="86"/>
      <c r="AR280" s="86"/>
      <c r="AS280" s="87" t="s">
        <v>115</v>
      </c>
      <c r="AT280" s="88"/>
      <c r="AU280" s="87"/>
      <c r="AV280" s="89"/>
      <c r="AW280" s="90" t="str">
        <f t="shared" si="157"/>
        <v/>
      </c>
      <c r="AX280" s="87" t="s">
        <v>115</v>
      </c>
      <c r="AY280" s="87" t="s">
        <v>115</v>
      </c>
      <c r="AZ280" s="87" t="s">
        <v>115</v>
      </c>
      <c r="BA280" s="87"/>
      <c r="BB280" s="87"/>
      <c r="BC280" s="87"/>
      <c r="BD280" s="87"/>
      <c r="BE280" s="91"/>
      <c r="BF280" s="96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256"/>
      <c r="BY280" s="106"/>
      <c r="BZ280" s="47"/>
      <c r="CA280" s="47">
        <v>269</v>
      </c>
      <c r="CB280" s="18" t="str">
        <f t="shared" si="158"/>
        <v/>
      </c>
      <c r="CC280" s="18" t="str">
        <f t="shared" si="160"/>
        <v>立得点表!3:12</v>
      </c>
      <c r="CD280" s="116" t="str">
        <f t="shared" si="161"/>
        <v>立得点表!16:25</v>
      </c>
      <c r="CE280" s="18" t="str">
        <f t="shared" si="162"/>
        <v>立3段得点表!3:13</v>
      </c>
      <c r="CF280" s="116" t="str">
        <f t="shared" si="163"/>
        <v>立3段得点表!16:25</v>
      </c>
      <c r="CG280" s="18" t="str">
        <f t="shared" si="164"/>
        <v>ボール得点表!3:13</v>
      </c>
      <c r="CH280" s="116" t="str">
        <f t="shared" si="165"/>
        <v>ボール得点表!16:25</v>
      </c>
      <c r="CI280" s="18" t="str">
        <f t="shared" si="166"/>
        <v>50m得点表!3:13</v>
      </c>
      <c r="CJ280" s="116" t="str">
        <f t="shared" si="167"/>
        <v>50m得点表!16:25</v>
      </c>
      <c r="CK280" s="18" t="str">
        <f t="shared" si="168"/>
        <v>往得点表!3:13</v>
      </c>
      <c r="CL280" s="116" t="str">
        <f t="shared" si="169"/>
        <v>往得点表!16:25</v>
      </c>
      <c r="CM280" s="18" t="str">
        <f t="shared" si="170"/>
        <v>腕得点表!3:13</v>
      </c>
      <c r="CN280" s="116" t="str">
        <f t="shared" si="171"/>
        <v>腕得点表!16:25</v>
      </c>
      <c r="CO280" s="18" t="str">
        <f t="shared" si="172"/>
        <v>腕膝得点表!3:4</v>
      </c>
      <c r="CP280" s="116" t="str">
        <f t="shared" si="173"/>
        <v>腕膝得点表!8:9</v>
      </c>
      <c r="CQ280" s="18" t="str">
        <f t="shared" si="174"/>
        <v>20mシャトルラン得点表!3:13</v>
      </c>
      <c r="CR280" s="116" t="str">
        <f t="shared" si="175"/>
        <v>20mシャトルラン得点表!16:25</v>
      </c>
      <c r="CS280" s="47" t="b">
        <f t="shared" si="159"/>
        <v>0</v>
      </c>
    </row>
    <row r="281" spans="1:97">
      <c r="A281" s="10">
        <v>270</v>
      </c>
      <c r="B281" s="147"/>
      <c r="C281" s="15"/>
      <c r="D281" s="233"/>
      <c r="E281" s="15"/>
      <c r="F281" s="139" t="str">
        <f t="shared" si="146"/>
        <v/>
      </c>
      <c r="G281" s="15"/>
      <c r="H281" s="15"/>
      <c r="I281" s="30"/>
      <c r="J281" s="31" t="str">
        <f t="shared" ca="1" si="147"/>
        <v/>
      </c>
      <c r="K281" s="30"/>
      <c r="L281" s="31" t="str">
        <f t="shared" ca="1" si="148"/>
        <v/>
      </c>
      <c r="M281" s="59"/>
      <c r="N281" s="60"/>
      <c r="O281" s="60"/>
      <c r="P281" s="60"/>
      <c r="Q281" s="151"/>
      <c r="R281" s="122"/>
      <c r="S281" s="38" t="str">
        <f t="shared" ca="1" si="149"/>
        <v/>
      </c>
      <c r="T281" s="59"/>
      <c r="U281" s="60"/>
      <c r="V281" s="60"/>
      <c r="W281" s="60"/>
      <c r="X281" s="61"/>
      <c r="Y281" s="38"/>
      <c r="Z281" s="144" t="str">
        <f t="shared" ca="1" si="150"/>
        <v/>
      </c>
      <c r="AA281" s="59"/>
      <c r="AB281" s="60"/>
      <c r="AC281" s="60"/>
      <c r="AD281" s="151"/>
      <c r="AE281" s="30"/>
      <c r="AF281" s="31" t="str">
        <f t="shared" ca="1" si="151"/>
        <v/>
      </c>
      <c r="AG281" s="30"/>
      <c r="AH281" s="31" t="str">
        <f t="shared" ca="1" si="152"/>
        <v/>
      </c>
      <c r="AI281" s="122"/>
      <c r="AJ281" s="38" t="str">
        <f t="shared" ca="1" si="153"/>
        <v/>
      </c>
      <c r="AK281" s="30"/>
      <c r="AL281" s="31" t="str">
        <f t="shared" ca="1" si="154"/>
        <v/>
      </c>
      <c r="AM281" s="11" t="str">
        <f t="shared" si="155"/>
        <v/>
      </c>
      <c r="AN281" s="11" t="str">
        <f t="shared" si="156"/>
        <v/>
      </c>
      <c r="AO281" s="11" t="str">
        <f>IF(AM281=7,VLOOKUP(AN281,設定!$A$2:$B$6,2,1),"---")</f>
        <v>---</v>
      </c>
      <c r="AP281" s="85"/>
      <c r="AQ281" s="86"/>
      <c r="AR281" s="86"/>
      <c r="AS281" s="87" t="s">
        <v>115</v>
      </c>
      <c r="AT281" s="88"/>
      <c r="AU281" s="87"/>
      <c r="AV281" s="89"/>
      <c r="AW281" s="90" t="str">
        <f t="shared" si="157"/>
        <v/>
      </c>
      <c r="AX281" s="87" t="s">
        <v>115</v>
      </c>
      <c r="AY281" s="87" t="s">
        <v>115</v>
      </c>
      <c r="AZ281" s="87" t="s">
        <v>115</v>
      </c>
      <c r="BA281" s="87"/>
      <c r="BB281" s="87"/>
      <c r="BC281" s="87"/>
      <c r="BD281" s="87"/>
      <c r="BE281" s="91"/>
      <c r="BF281" s="96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256"/>
      <c r="BY281" s="106"/>
      <c r="BZ281" s="47"/>
      <c r="CA281" s="47">
        <v>270</v>
      </c>
      <c r="CB281" s="18" t="str">
        <f t="shared" si="158"/>
        <v/>
      </c>
      <c r="CC281" s="18" t="str">
        <f t="shared" si="160"/>
        <v>立得点表!3:12</v>
      </c>
      <c r="CD281" s="116" t="str">
        <f t="shared" si="161"/>
        <v>立得点表!16:25</v>
      </c>
      <c r="CE281" s="18" t="str">
        <f t="shared" si="162"/>
        <v>立3段得点表!3:13</v>
      </c>
      <c r="CF281" s="116" t="str">
        <f t="shared" si="163"/>
        <v>立3段得点表!16:25</v>
      </c>
      <c r="CG281" s="18" t="str">
        <f t="shared" si="164"/>
        <v>ボール得点表!3:13</v>
      </c>
      <c r="CH281" s="116" t="str">
        <f t="shared" si="165"/>
        <v>ボール得点表!16:25</v>
      </c>
      <c r="CI281" s="18" t="str">
        <f t="shared" si="166"/>
        <v>50m得点表!3:13</v>
      </c>
      <c r="CJ281" s="116" t="str">
        <f t="shared" si="167"/>
        <v>50m得点表!16:25</v>
      </c>
      <c r="CK281" s="18" t="str">
        <f t="shared" si="168"/>
        <v>往得点表!3:13</v>
      </c>
      <c r="CL281" s="116" t="str">
        <f t="shared" si="169"/>
        <v>往得点表!16:25</v>
      </c>
      <c r="CM281" s="18" t="str">
        <f t="shared" si="170"/>
        <v>腕得点表!3:13</v>
      </c>
      <c r="CN281" s="116" t="str">
        <f t="shared" si="171"/>
        <v>腕得点表!16:25</v>
      </c>
      <c r="CO281" s="18" t="str">
        <f t="shared" si="172"/>
        <v>腕膝得点表!3:4</v>
      </c>
      <c r="CP281" s="116" t="str">
        <f t="shared" si="173"/>
        <v>腕膝得点表!8:9</v>
      </c>
      <c r="CQ281" s="18" t="str">
        <f t="shared" si="174"/>
        <v>20mシャトルラン得点表!3:13</v>
      </c>
      <c r="CR281" s="116" t="str">
        <f t="shared" si="175"/>
        <v>20mシャトルラン得点表!16:25</v>
      </c>
      <c r="CS281" s="47" t="b">
        <f t="shared" si="159"/>
        <v>0</v>
      </c>
    </row>
    <row r="282" spans="1:97">
      <c r="A282" s="10">
        <v>271</v>
      </c>
      <c r="B282" s="147"/>
      <c r="C282" s="15"/>
      <c r="D282" s="233"/>
      <c r="E282" s="15"/>
      <c r="F282" s="139" t="str">
        <f t="shared" si="146"/>
        <v/>
      </c>
      <c r="G282" s="15"/>
      <c r="H282" s="15"/>
      <c r="I282" s="30"/>
      <c r="J282" s="31" t="str">
        <f t="shared" ca="1" si="147"/>
        <v/>
      </c>
      <c r="K282" s="30"/>
      <c r="L282" s="31" t="str">
        <f t="shared" ca="1" si="148"/>
        <v/>
      </c>
      <c r="M282" s="59"/>
      <c r="N282" s="60"/>
      <c r="O282" s="60"/>
      <c r="P282" s="60"/>
      <c r="Q282" s="151"/>
      <c r="R282" s="122"/>
      <c r="S282" s="38" t="str">
        <f t="shared" ca="1" si="149"/>
        <v/>
      </c>
      <c r="T282" s="59"/>
      <c r="U282" s="60"/>
      <c r="V282" s="60"/>
      <c r="W282" s="60"/>
      <c r="X282" s="61"/>
      <c r="Y282" s="38"/>
      <c r="Z282" s="144" t="str">
        <f t="shared" ca="1" si="150"/>
        <v/>
      </c>
      <c r="AA282" s="59"/>
      <c r="AB282" s="60"/>
      <c r="AC282" s="60"/>
      <c r="AD282" s="151"/>
      <c r="AE282" s="30"/>
      <c r="AF282" s="31" t="str">
        <f t="shared" ca="1" si="151"/>
        <v/>
      </c>
      <c r="AG282" s="30"/>
      <c r="AH282" s="31" t="str">
        <f t="shared" ca="1" si="152"/>
        <v/>
      </c>
      <c r="AI282" s="122"/>
      <c r="AJ282" s="38" t="str">
        <f t="shared" ca="1" si="153"/>
        <v/>
      </c>
      <c r="AK282" s="30"/>
      <c r="AL282" s="31" t="str">
        <f t="shared" ca="1" si="154"/>
        <v/>
      </c>
      <c r="AM282" s="11" t="str">
        <f t="shared" si="155"/>
        <v/>
      </c>
      <c r="AN282" s="11" t="str">
        <f t="shared" si="156"/>
        <v/>
      </c>
      <c r="AO282" s="11" t="str">
        <f>IF(AM282=7,VLOOKUP(AN282,設定!$A$2:$B$6,2,1),"---")</f>
        <v>---</v>
      </c>
      <c r="AP282" s="85"/>
      <c r="AQ282" s="86"/>
      <c r="AR282" s="86"/>
      <c r="AS282" s="87" t="s">
        <v>115</v>
      </c>
      <c r="AT282" s="88"/>
      <c r="AU282" s="87"/>
      <c r="AV282" s="89"/>
      <c r="AW282" s="90" t="str">
        <f t="shared" si="157"/>
        <v/>
      </c>
      <c r="AX282" s="87" t="s">
        <v>115</v>
      </c>
      <c r="AY282" s="87" t="s">
        <v>115</v>
      </c>
      <c r="AZ282" s="87" t="s">
        <v>115</v>
      </c>
      <c r="BA282" s="87"/>
      <c r="BB282" s="87"/>
      <c r="BC282" s="87"/>
      <c r="BD282" s="87"/>
      <c r="BE282" s="91"/>
      <c r="BF282" s="96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256"/>
      <c r="BY282" s="106"/>
      <c r="BZ282" s="47"/>
      <c r="CA282" s="47">
        <v>271</v>
      </c>
      <c r="CB282" s="18" t="str">
        <f t="shared" si="158"/>
        <v/>
      </c>
      <c r="CC282" s="18" t="str">
        <f t="shared" si="160"/>
        <v>立得点表!3:12</v>
      </c>
      <c r="CD282" s="116" t="str">
        <f t="shared" si="161"/>
        <v>立得点表!16:25</v>
      </c>
      <c r="CE282" s="18" t="str">
        <f t="shared" si="162"/>
        <v>立3段得点表!3:13</v>
      </c>
      <c r="CF282" s="116" t="str">
        <f t="shared" si="163"/>
        <v>立3段得点表!16:25</v>
      </c>
      <c r="CG282" s="18" t="str">
        <f t="shared" si="164"/>
        <v>ボール得点表!3:13</v>
      </c>
      <c r="CH282" s="116" t="str">
        <f t="shared" si="165"/>
        <v>ボール得点表!16:25</v>
      </c>
      <c r="CI282" s="18" t="str">
        <f t="shared" si="166"/>
        <v>50m得点表!3:13</v>
      </c>
      <c r="CJ282" s="116" t="str">
        <f t="shared" si="167"/>
        <v>50m得点表!16:25</v>
      </c>
      <c r="CK282" s="18" t="str">
        <f t="shared" si="168"/>
        <v>往得点表!3:13</v>
      </c>
      <c r="CL282" s="116" t="str">
        <f t="shared" si="169"/>
        <v>往得点表!16:25</v>
      </c>
      <c r="CM282" s="18" t="str">
        <f t="shared" si="170"/>
        <v>腕得点表!3:13</v>
      </c>
      <c r="CN282" s="116" t="str">
        <f t="shared" si="171"/>
        <v>腕得点表!16:25</v>
      </c>
      <c r="CO282" s="18" t="str">
        <f t="shared" si="172"/>
        <v>腕膝得点表!3:4</v>
      </c>
      <c r="CP282" s="116" t="str">
        <f t="shared" si="173"/>
        <v>腕膝得点表!8:9</v>
      </c>
      <c r="CQ282" s="18" t="str">
        <f t="shared" si="174"/>
        <v>20mシャトルラン得点表!3:13</v>
      </c>
      <c r="CR282" s="116" t="str">
        <f t="shared" si="175"/>
        <v>20mシャトルラン得点表!16:25</v>
      </c>
      <c r="CS282" s="47" t="b">
        <f t="shared" si="159"/>
        <v>0</v>
      </c>
    </row>
    <row r="283" spans="1:97">
      <c r="A283" s="10">
        <v>272</v>
      </c>
      <c r="B283" s="147"/>
      <c r="C283" s="15"/>
      <c r="D283" s="233"/>
      <c r="E283" s="15"/>
      <c r="F283" s="139" t="str">
        <f t="shared" si="146"/>
        <v/>
      </c>
      <c r="G283" s="15"/>
      <c r="H283" s="15"/>
      <c r="I283" s="30"/>
      <c r="J283" s="31" t="str">
        <f t="shared" ca="1" si="147"/>
        <v/>
      </c>
      <c r="K283" s="30"/>
      <c r="L283" s="31" t="str">
        <f t="shared" ca="1" si="148"/>
        <v/>
      </c>
      <c r="M283" s="59"/>
      <c r="N283" s="60"/>
      <c r="O283" s="60"/>
      <c r="P283" s="60"/>
      <c r="Q283" s="151"/>
      <c r="R283" s="122"/>
      <c r="S283" s="38" t="str">
        <f t="shared" ca="1" si="149"/>
        <v/>
      </c>
      <c r="T283" s="59"/>
      <c r="U283" s="60"/>
      <c r="V283" s="60"/>
      <c r="W283" s="60"/>
      <c r="X283" s="61"/>
      <c r="Y283" s="38"/>
      <c r="Z283" s="144" t="str">
        <f t="shared" ca="1" si="150"/>
        <v/>
      </c>
      <c r="AA283" s="59"/>
      <c r="AB283" s="60"/>
      <c r="AC283" s="60"/>
      <c r="AD283" s="151"/>
      <c r="AE283" s="30"/>
      <c r="AF283" s="31" t="str">
        <f t="shared" ca="1" si="151"/>
        <v/>
      </c>
      <c r="AG283" s="30"/>
      <c r="AH283" s="31" t="str">
        <f t="shared" ca="1" si="152"/>
        <v/>
      </c>
      <c r="AI283" s="122"/>
      <c r="AJ283" s="38" t="str">
        <f t="shared" ca="1" si="153"/>
        <v/>
      </c>
      <c r="AK283" s="30"/>
      <c r="AL283" s="31" t="str">
        <f t="shared" ca="1" si="154"/>
        <v/>
      </c>
      <c r="AM283" s="11" t="str">
        <f t="shared" si="155"/>
        <v/>
      </c>
      <c r="AN283" s="11" t="str">
        <f t="shared" si="156"/>
        <v/>
      </c>
      <c r="AO283" s="11" t="str">
        <f>IF(AM283=7,VLOOKUP(AN283,設定!$A$2:$B$6,2,1),"---")</f>
        <v>---</v>
      </c>
      <c r="AP283" s="85"/>
      <c r="AQ283" s="86"/>
      <c r="AR283" s="86"/>
      <c r="AS283" s="87" t="s">
        <v>115</v>
      </c>
      <c r="AT283" s="88"/>
      <c r="AU283" s="87"/>
      <c r="AV283" s="89"/>
      <c r="AW283" s="90" t="str">
        <f t="shared" si="157"/>
        <v/>
      </c>
      <c r="AX283" s="87" t="s">
        <v>115</v>
      </c>
      <c r="AY283" s="87" t="s">
        <v>115</v>
      </c>
      <c r="AZ283" s="87" t="s">
        <v>115</v>
      </c>
      <c r="BA283" s="87"/>
      <c r="BB283" s="87"/>
      <c r="BC283" s="87"/>
      <c r="BD283" s="87"/>
      <c r="BE283" s="91"/>
      <c r="BF283" s="96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256"/>
      <c r="BY283" s="106"/>
      <c r="BZ283" s="47"/>
      <c r="CA283" s="47">
        <v>272</v>
      </c>
      <c r="CB283" s="18" t="str">
        <f t="shared" si="158"/>
        <v/>
      </c>
      <c r="CC283" s="18" t="str">
        <f t="shared" si="160"/>
        <v>立得点表!3:12</v>
      </c>
      <c r="CD283" s="116" t="str">
        <f t="shared" si="161"/>
        <v>立得点表!16:25</v>
      </c>
      <c r="CE283" s="18" t="str">
        <f t="shared" si="162"/>
        <v>立3段得点表!3:13</v>
      </c>
      <c r="CF283" s="116" t="str">
        <f t="shared" si="163"/>
        <v>立3段得点表!16:25</v>
      </c>
      <c r="CG283" s="18" t="str">
        <f t="shared" si="164"/>
        <v>ボール得点表!3:13</v>
      </c>
      <c r="CH283" s="116" t="str">
        <f t="shared" si="165"/>
        <v>ボール得点表!16:25</v>
      </c>
      <c r="CI283" s="18" t="str">
        <f t="shared" si="166"/>
        <v>50m得点表!3:13</v>
      </c>
      <c r="CJ283" s="116" t="str">
        <f t="shared" si="167"/>
        <v>50m得点表!16:25</v>
      </c>
      <c r="CK283" s="18" t="str">
        <f t="shared" si="168"/>
        <v>往得点表!3:13</v>
      </c>
      <c r="CL283" s="116" t="str">
        <f t="shared" si="169"/>
        <v>往得点表!16:25</v>
      </c>
      <c r="CM283" s="18" t="str">
        <f t="shared" si="170"/>
        <v>腕得点表!3:13</v>
      </c>
      <c r="CN283" s="116" t="str">
        <f t="shared" si="171"/>
        <v>腕得点表!16:25</v>
      </c>
      <c r="CO283" s="18" t="str">
        <f t="shared" si="172"/>
        <v>腕膝得点表!3:4</v>
      </c>
      <c r="CP283" s="116" t="str">
        <f t="shared" si="173"/>
        <v>腕膝得点表!8:9</v>
      </c>
      <c r="CQ283" s="18" t="str">
        <f t="shared" si="174"/>
        <v>20mシャトルラン得点表!3:13</v>
      </c>
      <c r="CR283" s="116" t="str">
        <f t="shared" si="175"/>
        <v>20mシャトルラン得点表!16:25</v>
      </c>
      <c r="CS283" s="47" t="b">
        <f t="shared" si="159"/>
        <v>0</v>
      </c>
    </row>
    <row r="284" spans="1:97">
      <c r="A284" s="10">
        <v>273</v>
      </c>
      <c r="B284" s="147"/>
      <c r="C284" s="15"/>
      <c r="D284" s="233"/>
      <c r="E284" s="15"/>
      <c r="F284" s="139" t="str">
        <f t="shared" si="146"/>
        <v/>
      </c>
      <c r="G284" s="15"/>
      <c r="H284" s="15"/>
      <c r="I284" s="30"/>
      <c r="J284" s="31" t="str">
        <f t="shared" ca="1" si="147"/>
        <v/>
      </c>
      <c r="K284" s="30"/>
      <c r="L284" s="31" t="str">
        <f t="shared" ca="1" si="148"/>
        <v/>
      </c>
      <c r="M284" s="59"/>
      <c r="N284" s="60"/>
      <c r="O284" s="60"/>
      <c r="P284" s="60"/>
      <c r="Q284" s="151"/>
      <c r="R284" s="122"/>
      <c r="S284" s="38" t="str">
        <f t="shared" ca="1" si="149"/>
        <v/>
      </c>
      <c r="T284" s="59"/>
      <c r="U284" s="60"/>
      <c r="V284" s="60"/>
      <c r="W284" s="60"/>
      <c r="X284" s="61"/>
      <c r="Y284" s="38"/>
      <c r="Z284" s="144" t="str">
        <f t="shared" ca="1" si="150"/>
        <v/>
      </c>
      <c r="AA284" s="59"/>
      <c r="AB284" s="60"/>
      <c r="AC284" s="60"/>
      <c r="AD284" s="151"/>
      <c r="AE284" s="30"/>
      <c r="AF284" s="31" t="str">
        <f t="shared" ca="1" si="151"/>
        <v/>
      </c>
      <c r="AG284" s="30"/>
      <c r="AH284" s="31" t="str">
        <f t="shared" ca="1" si="152"/>
        <v/>
      </c>
      <c r="AI284" s="122"/>
      <c r="AJ284" s="38" t="str">
        <f t="shared" ca="1" si="153"/>
        <v/>
      </c>
      <c r="AK284" s="30"/>
      <c r="AL284" s="31" t="str">
        <f t="shared" ca="1" si="154"/>
        <v/>
      </c>
      <c r="AM284" s="11" t="str">
        <f t="shared" si="155"/>
        <v/>
      </c>
      <c r="AN284" s="11" t="str">
        <f t="shared" si="156"/>
        <v/>
      </c>
      <c r="AO284" s="11" t="str">
        <f>IF(AM284=7,VLOOKUP(AN284,設定!$A$2:$B$6,2,1),"---")</f>
        <v>---</v>
      </c>
      <c r="AP284" s="85"/>
      <c r="AQ284" s="86"/>
      <c r="AR284" s="86"/>
      <c r="AS284" s="87" t="s">
        <v>115</v>
      </c>
      <c r="AT284" s="88"/>
      <c r="AU284" s="87"/>
      <c r="AV284" s="89"/>
      <c r="AW284" s="90" t="str">
        <f t="shared" si="157"/>
        <v/>
      </c>
      <c r="AX284" s="87" t="s">
        <v>115</v>
      </c>
      <c r="AY284" s="87" t="s">
        <v>115</v>
      </c>
      <c r="AZ284" s="87" t="s">
        <v>115</v>
      </c>
      <c r="BA284" s="87"/>
      <c r="BB284" s="87"/>
      <c r="BC284" s="87"/>
      <c r="BD284" s="87"/>
      <c r="BE284" s="91"/>
      <c r="BF284" s="96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256"/>
      <c r="BY284" s="106"/>
      <c r="BZ284" s="47"/>
      <c r="CA284" s="47">
        <v>273</v>
      </c>
      <c r="CB284" s="18" t="str">
        <f t="shared" si="158"/>
        <v/>
      </c>
      <c r="CC284" s="18" t="str">
        <f t="shared" si="160"/>
        <v>立得点表!3:12</v>
      </c>
      <c r="CD284" s="116" t="str">
        <f t="shared" si="161"/>
        <v>立得点表!16:25</v>
      </c>
      <c r="CE284" s="18" t="str">
        <f t="shared" si="162"/>
        <v>立3段得点表!3:13</v>
      </c>
      <c r="CF284" s="116" t="str">
        <f t="shared" si="163"/>
        <v>立3段得点表!16:25</v>
      </c>
      <c r="CG284" s="18" t="str">
        <f t="shared" si="164"/>
        <v>ボール得点表!3:13</v>
      </c>
      <c r="CH284" s="116" t="str">
        <f t="shared" si="165"/>
        <v>ボール得点表!16:25</v>
      </c>
      <c r="CI284" s="18" t="str">
        <f t="shared" si="166"/>
        <v>50m得点表!3:13</v>
      </c>
      <c r="CJ284" s="116" t="str">
        <f t="shared" si="167"/>
        <v>50m得点表!16:25</v>
      </c>
      <c r="CK284" s="18" t="str">
        <f t="shared" si="168"/>
        <v>往得点表!3:13</v>
      </c>
      <c r="CL284" s="116" t="str">
        <f t="shared" si="169"/>
        <v>往得点表!16:25</v>
      </c>
      <c r="CM284" s="18" t="str">
        <f t="shared" si="170"/>
        <v>腕得点表!3:13</v>
      </c>
      <c r="CN284" s="116" t="str">
        <f t="shared" si="171"/>
        <v>腕得点表!16:25</v>
      </c>
      <c r="CO284" s="18" t="str">
        <f t="shared" si="172"/>
        <v>腕膝得点表!3:4</v>
      </c>
      <c r="CP284" s="116" t="str">
        <f t="shared" si="173"/>
        <v>腕膝得点表!8:9</v>
      </c>
      <c r="CQ284" s="18" t="str">
        <f t="shared" si="174"/>
        <v>20mシャトルラン得点表!3:13</v>
      </c>
      <c r="CR284" s="116" t="str">
        <f t="shared" si="175"/>
        <v>20mシャトルラン得点表!16:25</v>
      </c>
      <c r="CS284" s="47" t="b">
        <f t="shared" si="159"/>
        <v>0</v>
      </c>
    </row>
    <row r="285" spans="1:97">
      <c r="A285" s="10">
        <v>274</v>
      </c>
      <c r="B285" s="147"/>
      <c r="C285" s="15"/>
      <c r="D285" s="233"/>
      <c r="E285" s="15"/>
      <c r="F285" s="139" t="str">
        <f t="shared" si="146"/>
        <v/>
      </c>
      <c r="G285" s="15"/>
      <c r="H285" s="15"/>
      <c r="I285" s="30"/>
      <c r="J285" s="31" t="str">
        <f t="shared" ca="1" si="147"/>
        <v/>
      </c>
      <c r="K285" s="30"/>
      <c r="L285" s="31" t="str">
        <f t="shared" ca="1" si="148"/>
        <v/>
      </c>
      <c r="M285" s="59"/>
      <c r="N285" s="60"/>
      <c r="O285" s="60"/>
      <c r="P285" s="60"/>
      <c r="Q285" s="151"/>
      <c r="R285" s="122"/>
      <c r="S285" s="38" t="str">
        <f t="shared" ca="1" si="149"/>
        <v/>
      </c>
      <c r="T285" s="59"/>
      <c r="U285" s="60"/>
      <c r="V285" s="60"/>
      <c r="W285" s="60"/>
      <c r="X285" s="61"/>
      <c r="Y285" s="38"/>
      <c r="Z285" s="144" t="str">
        <f t="shared" ca="1" si="150"/>
        <v/>
      </c>
      <c r="AA285" s="59"/>
      <c r="AB285" s="60"/>
      <c r="AC285" s="60"/>
      <c r="AD285" s="151"/>
      <c r="AE285" s="30"/>
      <c r="AF285" s="31" t="str">
        <f t="shared" ca="1" si="151"/>
        <v/>
      </c>
      <c r="AG285" s="30"/>
      <c r="AH285" s="31" t="str">
        <f t="shared" ca="1" si="152"/>
        <v/>
      </c>
      <c r="AI285" s="122"/>
      <c r="AJ285" s="38" t="str">
        <f t="shared" ca="1" si="153"/>
        <v/>
      </c>
      <c r="AK285" s="30"/>
      <c r="AL285" s="31" t="str">
        <f t="shared" ca="1" si="154"/>
        <v/>
      </c>
      <c r="AM285" s="11" t="str">
        <f t="shared" si="155"/>
        <v/>
      </c>
      <c r="AN285" s="11" t="str">
        <f t="shared" si="156"/>
        <v/>
      </c>
      <c r="AO285" s="11" t="str">
        <f>IF(AM285=7,VLOOKUP(AN285,設定!$A$2:$B$6,2,1),"---")</f>
        <v>---</v>
      </c>
      <c r="AP285" s="85"/>
      <c r="AQ285" s="86"/>
      <c r="AR285" s="86"/>
      <c r="AS285" s="87" t="s">
        <v>115</v>
      </c>
      <c r="AT285" s="88"/>
      <c r="AU285" s="87"/>
      <c r="AV285" s="89"/>
      <c r="AW285" s="90" t="str">
        <f t="shared" si="157"/>
        <v/>
      </c>
      <c r="AX285" s="87" t="s">
        <v>115</v>
      </c>
      <c r="AY285" s="87" t="s">
        <v>115</v>
      </c>
      <c r="AZ285" s="87" t="s">
        <v>115</v>
      </c>
      <c r="BA285" s="87"/>
      <c r="BB285" s="87"/>
      <c r="BC285" s="87"/>
      <c r="BD285" s="87"/>
      <c r="BE285" s="91"/>
      <c r="BF285" s="96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256"/>
      <c r="BY285" s="106"/>
      <c r="BZ285" s="47"/>
      <c r="CA285" s="47">
        <v>274</v>
      </c>
      <c r="CB285" s="18" t="str">
        <f t="shared" si="158"/>
        <v/>
      </c>
      <c r="CC285" s="18" t="str">
        <f t="shared" si="160"/>
        <v>立得点表!3:12</v>
      </c>
      <c r="CD285" s="116" t="str">
        <f t="shared" si="161"/>
        <v>立得点表!16:25</v>
      </c>
      <c r="CE285" s="18" t="str">
        <f t="shared" si="162"/>
        <v>立3段得点表!3:13</v>
      </c>
      <c r="CF285" s="116" t="str">
        <f t="shared" si="163"/>
        <v>立3段得点表!16:25</v>
      </c>
      <c r="CG285" s="18" t="str">
        <f t="shared" si="164"/>
        <v>ボール得点表!3:13</v>
      </c>
      <c r="CH285" s="116" t="str">
        <f t="shared" si="165"/>
        <v>ボール得点表!16:25</v>
      </c>
      <c r="CI285" s="18" t="str">
        <f t="shared" si="166"/>
        <v>50m得点表!3:13</v>
      </c>
      <c r="CJ285" s="116" t="str">
        <f t="shared" si="167"/>
        <v>50m得点表!16:25</v>
      </c>
      <c r="CK285" s="18" t="str">
        <f t="shared" si="168"/>
        <v>往得点表!3:13</v>
      </c>
      <c r="CL285" s="116" t="str">
        <f t="shared" si="169"/>
        <v>往得点表!16:25</v>
      </c>
      <c r="CM285" s="18" t="str">
        <f t="shared" si="170"/>
        <v>腕得点表!3:13</v>
      </c>
      <c r="CN285" s="116" t="str">
        <f t="shared" si="171"/>
        <v>腕得点表!16:25</v>
      </c>
      <c r="CO285" s="18" t="str">
        <f t="shared" si="172"/>
        <v>腕膝得点表!3:4</v>
      </c>
      <c r="CP285" s="116" t="str">
        <f t="shared" si="173"/>
        <v>腕膝得点表!8:9</v>
      </c>
      <c r="CQ285" s="18" t="str">
        <f t="shared" si="174"/>
        <v>20mシャトルラン得点表!3:13</v>
      </c>
      <c r="CR285" s="116" t="str">
        <f t="shared" si="175"/>
        <v>20mシャトルラン得点表!16:25</v>
      </c>
      <c r="CS285" s="47" t="b">
        <f t="shared" si="159"/>
        <v>0</v>
      </c>
    </row>
    <row r="286" spans="1:97">
      <c r="A286" s="10">
        <v>275</v>
      </c>
      <c r="B286" s="147"/>
      <c r="C286" s="15"/>
      <c r="D286" s="233"/>
      <c r="E286" s="15"/>
      <c r="F286" s="139" t="str">
        <f t="shared" si="146"/>
        <v/>
      </c>
      <c r="G286" s="15"/>
      <c r="H286" s="15"/>
      <c r="I286" s="30"/>
      <c r="J286" s="31" t="str">
        <f t="shared" ca="1" si="147"/>
        <v/>
      </c>
      <c r="K286" s="30"/>
      <c r="L286" s="31" t="str">
        <f t="shared" ca="1" si="148"/>
        <v/>
      </c>
      <c r="M286" s="59"/>
      <c r="N286" s="60"/>
      <c r="O286" s="60"/>
      <c r="P286" s="60"/>
      <c r="Q286" s="151"/>
      <c r="R286" s="122"/>
      <c r="S286" s="38" t="str">
        <f t="shared" ca="1" si="149"/>
        <v/>
      </c>
      <c r="T286" s="59"/>
      <c r="U286" s="60"/>
      <c r="V286" s="60"/>
      <c r="W286" s="60"/>
      <c r="X286" s="61"/>
      <c r="Y286" s="38"/>
      <c r="Z286" s="144" t="str">
        <f t="shared" ca="1" si="150"/>
        <v/>
      </c>
      <c r="AA286" s="59"/>
      <c r="AB286" s="60"/>
      <c r="AC286" s="60"/>
      <c r="AD286" s="151"/>
      <c r="AE286" s="30"/>
      <c r="AF286" s="31" t="str">
        <f t="shared" ca="1" si="151"/>
        <v/>
      </c>
      <c r="AG286" s="30"/>
      <c r="AH286" s="31" t="str">
        <f t="shared" ca="1" si="152"/>
        <v/>
      </c>
      <c r="AI286" s="122"/>
      <c r="AJ286" s="38" t="str">
        <f t="shared" ca="1" si="153"/>
        <v/>
      </c>
      <c r="AK286" s="30"/>
      <c r="AL286" s="31" t="str">
        <f t="shared" ca="1" si="154"/>
        <v/>
      </c>
      <c r="AM286" s="11" t="str">
        <f t="shared" si="155"/>
        <v/>
      </c>
      <c r="AN286" s="11" t="str">
        <f t="shared" si="156"/>
        <v/>
      </c>
      <c r="AO286" s="11" t="str">
        <f>IF(AM286=7,VLOOKUP(AN286,設定!$A$2:$B$6,2,1),"---")</f>
        <v>---</v>
      </c>
      <c r="AP286" s="85"/>
      <c r="AQ286" s="86"/>
      <c r="AR286" s="86"/>
      <c r="AS286" s="87" t="s">
        <v>115</v>
      </c>
      <c r="AT286" s="88"/>
      <c r="AU286" s="87"/>
      <c r="AV286" s="89"/>
      <c r="AW286" s="90" t="str">
        <f t="shared" si="157"/>
        <v/>
      </c>
      <c r="AX286" s="87" t="s">
        <v>115</v>
      </c>
      <c r="AY286" s="87" t="s">
        <v>115</v>
      </c>
      <c r="AZ286" s="87" t="s">
        <v>115</v>
      </c>
      <c r="BA286" s="87"/>
      <c r="BB286" s="87"/>
      <c r="BC286" s="87"/>
      <c r="BD286" s="87"/>
      <c r="BE286" s="91"/>
      <c r="BF286" s="96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256"/>
      <c r="BY286" s="106"/>
      <c r="BZ286" s="47"/>
      <c r="CA286" s="47">
        <v>275</v>
      </c>
      <c r="CB286" s="18" t="str">
        <f t="shared" si="158"/>
        <v/>
      </c>
      <c r="CC286" s="18" t="str">
        <f t="shared" si="160"/>
        <v>立得点表!3:12</v>
      </c>
      <c r="CD286" s="116" t="str">
        <f t="shared" si="161"/>
        <v>立得点表!16:25</v>
      </c>
      <c r="CE286" s="18" t="str">
        <f t="shared" si="162"/>
        <v>立3段得点表!3:13</v>
      </c>
      <c r="CF286" s="116" t="str">
        <f t="shared" si="163"/>
        <v>立3段得点表!16:25</v>
      </c>
      <c r="CG286" s="18" t="str">
        <f t="shared" si="164"/>
        <v>ボール得点表!3:13</v>
      </c>
      <c r="CH286" s="116" t="str">
        <f t="shared" si="165"/>
        <v>ボール得点表!16:25</v>
      </c>
      <c r="CI286" s="18" t="str">
        <f t="shared" si="166"/>
        <v>50m得点表!3:13</v>
      </c>
      <c r="CJ286" s="116" t="str">
        <f t="shared" si="167"/>
        <v>50m得点表!16:25</v>
      </c>
      <c r="CK286" s="18" t="str">
        <f t="shared" si="168"/>
        <v>往得点表!3:13</v>
      </c>
      <c r="CL286" s="116" t="str">
        <f t="shared" si="169"/>
        <v>往得点表!16:25</v>
      </c>
      <c r="CM286" s="18" t="str">
        <f t="shared" si="170"/>
        <v>腕得点表!3:13</v>
      </c>
      <c r="CN286" s="116" t="str">
        <f t="shared" si="171"/>
        <v>腕得点表!16:25</v>
      </c>
      <c r="CO286" s="18" t="str">
        <f t="shared" si="172"/>
        <v>腕膝得点表!3:4</v>
      </c>
      <c r="CP286" s="116" t="str">
        <f t="shared" si="173"/>
        <v>腕膝得点表!8:9</v>
      </c>
      <c r="CQ286" s="18" t="str">
        <f t="shared" si="174"/>
        <v>20mシャトルラン得点表!3:13</v>
      </c>
      <c r="CR286" s="116" t="str">
        <f t="shared" si="175"/>
        <v>20mシャトルラン得点表!16:25</v>
      </c>
      <c r="CS286" s="47" t="b">
        <f t="shared" si="159"/>
        <v>0</v>
      </c>
    </row>
    <row r="287" spans="1:97">
      <c r="A287" s="10">
        <v>276</v>
      </c>
      <c r="B287" s="147"/>
      <c r="C287" s="15"/>
      <c r="D287" s="233"/>
      <c r="E287" s="15"/>
      <c r="F287" s="139" t="str">
        <f t="shared" si="146"/>
        <v/>
      </c>
      <c r="G287" s="15"/>
      <c r="H287" s="15"/>
      <c r="I287" s="30"/>
      <c r="J287" s="31" t="str">
        <f t="shared" ca="1" si="147"/>
        <v/>
      </c>
      <c r="K287" s="30"/>
      <c r="L287" s="31" t="str">
        <f t="shared" ca="1" si="148"/>
        <v/>
      </c>
      <c r="M287" s="59"/>
      <c r="N287" s="60"/>
      <c r="O287" s="60"/>
      <c r="P287" s="60"/>
      <c r="Q287" s="151"/>
      <c r="R287" s="122"/>
      <c r="S287" s="38" t="str">
        <f t="shared" ca="1" si="149"/>
        <v/>
      </c>
      <c r="T287" s="59"/>
      <c r="U287" s="60"/>
      <c r="V287" s="60"/>
      <c r="W287" s="60"/>
      <c r="X287" s="61"/>
      <c r="Y287" s="38"/>
      <c r="Z287" s="144" t="str">
        <f t="shared" ca="1" si="150"/>
        <v/>
      </c>
      <c r="AA287" s="59"/>
      <c r="AB287" s="60"/>
      <c r="AC287" s="60"/>
      <c r="AD287" s="151"/>
      <c r="AE287" s="30"/>
      <c r="AF287" s="31" t="str">
        <f t="shared" ca="1" si="151"/>
        <v/>
      </c>
      <c r="AG287" s="30"/>
      <c r="AH287" s="31" t="str">
        <f t="shared" ca="1" si="152"/>
        <v/>
      </c>
      <c r="AI287" s="122"/>
      <c r="AJ287" s="38" t="str">
        <f t="shared" ca="1" si="153"/>
        <v/>
      </c>
      <c r="AK287" s="30"/>
      <c r="AL287" s="31" t="str">
        <f t="shared" ca="1" si="154"/>
        <v/>
      </c>
      <c r="AM287" s="11" t="str">
        <f t="shared" si="155"/>
        <v/>
      </c>
      <c r="AN287" s="11" t="str">
        <f t="shared" si="156"/>
        <v/>
      </c>
      <c r="AO287" s="11" t="str">
        <f>IF(AM287=7,VLOOKUP(AN287,設定!$A$2:$B$6,2,1),"---")</f>
        <v>---</v>
      </c>
      <c r="AP287" s="85"/>
      <c r="AQ287" s="86"/>
      <c r="AR287" s="86"/>
      <c r="AS287" s="87" t="s">
        <v>115</v>
      </c>
      <c r="AT287" s="88"/>
      <c r="AU287" s="87"/>
      <c r="AV287" s="89"/>
      <c r="AW287" s="90" t="str">
        <f t="shared" si="157"/>
        <v/>
      </c>
      <c r="AX287" s="87" t="s">
        <v>115</v>
      </c>
      <c r="AY287" s="87" t="s">
        <v>115</v>
      </c>
      <c r="AZ287" s="87" t="s">
        <v>115</v>
      </c>
      <c r="BA287" s="87"/>
      <c r="BB287" s="87"/>
      <c r="BC287" s="87"/>
      <c r="BD287" s="87"/>
      <c r="BE287" s="91"/>
      <c r="BF287" s="96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256"/>
      <c r="BY287" s="106"/>
      <c r="BZ287" s="47"/>
      <c r="CA287" s="47">
        <v>276</v>
      </c>
      <c r="CB287" s="18" t="str">
        <f t="shared" si="158"/>
        <v/>
      </c>
      <c r="CC287" s="18" t="str">
        <f t="shared" si="160"/>
        <v>立得点表!3:12</v>
      </c>
      <c r="CD287" s="116" t="str">
        <f t="shared" si="161"/>
        <v>立得点表!16:25</v>
      </c>
      <c r="CE287" s="18" t="str">
        <f t="shared" si="162"/>
        <v>立3段得点表!3:13</v>
      </c>
      <c r="CF287" s="116" t="str">
        <f t="shared" si="163"/>
        <v>立3段得点表!16:25</v>
      </c>
      <c r="CG287" s="18" t="str">
        <f t="shared" si="164"/>
        <v>ボール得点表!3:13</v>
      </c>
      <c r="CH287" s="116" t="str">
        <f t="shared" si="165"/>
        <v>ボール得点表!16:25</v>
      </c>
      <c r="CI287" s="18" t="str">
        <f t="shared" si="166"/>
        <v>50m得点表!3:13</v>
      </c>
      <c r="CJ287" s="116" t="str">
        <f t="shared" si="167"/>
        <v>50m得点表!16:25</v>
      </c>
      <c r="CK287" s="18" t="str">
        <f t="shared" si="168"/>
        <v>往得点表!3:13</v>
      </c>
      <c r="CL287" s="116" t="str">
        <f t="shared" si="169"/>
        <v>往得点表!16:25</v>
      </c>
      <c r="CM287" s="18" t="str">
        <f t="shared" si="170"/>
        <v>腕得点表!3:13</v>
      </c>
      <c r="CN287" s="116" t="str">
        <f t="shared" si="171"/>
        <v>腕得点表!16:25</v>
      </c>
      <c r="CO287" s="18" t="str">
        <f t="shared" si="172"/>
        <v>腕膝得点表!3:4</v>
      </c>
      <c r="CP287" s="116" t="str">
        <f t="shared" si="173"/>
        <v>腕膝得点表!8:9</v>
      </c>
      <c r="CQ287" s="18" t="str">
        <f t="shared" si="174"/>
        <v>20mシャトルラン得点表!3:13</v>
      </c>
      <c r="CR287" s="116" t="str">
        <f t="shared" si="175"/>
        <v>20mシャトルラン得点表!16:25</v>
      </c>
      <c r="CS287" s="47" t="b">
        <f t="shared" si="159"/>
        <v>0</v>
      </c>
    </row>
    <row r="288" spans="1:97">
      <c r="A288" s="10">
        <v>277</v>
      </c>
      <c r="B288" s="147"/>
      <c r="C288" s="15"/>
      <c r="D288" s="233"/>
      <c r="E288" s="15"/>
      <c r="F288" s="139" t="str">
        <f t="shared" si="146"/>
        <v/>
      </c>
      <c r="G288" s="15"/>
      <c r="H288" s="15"/>
      <c r="I288" s="30"/>
      <c r="J288" s="31" t="str">
        <f t="shared" ca="1" si="147"/>
        <v/>
      </c>
      <c r="K288" s="30"/>
      <c r="L288" s="31" t="str">
        <f t="shared" ca="1" si="148"/>
        <v/>
      </c>
      <c r="M288" s="59"/>
      <c r="N288" s="60"/>
      <c r="O288" s="60"/>
      <c r="P288" s="60"/>
      <c r="Q288" s="151"/>
      <c r="R288" s="122"/>
      <c r="S288" s="38" t="str">
        <f t="shared" ca="1" si="149"/>
        <v/>
      </c>
      <c r="T288" s="59"/>
      <c r="U288" s="60"/>
      <c r="V288" s="60"/>
      <c r="W288" s="60"/>
      <c r="X288" s="61"/>
      <c r="Y288" s="38"/>
      <c r="Z288" s="144" t="str">
        <f t="shared" ca="1" si="150"/>
        <v/>
      </c>
      <c r="AA288" s="59"/>
      <c r="AB288" s="60"/>
      <c r="AC288" s="60"/>
      <c r="AD288" s="151"/>
      <c r="AE288" s="30"/>
      <c r="AF288" s="31" t="str">
        <f t="shared" ca="1" si="151"/>
        <v/>
      </c>
      <c r="AG288" s="30"/>
      <c r="AH288" s="31" t="str">
        <f t="shared" ca="1" si="152"/>
        <v/>
      </c>
      <c r="AI288" s="122"/>
      <c r="AJ288" s="38" t="str">
        <f t="shared" ca="1" si="153"/>
        <v/>
      </c>
      <c r="AK288" s="30"/>
      <c r="AL288" s="31" t="str">
        <f t="shared" ca="1" si="154"/>
        <v/>
      </c>
      <c r="AM288" s="11" t="str">
        <f t="shared" si="155"/>
        <v/>
      </c>
      <c r="AN288" s="11" t="str">
        <f t="shared" si="156"/>
        <v/>
      </c>
      <c r="AO288" s="11" t="str">
        <f>IF(AM288=7,VLOOKUP(AN288,設定!$A$2:$B$6,2,1),"---")</f>
        <v>---</v>
      </c>
      <c r="AP288" s="85"/>
      <c r="AQ288" s="86"/>
      <c r="AR288" s="86"/>
      <c r="AS288" s="87" t="s">
        <v>115</v>
      </c>
      <c r="AT288" s="88"/>
      <c r="AU288" s="87"/>
      <c r="AV288" s="89"/>
      <c r="AW288" s="90" t="str">
        <f t="shared" si="157"/>
        <v/>
      </c>
      <c r="AX288" s="87" t="s">
        <v>115</v>
      </c>
      <c r="AY288" s="87" t="s">
        <v>115</v>
      </c>
      <c r="AZ288" s="87" t="s">
        <v>115</v>
      </c>
      <c r="BA288" s="87"/>
      <c r="BB288" s="87"/>
      <c r="BC288" s="87"/>
      <c r="BD288" s="87"/>
      <c r="BE288" s="91"/>
      <c r="BF288" s="96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256"/>
      <c r="BY288" s="106"/>
      <c r="BZ288" s="47"/>
      <c r="CA288" s="47">
        <v>277</v>
      </c>
      <c r="CB288" s="18" t="str">
        <f t="shared" si="158"/>
        <v/>
      </c>
      <c r="CC288" s="18" t="str">
        <f t="shared" si="160"/>
        <v>立得点表!3:12</v>
      </c>
      <c r="CD288" s="116" t="str">
        <f t="shared" si="161"/>
        <v>立得点表!16:25</v>
      </c>
      <c r="CE288" s="18" t="str">
        <f t="shared" si="162"/>
        <v>立3段得点表!3:13</v>
      </c>
      <c r="CF288" s="116" t="str">
        <f t="shared" si="163"/>
        <v>立3段得点表!16:25</v>
      </c>
      <c r="CG288" s="18" t="str">
        <f t="shared" si="164"/>
        <v>ボール得点表!3:13</v>
      </c>
      <c r="CH288" s="116" t="str">
        <f t="shared" si="165"/>
        <v>ボール得点表!16:25</v>
      </c>
      <c r="CI288" s="18" t="str">
        <f t="shared" si="166"/>
        <v>50m得点表!3:13</v>
      </c>
      <c r="CJ288" s="116" t="str">
        <f t="shared" si="167"/>
        <v>50m得点表!16:25</v>
      </c>
      <c r="CK288" s="18" t="str">
        <f t="shared" si="168"/>
        <v>往得点表!3:13</v>
      </c>
      <c r="CL288" s="116" t="str">
        <f t="shared" si="169"/>
        <v>往得点表!16:25</v>
      </c>
      <c r="CM288" s="18" t="str">
        <f t="shared" si="170"/>
        <v>腕得点表!3:13</v>
      </c>
      <c r="CN288" s="116" t="str">
        <f t="shared" si="171"/>
        <v>腕得点表!16:25</v>
      </c>
      <c r="CO288" s="18" t="str">
        <f t="shared" si="172"/>
        <v>腕膝得点表!3:4</v>
      </c>
      <c r="CP288" s="116" t="str">
        <f t="shared" si="173"/>
        <v>腕膝得点表!8:9</v>
      </c>
      <c r="CQ288" s="18" t="str">
        <f t="shared" si="174"/>
        <v>20mシャトルラン得点表!3:13</v>
      </c>
      <c r="CR288" s="116" t="str">
        <f t="shared" si="175"/>
        <v>20mシャトルラン得点表!16:25</v>
      </c>
      <c r="CS288" s="47" t="b">
        <f t="shared" si="159"/>
        <v>0</v>
      </c>
    </row>
    <row r="289" spans="1:97">
      <c r="A289" s="10">
        <v>278</v>
      </c>
      <c r="B289" s="147"/>
      <c r="C289" s="15"/>
      <c r="D289" s="233"/>
      <c r="E289" s="15"/>
      <c r="F289" s="139" t="str">
        <f t="shared" si="146"/>
        <v/>
      </c>
      <c r="G289" s="15"/>
      <c r="H289" s="15"/>
      <c r="I289" s="30"/>
      <c r="J289" s="31" t="str">
        <f t="shared" ca="1" si="147"/>
        <v/>
      </c>
      <c r="K289" s="30"/>
      <c r="L289" s="31" t="str">
        <f t="shared" ca="1" si="148"/>
        <v/>
      </c>
      <c r="M289" s="59"/>
      <c r="N289" s="60"/>
      <c r="O289" s="60"/>
      <c r="P289" s="60"/>
      <c r="Q289" s="151"/>
      <c r="R289" s="122"/>
      <c r="S289" s="38" t="str">
        <f t="shared" ca="1" si="149"/>
        <v/>
      </c>
      <c r="T289" s="59"/>
      <c r="U289" s="60"/>
      <c r="V289" s="60"/>
      <c r="W289" s="60"/>
      <c r="X289" s="61"/>
      <c r="Y289" s="38"/>
      <c r="Z289" s="144" t="str">
        <f t="shared" ca="1" si="150"/>
        <v/>
      </c>
      <c r="AA289" s="59"/>
      <c r="AB289" s="60"/>
      <c r="AC289" s="60"/>
      <c r="AD289" s="151"/>
      <c r="AE289" s="30"/>
      <c r="AF289" s="31" t="str">
        <f t="shared" ca="1" si="151"/>
        <v/>
      </c>
      <c r="AG289" s="30"/>
      <c r="AH289" s="31" t="str">
        <f t="shared" ca="1" si="152"/>
        <v/>
      </c>
      <c r="AI289" s="122"/>
      <c r="AJ289" s="38" t="str">
        <f t="shared" ca="1" si="153"/>
        <v/>
      </c>
      <c r="AK289" s="30"/>
      <c r="AL289" s="31" t="str">
        <f t="shared" ca="1" si="154"/>
        <v/>
      </c>
      <c r="AM289" s="11" t="str">
        <f t="shared" si="155"/>
        <v/>
      </c>
      <c r="AN289" s="11" t="str">
        <f t="shared" si="156"/>
        <v/>
      </c>
      <c r="AO289" s="11" t="str">
        <f>IF(AM289=7,VLOOKUP(AN289,設定!$A$2:$B$6,2,1),"---")</f>
        <v>---</v>
      </c>
      <c r="AP289" s="85"/>
      <c r="AQ289" s="86"/>
      <c r="AR289" s="86"/>
      <c r="AS289" s="87" t="s">
        <v>115</v>
      </c>
      <c r="AT289" s="88"/>
      <c r="AU289" s="87"/>
      <c r="AV289" s="89"/>
      <c r="AW289" s="90" t="str">
        <f t="shared" si="157"/>
        <v/>
      </c>
      <c r="AX289" s="87" t="s">
        <v>115</v>
      </c>
      <c r="AY289" s="87" t="s">
        <v>115</v>
      </c>
      <c r="AZ289" s="87" t="s">
        <v>115</v>
      </c>
      <c r="BA289" s="87"/>
      <c r="BB289" s="87"/>
      <c r="BC289" s="87"/>
      <c r="BD289" s="87"/>
      <c r="BE289" s="91"/>
      <c r="BF289" s="96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256"/>
      <c r="BY289" s="106"/>
      <c r="BZ289" s="47"/>
      <c r="CA289" s="47">
        <v>278</v>
      </c>
      <c r="CB289" s="18" t="str">
        <f t="shared" si="158"/>
        <v/>
      </c>
      <c r="CC289" s="18" t="str">
        <f t="shared" si="160"/>
        <v>立得点表!3:12</v>
      </c>
      <c r="CD289" s="116" t="str">
        <f t="shared" si="161"/>
        <v>立得点表!16:25</v>
      </c>
      <c r="CE289" s="18" t="str">
        <f t="shared" si="162"/>
        <v>立3段得点表!3:13</v>
      </c>
      <c r="CF289" s="116" t="str">
        <f t="shared" si="163"/>
        <v>立3段得点表!16:25</v>
      </c>
      <c r="CG289" s="18" t="str">
        <f t="shared" si="164"/>
        <v>ボール得点表!3:13</v>
      </c>
      <c r="CH289" s="116" t="str">
        <f t="shared" si="165"/>
        <v>ボール得点表!16:25</v>
      </c>
      <c r="CI289" s="18" t="str">
        <f t="shared" si="166"/>
        <v>50m得点表!3:13</v>
      </c>
      <c r="CJ289" s="116" t="str">
        <f t="shared" si="167"/>
        <v>50m得点表!16:25</v>
      </c>
      <c r="CK289" s="18" t="str">
        <f t="shared" si="168"/>
        <v>往得点表!3:13</v>
      </c>
      <c r="CL289" s="116" t="str">
        <f t="shared" si="169"/>
        <v>往得点表!16:25</v>
      </c>
      <c r="CM289" s="18" t="str">
        <f t="shared" si="170"/>
        <v>腕得点表!3:13</v>
      </c>
      <c r="CN289" s="116" t="str">
        <f t="shared" si="171"/>
        <v>腕得点表!16:25</v>
      </c>
      <c r="CO289" s="18" t="str">
        <f t="shared" si="172"/>
        <v>腕膝得点表!3:4</v>
      </c>
      <c r="CP289" s="116" t="str">
        <f t="shared" si="173"/>
        <v>腕膝得点表!8:9</v>
      </c>
      <c r="CQ289" s="18" t="str">
        <f t="shared" si="174"/>
        <v>20mシャトルラン得点表!3:13</v>
      </c>
      <c r="CR289" s="116" t="str">
        <f t="shared" si="175"/>
        <v>20mシャトルラン得点表!16:25</v>
      </c>
      <c r="CS289" s="47" t="b">
        <f t="shared" si="159"/>
        <v>0</v>
      </c>
    </row>
    <row r="290" spans="1:97">
      <c r="A290" s="10">
        <v>279</v>
      </c>
      <c r="B290" s="147"/>
      <c r="C290" s="15"/>
      <c r="D290" s="233"/>
      <c r="E290" s="15"/>
      <c r="F290" s="139" t="str">
        <f t="shared" si="146"/>
        <v/>
      </c>
      <c r="G290" s="15"/>
      <c r="H290" s="15"/>
      <c r="I290" s="30"/>
      <c r="J290" s="31" t="str">
        <f t="shared" ca="1" si="147"/>
        <v/>
      </c>
      <c r="K290" s="30"/>
      <c r="L290" s="31" t="str">
        <f t="shared" ca="1" si="148"/>
        <v/>
      </c>
      <c r="M290" s="59"/>
      <c r="N290" s="60"/>
      <c r="O290" s="60"/>
      <c r="P290" s="60"/>
      <c r="Q290" s="151"/>
      <c r="R290" s="122"/>
      <c r="S290" s="38" t="str">
        <f t="shared" ca="1" si="149"/>
        <v/>
      </c>
      <c r="T290" s="59"/>
      <c r="U290" s="60"/>
      <c r="V290" s="60"/>
      <c r="W290" s="60"/>
      <c r="X290" s="61"/>
      <c r="Y290" s="38"/>
      <c r="Z290" s="144" t="str">
        <f t="shared" ca="1" si="150"/>
        <v/>
      </c>
      <c r="AA290" s="59"/>
      <c r="AB290" s="60"/>
      <c r="AC290" s="60"/>
      <c r="AD290" s="151"/>
      <c r="AE290" s="30"/>
      <c r="AF290" s="31" t="str">
        <f t="shared" ca="1" si="151"/>
        <v/>
      </c>
      <c r="AG290" s="30"/>
      <c r="AH290" s="31" t="str">
        <f t="shared" ca="1" si="152"/>
        <v/>
      </c>
      <c r="AI290" s="122"/>
      <c r="AJ290" s="38" t="str">
        <f t="shared" ca="1" si="153"/>
        <v/>
      </c>
      <c r="AK290" s="30"/>
      <c r="AL290" s="31" t="str">
        <f t="shared" ca="1" si="154"/>
        <v/>
      </c>
      <c r="AM290" s="11" t="str">
        <f t="shared" si="155"/>
        <v/>
      </c>
      <c r="AN290" s="11" t="str">
        <f t="shared" si="156"/>
        <v/>
      </c>
      <c r="AO290" s="11" t="str">
        <f>IF(AM290=7,VLOOKUP(AN290,設定!$A$2:$B$6,2,1),"---")</f>
        <v>---</v>
      </c>
      <c r="AP290" s="85"/>
      <c r="AQ290" s="86"/>
      <c r="AR290" s="86"/>
      <c r="AS290" s="87" t="s">
        <v>115</v>
      </c>
      <c r="AT290" s="88"/>
      <c r="AU290" s="87"/>
      <c r="AV290" s="89"/>
      <c r="AW290" s="90" t="str">
        <f t="shared" si="157"/>
        <v/>
      </c>
      <c r="AX290" s="87" t="s">
        <v>115</v>
      </c>
      <c r="AY290" s="87" t="s">
        <v>115</v>
      </c>
      <c r="AZ290" s="87" t="s">
        <v>115</v>
      </c>
      <c r="BA290" s="87"/>
      <c r="BB290" s="87"/>
      <c r="BC290" s="87"/>
      <c r="BD290" s="87"/>
      <c r="BE290" s="91"/>
      <c r="BF290" s="96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256"/>
      <c r="BY290" s="106"/>
      <c r="BZ290" s="47"/>
      <c r="CA290" s="47">
        <v>279</v>
      </c>
      <c r="CB290" s="18" t="str">
        <f t="shared" si="158"/>
        <v/>
      </c>
      <c r="CC290" s="18" t="str">
        <f t="shared" si="160"/>
        <v>立得点表!3:12</v>
      </c>
      <c r="CD290" s="116" t="str">
        <f t="shared" si="161"/>
        <v>立得点表!16:25</v>
      </c>
      <c r="CE290" s="18" t="str">
        <f t="shared" si="162"/>
        <v>立3段得点表!3:13</v>
      </c>
      <c r="CF290" s="116" t="str">
        <f t="shared" si="163"/>
        <v>立3段得点表!16:25</v>
      </c>
      <c r="CG290" s="18" t="str">
        <f t="shared" si="164"/>
        <v>ボール得点表!3:13</v>
      </c>
      <c r="CH290" s="116" t="str">
        <f t="shared" si="165"/>
        <v>ボール得点表!16:25</v>
      </c>
      <c r="CI290" s="18" t="str">
        <f t="shared" si="166"/>
        <v>50m得点表!3:13</v>
      </c>
      <c r="CJ290" s="116" t="str">
        <f t="shared" si="167"/>
        <v>50m得点表!16:25</v>
      </c>
      <c r="CK290" s="18" t="str">
        <f t="shared" si="168"/>
        <v>往得点表!3:13</v>
      </c>
      <c r="CL290" s="116" t="str">
        <f t="shared" si="169"/>
        <v>往得点表!16:25</v>
      </c>
      <c r="CM290" s="18" t="str">
        <f t="shared" si="170"/>
        <v>腕得点表!3:13</v>
      </c>
      <c r="CN290" s="116" t="str">
        <f t="shared" si="171"/>
        <v>腕得点表!16:25</v>
      </c>
      <c r="CO290" s="18" t="str">
        <f t="shared" si="172"/>
        <v>腕膝得点表!3:4</v>
      </c>
      <c r="CP290" s="116" t="str">
        <f t="shared" si="173"/>
        <v>腕膝得点表!8:9</v>
      </c>
      <c r="CQ290" s="18" t="str">
        <f t="shared" si="174"/>
        <v>20mシャトルラン得点表!3:13</v>
      </c>
      <c r="CR290" s="116" t="str">
        <f t="shared" si="175"/>
        <v>20mシャトルラン得点表!16:25</v>
      </c>
      <c r="CS290" s="47" t="b">
        <f t="shared" si="159"/>
        <v>0</v>
      </c>
    </row>
    <row r="291" spans="1:97">
      <c r="A291" s="10">
        <v>280</v>
      </c>
      <c r="B291" s="147"/>
      <c r="C291" s="15"/>
      <c r="D291" s="233"/>
      <c r="E291" s="15"/>
      <c r="F291" s="139" t="str">
        <f t="shared" si="146"/>
        <v/>
      </c>
      <c r="G291" s="15"/>
      <c r="H291" s="15"/>
      <c r="I291" s="30"/>
      <c r="J291" s="31" t="str">
        <f t="shared" ca="1" si="147"/>
        <v/>
      </c>
      <c r="K291" s="30"/>
      <c r="L291" s="31" t="str">
        <f t="shared" ca="1" si="148"/>
        <v/>
      </c>
      <c r="M291" s="59"/>
      <c r="N291" s="60"/>
      <c r="O291" s="60"/>
      <c r="P291" s="60"/>
      <c r="Q291" s="151"/>
      <c r="R291" s="122"/>
      <c r="S291" s="38" t="str">
        <f t="shared" ca="1" si="149"/>
        <v/>
      </c>
      <c r="T291" s="59"/>
      <c r="U291" s="60"/>
      <c r="V291" s="60"/>
      <c r="W291" s="60"/>
      <c r="X291" s="61"/>
      <c r="Y291" s="38"/>
      <c r="Z291" s="144" t="str">
        <f t="shared" ca="1" si="150"/>
        <v/>
      </c>
      <c r="AA291" s="59"/>
      <c r="AB291" s="60"/>
      <c r="AC291" s="60"/>
      <c r="AD291" s="151"/>
      <c r="AE291" s="30"/>
      <c r="AF291" s="31" t="str">
        <f t="shared" ca="1" si="151"/>
        <v/>
      </c>
      <c r="AG291" s="30"/>
      <c r="AH291" s="31" t="str">
        <f t="shared" ca="1" si="152"/>
        <v/>
      </c>
      <c r="AI291" s="122"/>
      <c r="AJ291" s="38" t="str">
        <f t="shared" ca="1" si="153"/>
        <v/>
      </c>
      <c r="AK291" s="30"/>
      <c r="AL291" s="31" t="str">
        <f t="shared" ca="1" si="154"/>
        <v/>
      </c>
      <c r="AM291" s="11" t="str">
        <f t="shared" si="155"/>
        <v/>
      </c>
      <c r="AN291" s="11" t="str">
        <f t="shared" si="156"/>
        <v/>
      </c>
      <c r="AO291" s="11" t="str">
        <f>IF(AM291=7,VLOOKUP(AN291,設定!$A$2:$B$6,2,1),"---")</f>
        <v>---</v>
      </c>
      <c r="AP291" s="85"/>
      <c r="AQ291" s="86"/>
      <c r="AR291" s="86"/>
      <c r="AS291" s="87" t="s">
        <v>115</v>
      </c>
      <c r="AT291" s="88"/>
      <c r="AU291" s="87"/>
      <c r="AV291" s="89"/>
      <c r="AW291" s="90" t="str">
        <f t="shared" si="157"/>
        <v/>
      </c>
      <c r="AX291" s="87" t="s">
        <v>115</v>
      </c>
      <c r="AY291" s="87" t="s">
        <v>115</v>
      </c>
      <c r="AZ291" s="87" t="s">
        <v>115</v>
      </c>
      <c r="BA291" s="87"/>
      <c r="BB291" s="87"/>
      <c r="BC291" s="87"/>
      <c r="BD291" s="87"/>
      <c r="BE291" s="91"/>
      <c r="BF291" s="96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256"/>
      <c r="BY291" s="106"/>
      <c r="BZ291" s="47"/>
      <c r="CA291" s="47">
        <v>280</v>
      </c>
      <c r="CB291" s="18" t="str">
        <f t="shared" si="158"/>
        <v/>
      </c>
      <c r="CC291" s="18" t="str">
        <f t="shared" si="160"/>
        <v>立得点表!3:12</v>
      </c>
      <c r="CD291" s="116" t="str">
        <f t="shared" si="161"/>
        <v>立得点表!16:25</v>
      </c>
      <c r="CE291" s="18" t="str">
        <f t="shared" si="162"/>
        <v>立3段得点表!3:13</v>
      </c>
      <c r="CF291" s="116" t="str">
        <f t="shared" si="163"/>
        <v>立3段得点表!16:25</v>
      </c>
      <c r="CG291" s="18" t="str">
        <f t="shared" si="164"/>
        <v>ボール得点表!3:13</v>
      </c>
      <c r="CH291" s="116" t="str">
        <f t="shared" si="165"/>
        <v>ボール得点表!16:25</v>
      </c>
      <c r="CI291" s="18" t="str">
        <f t="shared" si="166"/>
        <v>50m得点表!3:13</v>
      </c>
      <c r="CJ291" s="116" t="str">
        <f t="shared" si="167"/>
        <v>50m得点表!16:25</v>
      </c>
      <c r="CK291" s="18" t="str">
        <f t="shared" si="168"/>
        <v>往得点表!3:13</v>
      </c>
      <c r="CL291" s="116" t="str">
        <f t="shared" si="169"/>
        <v>往得点表!16:25</v>
      </c>
      <c r="CM291" s="18" t="str">
        <f t="shared" si="170"/>
        <v>腕得点表!3:13</v>
      </c>
      <c r="CN291" s="116" t="str">
        <f t="shared" si="171"/>
        <v>腕得点表!16:25</v>
      </c>
      <c r="CO291" s="18" t="str">
        <f t="shared" si="172"/>
        <v>腕膝得点表!3:4</v>
      </c>
      <c r="CP291" s="116" t="str">
        <f t="shared" si="173"/>
        <v>腕膝得点表!8:9</v>
      </c>
      <c r="CQ291" s="18" t="str">
        <f t="shared" si="174"/>
        <v>20mシャトルラン得点表!3:13</v>
      </c>
      <c r="CR291" s="116" t="str">
        <f t="shared" si="175"/>
        <v>20mシャトルラン得点表!16:25</v>
      </c>
      <c r="CS291" s="47" t="b">
        <f t="shared" si="159"/>
        <v>0</v>
      </c>
    </row>
    <row r="292" spans="1:97">
      <c r="A292" s="10">
        <v>281</v>
      </c>
      <c r="B292" s="147"/>
      <c r="C292" s="15"/>
      <c r="D292" s="233"/>
      <c r="E292" s="15"/>
      <c r="F292" s="139" t="str">
        <f t="shared" si="146"/>
        <v/>
      </c>
      <c r="G292" s="15"/>
      <c r="H292" s="15"/>
      <c r="I292" s="30"/>
      <c r="J292" s="31" t="str">
        <f t="shared" ca="1" si="147"/>
        <v/>
      </c>
      <c r="K292" s="30"/>
      <c r="L292" s="31" t="str">
        <f t="shared" ca="1" si="148"/>
        <v/>
      </c>
      <c r="M292" s="59"/>
      <c r="N292" s="60"/>
      <c r="O292" s="60"/>
      <c r="P292" s="60"/>
      <c r="Q292" s="151"/>
      <c r="R292" s="122"/>
      <c r="S292" s="38" t="str">
        <f t="shared" ca="1" si="149"/>
        <v/>
      </c>
      <c r="T292" s="59"/>
      <c r="U292" s="60"/>
      <c r="V292" s="60"/>
      <c r="W292" s="60"/>
      <c r="X292" s="61"/>
      <c r="Y292" s="38"/>
      <c r="Z292" s="144" t="str">
        <f t="shared" ca="1" si="150"/>
        <v/>
      </c>
      <c r="AA292" s="59"/>
      <c r="AB292" s="60"/>
      <c r="AC292" s="60"/>
      <c r="AD292" s="151"/>
      <c r="AE292" s="30"/>
      <c r="AF292" s="31" t="str">
        <f t="shared" ca="1" si="151"/>
        <v/>
      </c>
      <c r="AG292" s="30"/>
      <c r="AH292" s="31" t="str">
        <f t="shared" ca="1" si="152"/>
        <v/>
      </c>
      <c r="AI292" s="122"/>
      <c r="AJ292" s="38" t="str">
        <f t="shared" ca="1" si="153"/>
        <v/>
      </c>
      <c r="AK292" s="30"/>
      <c r="AL292" s="31" t="str">
        <f t="shared" ca="1" si="154"/>
        <v/>
      </c>
      <c r="AM292" s="11" t="str">
        <f t="shared" si="155"/>
        <v/>
      </c>
      <c r="AN292" s="11" t="str">
        <f t="shared" si="156"/>
        <v/>
      </c>
      <c r="AO292" s="11" t="str">
        <f>IF(AM292=7,VLOOKUP(AN292,設定!$A$2:$B$6,2,1),"---")</f>
        <v>---</v>
      </c>
      <c r="AP292" s="85"/>
      <c r="AQ292" s="86"/>
      <c r="AR292" s="86"/>
      <c r="AS292" s="87" t="s">
        <v>115</v>
      </c>
      <c r="AT292" s="88"/>
      <c r="AU292" s="87"/>
      <c r="AV292" s="89"/>
      <c r="AW292" s="90" t="str">
        <f t="shared" si="157"/>
        <v/>
      </c>
      <c r="AX292" s="87" t="s">
        <v>115</v>
      </c>
      <c r="AY292" s="87" t="s">
        <v>115</v>
      </c>
      <c r="AZ292" s="87" t="s">
        <v>115</v>
      </c>
      <c r="BA292" s="87"/>
      <c r="BB292" s="87"/>
      <c r="BC292" s="87"/>
      <c r="BD292" s="87"/>
      <c r="BE292" s="91"/>
      <c r="BF292" s="96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256"/>
      <c r="BY292" s="106"/>
      <c r="BZ292" s="47"/>
      <c r="CA292" s="47">
        <v>281</v>
      </c>
      <c r="CB292" s="18" t="str">
        <f t="shared" si="158"/>
        <v/>
      </c>
      <c r="CC292" s="18" t="str">
        <f t="shared" si="160"/>
        <v>立得点表!3:12</v>
      </c>
      <c r="CD292" s="116" t="str">
        <f t="shared" si="161"/>
        <v>立得点表!16:25</v>
      </c>
      <c r="CE292" s="18" t="str">
        <f t="shared" si="162"/>
        <v>立3段得点表!3:13</v>
      </c>
      <c r="CF292" s="116" t="str">
        <f t="shared" si="163"/>
        <v>立3段得点表!16:25</v>
      </c>
      <c r="CG292" s="18" t="str">
        <f t="shared" si="164"/>
        <v>ボール得点表!3:13</v>
      </c>
      <c r="CH292" s="116" t="str">
        <f t="shared" si="165"/>
        <v>ボール得点表!16:25</v>
      </c>
      <c r="CI292" s="18" t="str">
        <f t="shared" si="166"/>
        <v>50m得点表!3:13</v>
      </c>
      <c r="CJ292" s="116" t="str">
        <f t="shared" si="167"/>
        <v>50m得点表!16:25</v>
      </c>
      <c r="CK292" s="18" t="str">
        <f t="shared" si="168"/>
        <v>往得点表!3:13</v>
      </c>
      <c r="CL292" s="116" t="str">
        <f t="shared" si="169"/>
        <v>往得点表!16:25</v>
      </c>
      <c r="CM292" s="18" t="str">
        <f t="shared" si="170"/>
        <v>腕得点表!3:13</v>
      </c>
      <c r="CN292" s="116" t="str">
        <f t="shared" si="171"/>
        <v>腕得点表!16:25</v>
      </c>
      <c r="CO292" s="18" t="str">
        <f t="shared" si="172"/>
        <v>腕膝得点表!3:4</v>
      </c>
      <c r="CP292" s="116" t="str">
        <f t="shared" si="173"/>
        <v>腕膝得点表!8:9</v>
      </c>
      <c r="CQ292" s="18" t="str">
        <f t="shared" si="174"/>
        <v>20mシャトルラン得点表!3:13</v>
      </c>
      <c r="CR292" s="116" t="str">
        <f t="shared" si="175"/>
        <v>20mシャトルラン得点表!16:25</v>
      </c>
      <c r="CS292" s="47" t="b">
        <f t="shared" si="159"/>
        <v>0</v>
      </c>
    </row>
    <row r="293" spans="1:97">
      <c r="A293" s="10">
        <v>282</v>
      </c>
      <c r="B293" s="147"/>
      <c r="C293" s="15"/>
      <c r="D293" s="233"/>
      <c r="E293" s="15"/>
      <c r="F293" s="139" t="str">
        <f t="shared" si="146"/>
        <v/>
      </c>
      <c r="G293" s="15"/>
      <c r="H293" s="15"/>
      <c r="I293" s="30"/>
      <c r="J293" s="31" t="str">
        <f t="shared" ca="1" si="147"/>
        <v/>
      </c>
      <c r="K293" s="30"/>
      <c r="L293" s="31" t="str">
        <f t="shared" ca="1" si="148"/>
        <v/>
      </c>
      <c r="M293" s="59"/>
      <c r="N293" s="60"/>
      <c r="O293" s="60"/>
      <c r="P293" s="60"/>
      <c r="Q293" s="151"/>
      <c r="R293" s="122"/>
      <c r="S293" s="38" t="str">
        <f t="shared" ca="1" si="149"/>
        <v/>
      </c>
      <c r="T293" s="59"/>
      <c r="U293" s="60"/>
      <c r="V293" s="60"/>
      <c r="W293" s="60"/>
      <c r="X293" s="61"/>
      <c r="Y293" s="38"/>
      <c r="Z293" s="144" t="str">
        <f t="shared" ca="1" si="150"/>
        <v/>
      </c>
      <c r="AA293" s="59"/>
      <c r="AB293" s="60"/>
      <c r="AC293" s="60"/>
      <c r="AD293" s="151"/>
      <c r="AE293" s="30"/>
      <c r="AF293" s="31" t="str">
        <f t="shared" ca="1" si="151"/>
        <v/>
      </c>
      <c r="AG293" s="30"/>
      <c r="AH293" s="31" t="str">
        <f t="shared" ca="1" si="152"/>
        <v/>
      </c>
      <c r="AI293" s="122"/>
      <c r="AJ293" s="38" t="str">
        <f t="shared" ca="1" si="153"/>
        <v/>
      </c>
      <c r="AK293" s="30"/>
      <c r="AL293" s="31" t="str">
        <f t="shared" ca="1" si="154"/>
        <v/>
      </c>
      <c r="AM293" s="11" t="str">
        <f t="shared" si="155"/>
        <v/>
      </c>
      <c r="AN293" s="11" t="str">
        <f t="shared" si="156"/>
        <v/>
      </c>
      <c r="AO293" s="11" t="str">
        <f>IF(AM293=7,VLOOKUP(AN293,設定!$A$2:$B$6,2,1),"---")</f>
        <v>---</v>
      </c>
      <c r="AP293" s="85"/>
      <c r="AQ293" s="86"/>
      <c r="AR293" s="86"/>
      <c r="AS293" s="87" t="s">
        <v>115</v>
      </c>
      <c r="AT293" s="88"/>
      <c r="AU293" s="87"/>
      <c r="AV293" s="89"/>
      <c r="AW293" s="90" t="str">
        <f t="shared" si="157"/>
        <v/>
      </c>
      <c r="AX293" s="87" t="s">
        <v>115</v>
      </c>
      <c r="AY293" s="87" t="s">
        <v>115</v>
      </c>
      <c r="AZ293" s="87" t="s">
        <v>115</v>
      </c>
      <c r="BA293" s="87"/>
      <c r="BB293" s="87"/>
      <c r="BC293" s="87"/>
      <c r="BD293" s="87"/>
      <c r="BE293" s="91"/>
      <c r="BF293" s="96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256"/>
      <c r="BY293" s="106"/>
      <c r="BZ293" s="47"/>
      <c r="CA293" s="47">
        <v>282</v>
      </c>
      <c r="CB293" s="18" t="str">
        <f t="shared" si="158"/>
        <v/>
      </c>
      <c r="CC293" s="18" t="str">
        <f t="shared" si="160"/>
        <v>立得点表!3:12</v>
      </c>
      <c r="CD293" s="116" t="str">
        <f t="shared" si="161"/>
        <v>立得点表!16:25</v>
      </c>
      <c r="CE293" s="18" t="str">
        <f t="shared" si="162"/>
        <v>立3段得点表!3:13</v>
      </c>
      <c r="CF293" s="116" t="str">
        <f t="shared" si="163"/>
        <v>立3段得点表!16:25</v>
      </c>
      <c r="CG293" s="18" t="str">
        <f t="shared" si="164"/>
        <v>ボール得点表!3:13</v>
      </c>
      <c r="CH293" s="116" t="str">
        <f t="shared" si="165"/>
        <v>ボール得点表!16:25</v>
      </c>
      <c r="CI293" s="18" t="str">
        <f t="shared" si="166"/>
        <v>50m得点表!3:13</v>
      </c>
      <c r="CJ293" s="116" t="str">
        <f t="shared" si="167"/>
        <v>50m得点表!16:25</v>
      </c>
      <c r="CK293" s="18" t="str">
        <f t="shared" si="168"/>
        <v>往得点表!3:13</v>
      </c>
      <c r="CL293" s="116" t="str">
        <f t="shared" si="169"/>
        <v>往得点表!16:25</v>
      </c>
      <c r="CM293" s="18" t="str">
        <f t="shared" si="170"/>
        <v>腕得点表!3:13</v>
      </c>
      <c r="CN293" s="116" t="str">
        <f t="shared" si="171"/>
        <v>腕得点表!16:25</v>
      </c>
      <c r="CO293" s="18" t="str">
        <f t="shared" si="172"/>
        <v>腕膝得点表!3:4</v>
      </c>
      <c r="CP293" s="116" t="str">
        <f t="shared" si="173"/>
        <v>腕膝得点表!8:9</v>
      </c>
      <c r="CQ293" s="18" t="str">
        <f t="shared" si="174"/>
        <v>20mシャトルラン得点表!3:13</v>
      </c>
      <c r="CR293" s="116" t="str">
        <f t="shared" si="175"/>
        <v>20mシャトルラン得点表!16:25</v>
      </c>
      <c r="CS293" s="47" t="b">
        <f t="shared" si="159"/>
        <v>0</v>
      </c>
    </row>
    <row r="294" spans="1:97">
      <c r="A294" s="10">
        <v>283</v>
      </c>
      <c r="B294" s="147"/>
      <c r="C294" s="15"/>
      <c r="D294" s="233"/>
      <c r="E294" s="15"/>
      <c r="F294" s="139" t="str">
        <f t="shared" si="146"/>
        <v/>
      </c>
      <c r="G294" s="15"/>
      <c r="H294" s="15"/>
      <c r="I294" s="30"/>
      <c r="J294" s="31" t="str">
        <f t="shared" ca="1" si="147"/>
        <v/>
      </c>
      <c r="K294" s="30"/>
      <c r="L294" s="31" t="str">
        <f t="shared" ca="1" si="148"/>
        <v/>
      </c>
      <c r="M294" s="59"/>
      <c r="N294" s="60"/>
      <c r="O294" s="60"/>
      <c r="P294" s="60"/>
      <c r="Q294" s="151"/>
      <c r="R294" s="122"/>
      <c r="S294" s="38" t="str">
        <f t="shared" ca="1" si="149"/>
        <v/>
      </c>
      <c r="T294" s="59"/>
      <c r="U294" s="60"/>
      <c r="V294" s="60"/>
      <c r="W294" s="60"/>
      <c r="X294" s="61"/>
      <c r="Y294" s="38"/>
      <c r="Z294" s="144" t="str">
        <f t="shared" ca="1" si="150"/>
        <v/>
      </c>
      <c r="AA294" s="59"/>
      <c r="AB294" s="60"/>
      <c r="AC294" s="60"/>
      <c r="AD294" s="151"/>
      <c r="AE294" s="30"/>
      <c r="AF294" s="31" t="str">
        <f t="shared" ca="1" si="151"/>
        <v/>
      </c>
      <c r="AG294" s="30"/>
      <c r="AH294" s="31" t="str">
        <f t="shared" ca="1" si="152"/>
        <v/>
      </c>
      <c r="AI294" s="122"/>
      <c r="AJ294" s="38" t="str">
        <f t="shared" ca="1" si="153"/>
        <v/>
      </c>
      <c r="AK294" s="30"/>
      <c r="AL294" s="31" t="str">
        <f t="shared" ca="1" si="154"/>
        <v/>
      </c>
      <c r="AM294" s="11" t="str">
        <f t="shared" si="155"/>
        <v/>
      </c>
      <c r="AN294" s="11" t="str">
        <f t="shared" si="156"/>
        <v/>
      </c>
      <c r="AO294" s="11" t="str">
        <f>IF(AM294=7,VLOOKUP(AN294,設定!$A$2:$B$6,2,1),"---")</f>
        <v>---</v>
      </c>
      <c r="AP294" s="85"/>
      <c r="AQ294" s="86"/>
      <c r="AR294" s="86"/>
      <c r="AS294" s="87" t="s">
        <v>115</v>
      </c>
      <c r="AT294" s="88"/>
      <c r="AU294" s="87"/>
      <c r="AV294" s="89"/>
      <c r="AW294" s="90" t="str">
        <f t="shared" si="157"/>
        <v/>
      </c>
      <c r="AX294" s="87" t="s">
        <v>115</v>
      </c>
      <c r="AY294" s="87" t="s">
        <v>115</v>
      </c>
      <c r="AZ294" s="87" t="s">
        <v>115</v>
      </c>
      <c r="BA294" s="87"/>
      <c r="BB294" s="87"/>
      <c r="BC294" s="87"/>
      <c r="BD294" s="87"/>
      <c r="BE294" s="91"/>
      <c r="BF294" s="96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256"/>
      <c r="BY294" s="106"/>
      <c r="BZ294" s="47"/>
      <c r="CA294" s="47">
        <v>283</v>
      </c>
      <c r="CB294" s="18" t="str">
        <f t="shared" si="158"/>
        <v/>
      </c>
      <c r="CC294" s="18" t="str">
        <f t="shared" si="160"/>
        <v>立得点表!3:12</v>
      </c>
      <c r="CD294" s="116" t="str">
        <f t="shared" si="161"/>
        <v>立得点表!16:25</v>
      </c>
      <c r="CE294" s="18" t="str">
        <f t="shared" si="162"/>
        <v>立3段得点表!3:13</v>
      </c>
      <c r="CF294" s="116" t="str">
        <f t="shared" si="163"/>
        <v>立3段得点表!16:25</v>
      </c>
      <c r="CG294" s="18" t="str">
        <f t="shared" si="164"/>
        <v>ボール得点表!3:13</v>
      </c>
      <c r="CH294" s="116" t="str">
        <f t="shared" si="165"/>
        <v>ボール得点表!16:25</v>
      </c>
      <c r="CI294" s="18" t="str">
        <f t="shared" si="166"/>
        <v>50m得点表!3:13</v>
      </c>
      <c r="CJ294" s="116" t="str">
        <f t="shared" si="167"/>
        <v>50m得点表!16:25</v>
      </c>
      <c r="CK294" s="18" t="str">
        <f t="shared" si="168"/>
        <v>往得点表!3:13</v>
      </c>
      <c r="CL294" s="116" t="str">
        <f t="shared" si="169"/>
        <v>往得点表!16:25</v>
      </c>
      <c r="CM294" s="18" t="str">
        <f t="shared" si="170"/>
        <v>腕得点表!3:13</v>
      </c>
      <c r="CN294" s="116" t="str">
        <f t="shared" si="171"/>
        <v>腕得点表!16:25</v>
      </c>
      <c r="CO294" s="18" t="str">
        <f t="shared" si="172"/>
        <v>腕膝得点表!3:4</v>
      </c>
      <c r="CP294" s="116" t="str">
        <f t="shared" si="173"/>
        <v>腕膝得点表!8:9</v>
      </c>
      <c r="CQ294" s="18" t="str">
        <f t="shared" si="174"/>
        <v>20mシャトルラン得点表!3:13</v>
      </c>
      <c r="CR294" s="116" t="str">
        <f t="shared" si="175"/>
        <v>20mシャトルラン得点表!16:25</v>
      </c>
      <c r="CS294" s="47" t="b">
        <f t="shared" si="159"/>
        <v>0</v>
      </c>
    </row>
    <row r="295" spans="1:97">
      <c r="A295" s="10">
        <v>284</v>
      </c>
      <c r="B295" s="147"/>
      <c r="C295" s="15"/>
      <c r="D295" s="233"/>
      <c r="E295" s="15"/>
      <c r="F295" s="139" t="str">
        <f t="shared" si="146"/>
        <v/>
      </c>
      <c r="G295" s="15"/>
      <c r="H295" s="15"/>
      <c r="I295" s="30"/>
      <c r="J295" s="31" t="str">
        <f t="shared" ca="1" si="147"/>
        <v/>
      </c>
      <c r="K295" s="30"/>
      <c r="L295" s="31" t="str">
        <f t="shared" ca="1" si="148"/>
        <v/>
      </c>
      <c r="M295" s="59"/>
      <c r="N295" s="60"/>
      <c r="O295" s="60"/>
      <c r="P295" s="60"/>
      <c r="Q295" s="151"/>
      <c r="R295" s="122"/>
      <c r="S295" s="38" t="str">
        <f t="shared" ca="1" si="149"/>
        <v/>
      </c>
      <c r="T295" s="59"/>
      <c r="U295" s="60"/>
      <c r="V295" s="60"/>
      <c r="W295" s="60"/>
      <c r="X295" s="61"/>
      <c r="Y295" s="38"/>
      <c r="Z295" s="144" t="str">
        <f t="shared" ca="1" si="150"/>
        <v/>
      </c>
      <c r="AA295" s="59"/>
      <c r="AB295" s="60"/>
      <c r="AC295" s="60"/>
      <c r="AD295" s="151"/>
      <c r="AE295" s="30"/>
      <c r="AF295" s="31" t="str">
        <f t="shared" ca="1" si="151"/>
        <v/>
      </c>
      <c r="AG295" s="30"/>
      <c r="AH295" s="31" t="str">
        <f t="shared" ca="1" si="152"/>
        <v/>
      </c>
      <c r="AI295" s="122"/>
      <c r="AJ295" s="38" t="str">
        <f t="shared" ca="1" si="153"/>
        <v/>
      </c>
      <c r="AK295" s="30"/>
      <c r="AL295" s="31" t="str">
        <f t="shared" ca="1" si="154"/>
        <v/>
      </c>
      <c r="AM295" s="11" t="str">
        <f t="shared" si="155"/>
        <v/>
      </c>
      <c r="AN295" s="11" t="str">
        <f t="shared" si="156"/>
        <v/>
      </c>
      <c r="AO295" s="11" t="str">
        <f>IF(AM295=7,VLOOKUP(AN295,設定!$A$2:$B$6,2,1),"---")</f>
        <v>---</v>
      </c>
      <c r="AP295" s="85"/>
      <c r="AQ295" s="86"/>
      <c r="AR295" s="86"/>
      <c r="AS295" s="87" t="s">
        <v>115</v>
      </c>
      <c r="AT295" s="88"/>
      <c r="AU295" s="87"/>
      <c r="AV295" s="89"/>
      <c r="AW295" s="90" t="str">
        <f t="shared" si="157"/>
        <v/>
      </c>
      <c r="AX295" s="87" t="s">
        <v>115</v>
      </c>
      <c r="AY295" s="87" t="s">
        <v>115</v>
      </c>
      <c r="AZ295" s="87" t="s">
        <v>115</v>
      </c>
      <c r="BA295" s="87"/>
      <c r="BB295" s="87"/>
      <c r="BC295" s="87"/>
      <c r="BD295" s="87"/>
      <c r="BE295" s="91"/>
      <c r="BF295" s="96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256"/>
      <c r="BY295" s="106"/>
      <c r="BZ295" s="47"/>
      <c r="CA295" s="47">
        <v>284</v>
      </c>
      <c r="CB295" s="18" t="str">
        <f t="shared" si="158"/>
        <v/>
      </c>
      <c r="CC295" s="18" t="str">
        <f t="shared" si="160"/>
        <v>立得点表!3:12</v>
      </c>
      <c r="CD295" s="116" t="str">
        <f t="shared" si="161"/>
        <v>立得点表!16:25</v>
      </c>
      <c r="CE295" s="18" t="str">
        <f t="shared" si="162"/>
        <v>立3段得点表!3:13</v>
      </c>
      <c r="CF295" s="116" t="str">
        <f t="shared" si="163"/>
        <v>立3段得点表!16:25</v>
      </c>
      <c r="CG295" s="18" t="str">
        <f t="shared" si="164"/>
        <v>ボール得点表!3:13</v>
      </c>
      <c r="CH295" s="116" t="str">
        <f t="shared" si="165"/>
        <v>ボール得点表!16:25</v>
      </c>
      <c r="CI295" s="18" t="str">
        <f t="shared" si="166"/>
        <v>50m得点表!3:13</v>
      </c>
      <c r="CJ295" s="116" t="str">
        <f t="shared" si="167"/>
        <v>50m得点表!16:25</v>
      </c>
      <c r="CK295" s="18" t="str">
        <f t="shared" si="168"/>
        <v>往得点表!3:13</v>
      </c>
      <c r="CL295" s="116" t="str">
        <f t="shared" si="169"/>
        <v>往得点表!16:25</v>
      </c>
      <c r="CM295" s="18" t="str">
        <f t="shared" si="170"/>
        <v>腕得点表!3:13</v>
      </c>
      <c r="CN295" s="116" t="str">
        <f t="shared" si="171"/>
        <v>腕得点表!16:25</v>
      </c>
      <c r="CO295" s="18" t="str">
        <f t="shared" si="172"/>
        <v>腕膝得点表!3:4</v>
      </c>
      <c r="CP295" s="116" t="str">
        <f t="shared" si="173"/>
        <v>腕膝得点表!8:9</v>
      </c>
      <c r="CQ295" s="18" t="str">
        <f t="shared" si="174"/>
        <v>20mシャトルラン得点表!3:13</v>
      </c>
      <c r="CR295" s="116" t="str">
        <f t="shared" si="175"/>
        <v>20mシャトルラン得点表!16:25</v>
      </c>
      <c r="CS295" s="47" t="b">
        <f t="shared" si="159"/>
        <v>0</v>
      </c>
    </row>
    <row r="296" spans="1:97">
      <c r="A296" s="10">
        <v>285</v>
      </c>
      <c r="B296" s="147"/>
      <c r="C296" s="15"/>
      <c r="D296" s="233"/>
      <c r="E296" s="15"/>
      <c r="F296" s="139" t="str">
        <f t="shared" si="146"/>
        <v/>
      </c>
      <c r="G296" s="15"/>
      <c r="H296" s="15"/>
      <c r="I296" s="30"/>
      <c r="J296" s="31" t="str">
        <f t="shared" ca="1" si="147"/>
        <v/>
      </c>
      <c r="K296" s="30"/>
      <c r="L296" s="31" t="str">
        <f t="shared" ca="1" si="148"/>
        <v/>
      </c>
      <c r="M296" s="59"/>
      <c r="N296" s="60"/>
      <c r="O296" s="60"/>
      <c r="P296" s="60"/>
      <c r="Q296" s="151"/>
      <c r="R296" s="122"/>
      <c r="S296" s="38" t="str">
        <f t="shared" ca="1" si="149"/>
        <v/>
      </c>
      <c r="T296" s="59"/>
      <c r="U296" s="60"/>
      <c r="V296" s="60"/>
      <c r="W296" s="60"/>
      <c r="X296" s="61"/>
      <c r="Y296" s="38"/>
      <c r="Z296" s="144" t="str">
        <f t="shared" ca="1" si="150"/>
        <v/>
      </c>
      <c r="AA296" s="59"/>
      <c r="AB296" s="60"/>
      <c r="AC296" s="60"/>
      <c r="AD296" s="151"/>
      <c r="AE296" s="30"/>
      <c r="AF296" s="31" t="str">
        <f t="shared" ca="1" si="151"/>
        <v/>
      </c>
      <c r="AG296" s="30"/>
      <c r="AH296" s="31" t="str">
        <f t="shared" ca="1" si="152"/>
        <v/>
      </c>
      <c r="AI296" s="122"/>
      <c r="AJ296" s="38" t="str">
        <f t="shared" ca="1" si="153"/>
        <v/>
      </c>
      <c r="AK296" s="30"/>
      <c r="AL296" s="31" t="str">
        <f t="shared" ca="1" si="154"/>
        <v/>
      </c>
      <c r="AM296" s="11" t="str">
        <f t="shared" si="155"/>
        <v/>
      </c>
      <c r="AN296" s="11" t="str">
        <f t="shared" si="156"/>
        <v/>
      </c>
      <c r="AO296" s="11" t="str">
        <f>IF(AM296=7,VLOOKUP(AN296,設定!$A$2:$B$6,2,1),"---")</f>
        <v>---</v>
      </c>
      <c r="AP296" s="85"/>
      <c r="AQ296" s="86"/>
      <c r="AR296" s="86"/>
      <c r="AS296" s="87" t="s">
        <v>115</v>
      </c>
      <c r="AT296" s="88"/>
      <c r="AU296" s="87"/>
      <c r="AV296" s="89"/>
      <c r="AW296" s="90" t="str">
        <f t="shared" si="157"/>
        <v/>
      </c>
      <c r="AX296" s="87" t="s">
        <v>115</v>
      </c>
      <c r="AY296" s="87" t="s">
        <v>115</v>
      </c>
      <c r="AZ296" s="87" t="s">
        <v>115</v>
      </c>
      <c r="BA296" s="87"/>
      <c r="BB296" s="87"/>
      <c r="BC296" s="87"/>
      <c r="BD296" s="87"/>
      <c r="BE296" s="91"/>
      <c r="BF296" s="96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256"/>
      <c r="BY296" s="106"/>
      <c r="BZ296" s="47"/>
      <c r="CA296" s="47">
        <v>285</v>
      </c>
      <c r="CB296" s="18" t="str">
        <f t="shared" si="158"/>
        <v/>
      </c>
      <c r="CC296" s="18" t="str">
        <f t="shared" si="160"/>
        <v>立得点表!3:12</v>
      </c>
      <c r="CD296" s="116" t="str">
        <f t="shared" si="161"/>
        <v>立得点表!16:25</v>
      </c>
      <c r="CE296" s="18" t="str">
        <f t="shared" si="162"/>
        <v>立3段得点表!3:13</v>
      </c>
      <c r="CF296" s="116" t="str">
        <f t="shared" si="163"/>
        <v>立3段得点表!16:25</v>
      </c>
      <c r="CG296" s="18" t="str">
        <f t="shared" si="164"/>
        <v>ボール得点表!3:13</v>
      </c>
      <c r="CH296" s="116" t="str">
        <f t="shared" si="165"/>
        <v>ボール得点表!16:25</v>
      </c>
      <c r="CI296" s="18" t="str">
        <f t="shared" si="166"/>
        <v>50m得点表!3:13</v>
      </c>
      <c r="CJ296" s="116" t="str">
        <f t="shared" si="167"/>
        <v>50m得点表!16:25</v>
      </c>
      <c r="CK296" s="18" t="str">
        <f t="shared" si="168"/>
        <v>往得点表!3:13</v>
      </c>
      <c r="CL296" s="116" t="str">
        <f t="shared" si="169"/>
        <v>往得点表!16:25</v>
      </c>
      <c r="CM296" s="18" t="str">
        <f t="shared" si="170"/>
        <v>腕得点表!3:13</v>
      </c>
      <c r="CN296" s="116" t="str">
        <f t="shared" si="171"/>
        <v>腕得点表!16:25</v>
      </c>
      <c r="CO296" s="18" t="str">
        <f t="shared" si="172"/>
        <v>腕膝得点表!3:4</v>
      </c>
      <c r="CP296" s="116" t="str">
        <f t="shared" si="173"/>
        <v>腕膝得点表!8:9</v>
      </c>
      <c r="CQ296" s="18" t="str">
        <f t="shared" si="174"/>
        <v>20mシャトルラン得点表!3:13</v>
      </c>
      <c r="CR296" s="116" t="str">
        <f t="shared" si="175"/>
        <v>20mシャトルラン得点表!16:25</v>
      </c>
      <c r="CS296" s="47" t="b">
        <f t="shared" si="159"/>
        <v>0</v>
      </c>
    </row>
    <row r="297" spans="1:97">
      <c r="A297" s="10">
        <v>286</v>
      </c>
      <c r="B297" s="147"/>
      <c r="C297" s="15"/>
      <c r="D297" s="233"/>
      <c r="E297" s="15"/>
      <c r="F297" s="139" t="str">
        <f t="shared" si="146"/>
        <v/>
      </c>
      <c r="G297" s="15"/>
      <c r="H297" s="15"/>
      <c r="I297" s="30"/>
      <c r="J297" s="31" t="str">
        <f t="shared" ca="1" si="147"/>
        <v/>
      </c>
      <c r="K297" s="30"/>
      <c r="L297" s="31" t="str">
        <f t="shared" ca="1" si="148"/>
        <v/>
      </c>
      <c r="M297" s="59"/>
      <c r="N297" s="60"/>
      <c r="O297" s="60"/>
      <c r="P297" s="60"/>
      <c r="Q297" s="151"/>
      <c r="R297" s="122"/>
      <c r="S297" s="38" t="str">
        <f t="shared" ca="1" si="149"/>
        <v/>
      </c>
      <c r="T297" s="59"/>
      <c r="U297" s="60"/>
      <c r="V297" s="60"/>
      <c r="W297" s="60"/>
      <c r="X297" s="61"/>
      <c r="Y297" s="38"/>
      <c r="Z297" s="144" t="str">
        <f t="shared" ca="1" si="150"/>
        <v/>
      </c>
      <c r="AA297" s="59"/>
      <c r="AB297" s="60"/>
      <c r="AC297" s="60"/>
      <c r="AD297" s="151"/>
      <c r="AE297" s="30"/>
      <c r="AF297" s="31" t="str">
        <f t="shared" ca="1" si="151"/>
        <v/>
      </c>
      <c r="AG297" s="30"/>
      <c r="AH297" s="31" t="str">
        <f t="shared" ca="1" si="152"/>
        <v/>
      </c>
      <c r="AI297" s="122"/>
      <c r="AJ297" s="38" t="str">
        <f t="shared" ca="1" si="153"/>
        <v/>
      </c>
      <c r="AK297" s="30"/>
      <c r="AL297" s="31" t="str">
        <f t="shared" ca="1" si="154"/>
        <v/>
      </c>
      <c r="AM297" s="11" t="str">
        <f t="shared" si="155"/>
        <v/>
      </c>
      <c r="AN297" s="11" t="str">
        <f t="shared" si="156"/>
        <v/>
      </c>
      <c r="AO297" s="11" t="str">
        <f>IF(AM297=7,VLOOKUP(AN297,設定!$A$2:$B$6,2,1),"---")</f>
        <v>---</v>
      </c>
      <c r="AP297" s="85"/>
      <c r="AQ297" s="86"/>
      <c r="AR297" s="86"/>
      <c r="AS297" s="87" t="s">
        <v>115</v>
      </c>
      <c r="AT297" s="88"/>
      <c r="AU297" s="87"/>
      <c r="AV297" s="89"/>
      <c r="AW297" s="90" t="str">
        <f t="shared" si="157"/>
        <v/>
      </c>
      <c r="AX297" s="87" t="s">
        <v>115</v>
      </c>
      <c r="AY297" s="87" t="s">
        <v>115</v>
      </c>
      <c r="AZ297" s="87" t="s">
        <v>115</v>
      </c>
      <c r="BA297" s="87"/>
      <c r="BB297" s="87"/>
      <c r="BC297" s="87"/>
      <c r="BD297" s="87"/>
      <c r="BE297" s="91"/>
      <c r="BF297" s="96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256"/>
      <c r="BY297" s="106"/>
      <c r="BZ297" s="47"/>
      <c r="CA297" s="47">
        <v>286</v>
      </c>
      <c r="CB297" s="18" t="str">
        <f t="shared" si="158"/>
        <v/>
      </c>
      <c r="CC297" s="18" t="str">
        <f t="shared" si="160"/>
        <v>立得点表!3:12</v>
      </c>
      <c r="CD297" s="116" t="str">
        <f t="shared" si="161"/>
        <v>立得点表!16:25</v>
      </c>
      <c r="CE297" s="18" t="str">
        <f t="shared" si="162"/>
        <v>立3段得点表!3:13</v>
      </c>
      <c r="CF297" s="116" t="str">
        <f t="shared" si="163"/>
        <v>立3段得点表!16:25</v>
      </c>
      <c r="CG297" s="18" t="str">
        <f t="shared" si="164"/>
        <v>ボール得点表!3:13</v>
      </c>
      <c r="CH297" s="116" t="str">
        <f t="shared" si="165"/>
        <v>ボール得点表!16:25</v>
      </c>
      <c r="CI297" s="18" t="str">
        <f t="shared" si="166"/>
        <v>50m得点表!3:13</v>
      </c>
      <c r="CJ297" s="116" t="str">
        <f t="shared" si="167"/>
        <v>50m得点表!16:25</v>
      </c>
      <c r="CK297" s="18" t="str">
        <f t="shared" si="168"/>
        <v>往得点表!3:13</v>
      </c>
      <c r="CL297" s="116" t="str">
        <f t="shared" si="169"/>
        <v>往得点表!16:25</v>
      </c>
      <c r="CM297" s="18" t="str">
        <f t="shared" si="170"/>
        <v>腕得点表!3:13</v>
      </c>
      <c r="CN297" s="116" t="str">
        <f t="shared" si="171"/>
        <v>腕得点表!16:25</v>
      </c>
      <c r="CO297" s="18" t="str">
        <f t="shared" si="172"/>
        <v>腕膝得点表!3:4</v>
      </c>
      <c r="CP297" s="116" t="str">
        <f t="shared" si="173"/>
        <v>腕膝得点表!8:9</v>
      </c>
      <c r="CQ297" s="18" t="str">
        <f t="shared" si="174"/>
        <v>20mシャトルラン得点表!3:13</v>
      </c>
      <c r="CR297" s="116" t="str">
        <f t="shared" si="175"/>
        <v>20mシャトルラン得点表!16:25</v>
      </c>
      <c r="CS297" s="47" t="b">
        <f t="shared" si="159"/>
        <v>0</v>
      </c>
    </row>
    <row r="298" spans="1:97">
      <c r="A298" s="10">
        <v>287</v>
      </c>
      <c r="B298" s="147"/>
      <c r="C298" s="15"/>
      <c r="D298" s="233"/>
      <c r="E298" s="15"/>
      <c r="F298" s="139" t="str">
        <f t="shared" si="146"/>
        <v/>
      </c>
      <c r="G298" s="15"/>
      <c r="H298" s="15"/>
      <c r="I298" s="30"/>
      <c r="J298" s="31" t="str">
        <f t="shared" ca="1" si="147"/>
        <v/>
      </c>
      <c r="K298" s="30"/>
      <c r="L298" s="31" t="str">
        <f t="shared" ca="1" si="148"/>
        <v/>
      </c>
      <c r="M298" s="59"/>
      <c r="N298" s="60"/>
      <c r="O298" s="60"/>
      <c r="P298" s="60"/>
      <c r="Q298" s="151"/>
      <c r="R298" s="122"/>
      <c r="S298" s="38" t="str">
        <f t="shared" ca="1" si="149"/>
        <v/>
      </c>
      <c r="T298" s="59"/>
      <c r="U298" s="60"/>
      <c r="V298" s="60"/>
      <c r="W298" s="60"/>
      <c r="X298" s="61"/>
      <c r="Y298" s="38"/>
      <c r="Z298" s="144" t="str">
        <f t="shared" ca="1" si="150"/>
        <v/>
      </c>
      <c r="AA298" s="59"/>
      <c r="AB298" s="60"/>
      <c r="AC298" s="60"/>
      <c r="AD298" s="151"/>
      <c r="AE298" s="30"/>
      <c r="AF298" s="31" t="str">
        <f t="shared" ca="1" si="151"/>
        <v/>
      </c>
      <c r="AG298" s="30"/>
      <c r="AH298" s="31" t="str">
        <f t="shared" ca="1" si="152"/>
        <v/>
      </c>
      <c r="AI298" s="122"/>
      <c r="AJ298" s="38" t="str">
        <f t="shared" ca="1" si="153"/>
        <v/>
      </c>
      <c r="AK298" s="30"/>
      <c r="AL298" s="31" t="str">
        <f t="shared" ca="1" si="154"/>
        <v/>
      </c>
      <c r="AM298" s="11" t="str">
        <f t="shared" si="155"/>
        <v/>
      </c>
      <c r="AN298" s="11" t="str">
        <f t="shared" si="156"/>
        <v/>
      </c>
      <c r="AO298" s="11" t="str">
        <f>IF(AM298=7,VLOOKUP(AN298,設定!$A$2:$B$6,2,1),"---")</f>
        <v>---</v>
      </c>
      <c r="AP298" s="85"/>
      <c r="AQ298" s="86"/>
      <c r="AR298" s="86"/>
      <c r="AS298" s="87" t="s">
        <v>115</v>
      </c>
      <c r="AT298" s="88"/>
      <c r="AU298" s="87"/>
      <c r="AV298" s="89"/>
      <c r="AW298" s="90" t="str">
        <f t="shared" si="157"/>
        <v/>
      </c>
      <c r="AX298" s="87" t="s">
        <v>115</v>
      </c>
      <c r="AY298" s="87" t="s">
        <v>115</v>
      </c>
      <c r="AZ298" s="87" t="s">
        <v>115</v>
      </c>
      <c r="BA298" s="87"/>
      <c r="BB298" s="87"/>
      <c r="BC298" s="87"/>
      <c r="BD298" s="87"/>
      <c r="BE298" s="91"/>
      <c r="BF298" s="96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256"/>
      <c r="BY298" s="106"/>
      <c r="BZ298" s="47"/>
      <c r="CA298" s="47">
        <v>287</v>
      </c>
      <c r="CB298" s="18" t="str">
        <f t="shared" si="158"/>
        <v/>
      </c>
      <c r="CC298" s="18" t="str">
        <f t="shared" si="160"/>
        <v>立得点表!3:12</v>
      </c>
      <c r="CD298" s="116" t="str">
        <f t="shared" si="161"/>
        <v>立得点表!16:25</v>
      </c>
      <c r="CE298" s="18" t="str">
        <f t="shared" si="162"/>
        <v>立3段得点表!3:13</v>
      </c>
      <c r="CF298" s="116" t="str">
        <f t="shared" si="163"/>
        <v>立3段得点表!16:25</v>
      </c>
      <c r="CG298" s="18" t="str">
        <f t="shared" si="164"/>
        <v>ボール得点表!3:13</v>
      </c>
      <c r="CH298" s="116" t="str">
        <f t="shared" si="165"/>
        <v>ボール得点表!16:25</v>
      </c>
      <c r="CI298" s="18" t="str">
        <f t="shared" si="166"/>
        <v>50m得点表!3:13</v>
      </c>
      <c r="CJ298" s="116" t="str">
        <f t="shared" si="167"/>
        <v>50m得点表!16:25</v>
      </c>
      <c r="CK298" s="18" t="str">
        <f t="shared" si="168"/>
        <v>往得点表!3:13</v>
      </c>
      <c r="CL298" s="116" t="str">
        <f t="shared" si="169"/>
        <v>往得点表!16:25</v>
      </c>
      <c r="CM298" s="18" t="str">
        <f t="shared" si="170"/>
        <v>腕得点表!3:13</v>
      </c>
      <c r="CN298" s="116" t="str">
        <f t="shared" si="171"/>
        <v>腕得点表!16:25</v>
      </c>
      <c r="CO298" s="18" t="str">
        <f t="shared" si="172"/>
        <v>腕膝得点表!3:4</v>
      </c>
      <c r="CP298" s="116" t="str">
        <f t="shared" si="173"/>
        <v>腕膝得点表!8:9</v>
      </c>
      <c r="CQ298" s="18" t="str">
        <f t="shared" si="174"/>
        <v>20mシャトルラン得点表!3:13</v>
      </c>
      <c r="CR298" s="116" t="str">
        <f t="shared" si="175"/>
        <v>20mシャトルラン得点表!16:25</v>
      </c>
      <c r="CS298" s="47" t="b">
        <f t="shared" si="159"/>
        <v>0</v>
      </c>
    </row>
    <row r="299" spans="1:97">
      <c r="A299" s="10">
        <v>288</v>
      </c>
      <c r="B299" s="147"/>
      <c r="C299" s="15"/>
      <c r="D299" s="233"/>
      <c r="E299" s="15"/>
      <c r="F299" s="139" t="str">
        <f t="shared" si="146"/>
        <v/>
      </c>
      <c r="G299" s="15"/>
      <c r="H299" s="15"/>
      <c r="I299" s="30"/>
      <c r="J299" s="31" t="str">
        <f t="shared" ca="1" si="147"/>
        <v/>
      </c>
      <c r="K299" s="30"/>
      <c r="L299" s="31" t="str">
        <f t="shared" ca="1" si="148"/>
        <v/>
      </c>
      <c r="M299" s="59"/>
      <c r="N299" s="60"/>
      <c r="O299" s="60"/>
      <c r="P299" s="60"/>
      <c r="Q299" s="151"/>
      <c r="R299" s="122"/>
      <c r="S299" s="38" t="str">
        <f t="shared" ca="1" si="149"/>
        <v/>
      </c>
      <c r="T299" s="59"/>
      <c r="U299" s="60"/>
      <c r="V299" s="60"/>
      <c r="W299" s="60"/>
      <c r="X299" s="61"/>
      <c r="Y299" s="38"/>
      <c r="Z299" s="144" t="str">
        <f t="shared" ca="1" si="150"/>
        <v/>
      </c>
      <c r="AA299" s="59"/>
      <c r="AB299" s="60"/>
      <c r="AC299" s="60"/>
      <c r="AD299" s="151"/>
      <c r="AE299" s="30"/>
      <c r="AF299" s="31" t="str">
        <f t="shared" ca="1" si="151"/>
        <v/>
      </c>
      <c r="AG299" s="30"/>
      <c r="AH299" s="31" t="str">
        <f t="shared" ca="1" si="152"/>
        <v/>
      </c>
      <c r="AI299" s="122"/>
      <c r="AJ299" s="38" t="str">
        <f t="shared" ca="1" si="153"/>
        <v/>
      </c>
      <c r="AK299" s="30"/>
      <c r="AL299" s="31" t="str">
        <f t="shared" ca="1" si="154"/>
        <v/>
      </c>
      <c r="AM299" s="11" t="str">
        <f t="shared" si="155"/>
        <v/>
      </c>
      <c r="AN299" s="11" t="str">
        <f t="shared" si="156"/>
        <v/>
      </c>
      <c r="AO299" s="11" t="str">
        <f>IF(AM299=7,VLOOKUP(AN299,設定!$A$2:$B$6,2,1),"---")</f>
        <v>---</v>
      </c>
      <c r="AP299" s="85"/>
      <c r="AQ299" s="86"/>
      <c r="AR299" s="86"/>
      <c r="AS299" s="87" t="s">
        <v>115</v>
      </c>
      <c r="AT299" s="88"/>
      <c r="AU299" s="87"/>
      <c r="AV299" s="89"/>
      <c r="AW299" s="90" t="str">
        <f t="shared" si="157"/>
        <v/>
      </c>
      <c r="AX299" s="87" t="s">
        <v>115</v>
      </c>
      <c r="AY299" s="87" t="s">
        <v>115</v>
      </c>
      <c r="AZ299" s="87" t="s">
        <v>115</v>
      </c>
      <c r="BA299" s="87"/>
      <c r="BB299" s="87"/>
      <c r="BC299" s="87"/>
      <c r="BD299" s="87"/>
      <c r="BE299" s="91"/>
      <c r="BF299" s="96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256"/>
      <c r="BY299" s="106"/>
      <c r="BZ299" s="47"/>
      <c r="CA299" s="47">
        <v>288</v>
      </c>
      <c r="CB299" s="18" t="str">
        <f t="shared" si="158"/>
        <v/>
      </c>
      <c r="CC299" s="18" t="str">
        <f t="shared" si="160"/>
        <v>立得点表!3:12</v>
      </c>
      <c r="CD299" s="116" t="str">
        <f t="shared" si="161"/>
        <v>立得点表!16:25</v>
      </c>
      <c r="CE299" s="18" t="str">
        <f t="shared" si="162"/>
        <v>立3段得点表!3:13</v>
      </c>
      <c r="CF299" s="116" t="str">
        <f t="shared" si="163"/>
        <v>立3段得点表!16:25</v>
      </c>
      <c r="CG299" s="18" t="str">
        <f t="shared" si="164"/>
        <v>ボール得点表!3:13</v>
      </c>
      <c r="CH299" s="116" t="str">
        <f t="shared" si="165"/>
        <v>ボール得点表!16:25</v>
      </c>
      <c r="CI299" s="18" t="str">
        <f t="shared" si="166"/>
        <v>50m得点表!3:13</v>
      </c>
      <c r="CJ299" s="116" t="str">
        <f t="shared" si="167"/>
        <v>50m得点表!16:25</v>
      </c>
      <c r="CK299" s="18" t="str">
        <f t="shared" si="168"/>
        <v>往得点表!3:13</v>
      </c>
      <c r="CL299" s="116" t="str">
        <f t="shared" si="169"/>
        <v>往得点表!16:25</v>
      </c>
      <c r="CM299" s="18" t="str">
        <f t="shared" si="170"/>
        <v>腕得点表!3:13</v>
      </c>
      <c r="CN299" s="116" t="str">
        <f t="shared" si="171"/>
        <v>腕得点表!16:25</v>
      </c>
      <c r="CO299" s="18" t="str">
        <f t="shared" si="172"/>
        <v>腕膝得点表!3:4</v>
      </c>
      <c r="CP299" s="116" t="str">
        <f t="shared" si="173"/>
        <v>腕膝得点表!8:9</v>
      </c>
      <c r="CQ299" s="18" t="str">
        <f t="shared" si="174"/>
        <v>20mシャトルラン得点表!3:13</v>
      </c>
      <c r="CR299" s="116" t="str">
        <f t="shared" si="175"/>
        <v>20mシャトルラン得点表!16:25</v>
      </c>
      <c r="CS299" s="47" t="b">
        <f t="shared" si="159"/>
        <v>0</v>
      </c>
    </row>
    <row r="300" spans="1:97">
      <c r="A300" s="10">
        <v>289</v>
      </c>
      <c r="B300" s="147"/>
      <c r="C300" s="15"/>
      <c r="D300" s="233"/>
      <c r="E300" s="15"/>
      <c r="F300" s="139" t="str">
        <f t="shared" si="146"/>
        <v/>
      </c>
      <c r="G300" s="15"/>
      <c r="H300" s="15"/>
      <c r="I300" s="30"/>
      <c r="J300" s="31" t="str">
        <f t="shared" ca="1" si="147"/>
        <v/>
      </c>
      <c r="K300" s="30"/>
      <c r="L300" s="31" t="str">
        <f t="shared" ca="1" si="148"/>
        <v/>
      </c>
      <c r="M300" s="59"/>
      <c r="N300" s="60"/>
      <c r="O300" s="60"/>
      <c r="P300" s="60"/>
      <c r="Q300" s="151"/>
      <c r="R300" s="122"/>
      <c r="S300" s="38" t="str">
        <f t="shared" ca="1" si="149"/>
        <v/>
      </c>
      <c r="T300" s="59"/>
      <c r="U300" s="60"/>
      <c r="V300" s="60"/>
      <c r="W300" s="60"/>
      <c r="X300" s="61"/>
      <c r="Y300" s="38"/>
      <c r="Z300" s="144" t="str">
        <f t="shared" ca="1" si="150"/>
        <v/>
      </c>
      <c r="AA300" s="59"/>
      <c r="AB300" s="60"/>
      <c r="AC300" s="60"/>
      <c r="AD300" s="151"/>
      <c r="AE300" s="30"/>
      <c r="AF300" s="31" t="str">
        <f t="shared" ca="1" si="151"/>
        <v/>
      </c>
      <c r="AG300" s="30"/>
      <c r="AH300" s="31" t="str">
        <f t="shared" ca="1" si="152"/>
        <v/>
      </c>
      <c r="AI300" s="122"/>
      <c r="AJ300" s="38" t="str">
        <f t="shared" ca="1" si="153"/>
        <v/>
      </c>
      <c r="AK300" s="30"/>
      <c r="AL300" s="31" t="str">
        <f t="shared" ca="1" si="154"/>
        <v/>
      </c>
      <c r="AM300" s="11" t="str">
        <f t="shared" si="155"/>
        <v/>
      </c>
      <c r="AN300" s="11" t="str">
        <f t="shared" si="156"/>
        <v/>
      </c>
      <c r="AO300" s="11" t="str">
        <f>IF(AM300=7,VLOOKUP(AN300,設定!$A$2:$B$6,2,1),"---")</f>
        <v>---</v>
      </c>
      <c r="AP300" s="85"/>
      <c r="AQ300" s="86"/>
      <c r="AR300" s="86"/>
      <c r="AS300" s="87" t="s">
        <v>115</v>
      </c>
      <c r="AT300" s="88"/>
      <c r="AU300" s="87"/>
      <c r="AV300" s="89"/>
      <c r="AW300" s="90" t="str">
        <f t="shared" si="157"/>
        <v/>
      </c>
      <c r="AX300" s="87" t="s">
        <v>115</v>
      </c>
      <c r="AY300" s="87" t="s">
        <v>115</v>
      </c>
      <c r="AZ300" s="87" t="s">
        <v>115</v>
      </c>
      <c r="BA300" s="87"/>
      <c r="BB300" s="87"/>
      <c r="BC300" s="87"/>
      <c r="BD300" s="87"/>
      <c r="BE300" s="91"/>
      <c r="BF300" s="96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256"/>
      <c r="BY300" s="106"/>
      <c r="BZ300" s="47"/>
      <c r="CA300" s="47">
        <v>289</v>
      </c>
      <c r="CB300" s="18" t="str">
        <f t="shared" si="158"/>
        <v/>
      </c>
      <c r="CC300" s="18" t="str">
        <f t="shared" si="160"/>
        <v>立得点表!3:12</v>
      </c>
      <c r="CD300" s="116" t="str">
        <f t="shared" si="161"/>
        <v>立得点表!16:25</v>
      </c>
      <c r="CE300" s="18" t="str">
        <f t="shared" si="162"/>
        <v>立3段得点表!3:13</v>
      </c>
      <c r="CF300" s="116" t="str">
        <f t="shared" si="163"/>
        <v>立3段得点表!16:25</v>
      </c>
      <c r="CG300" s="18" t="str">
        <f t="shared" si="164"/>
        <v>ボール得点表!3:13</v>
      </c>
      <c r="CH300" s="116" t="str">
        <f t="shared" si="165"/>
        <v>ボール得点表!16:25</v>
      </c>
      <c r="CI300" s="18" t="str">
        <f t="shared" si="166"/>
        <v>50m得点表!3:13</v>
      </c>
      <c r="CJ300" s="116" t="str">
        <f t="shared" si="167"/>
        <v>50m得点表!16:25</v>
      </c>
      <c r="CK300" s="18" t="str">
        <f t="shared" si="168"/>
        <v>往得点表!3:13</v>
      </c>
      <c r="CL300" s="116" t="str">
        <f t="shared" si="169"/>
        <v>往得点表!16:25</v>
      </c>
      <c r="CM300" s="18" t="str">
        <f t="shared" si="170"/>
        <v>腕得点表!3:13</v>
      </c>
      <c r="CN300" s="116" t="str">
        <f t="shared" si="171"/>
        <v>腕得点表!16:25</v>
      </c>
      <c r="CO300" s="18" t="str">
        <f t="shared" si="172"/>
        <v>腕膝得点表!3:4</v>
      </c>
      <c r="CP300" s="116" t="str">
        <f t="shared" si="173"/>
        <v>腕膝得点表!8:9</v>
      </c>
      <c r="CQ300" s="18" t="str">
        <f t="shared" si="174"/>
        <v>20mシャトルラン得点表!3:13</v>
      </c>
      <c r="CR300" s="116" t="str">
        <f t="shared" si="175"/>
        <v>20mシャトルラン得点表!16:25</v>
      </c>
      <c r="CS300" s="47" t="b">
        <f t="shared" si="159"/>
        <v>0</v>
      </c>
    </row>
    <row r="301" spans="1:97">
      <c r="A301" s="10">
        <v>290</v>
      </c>
      <c r="B301" s="147"/>
      <c r="C301" s="15"/>
      <c r="D301" s="233"/>
      <c r="E301" s="15"/>
      <c r="F301" s="139" t="str">
        <f t="shared" si="146"/>
        <v/>
      </c>
      <c r="G301" s="15"/>
      <c r="H301" s="15"/>
      <c r="I301" s="30"/>
      <c r="J301" s="31" t="str">
        <f t="shared" ca="1" si="147"/>
        <v/>
      </c>
      <c r="K301" s="30"/>
      <c r="L301" s="31" t="str">
        <f t="shared" ca="1" si="148"/>
        <v/>
      </c>
      <c r="M301" s="59"/>
      <c r="N301" s="60"/>
      <c r="O301" s="60"/>
      <c r="P301" s="60"/>
      <c r="Q301" s="151"/>
      <c r="R301" s="122"/>
      <c r="S301" s="38" t="str">
        <f t="shared" ca="1" si="149"/>
        <v/>
      </c>
      <c r="T301" s="59"/>
      <c r="U301" s="60"/>
      <c r="V301" s="60"/>
      <c r="W301" s="60"/>
      <c r="X301" s="61"/>
      <c r="Y301" s="38"/>
      <c r="Z301" s="144" t="str">
        <f t="shared" ca="1" si="150"/>
        <v/>
      </c>
      <c r="AA301" s="59"/>
      <c r="AB301" s="60"/>
      <c r="AC301" s="60"/>
      <c r="AD301" s="151"/>
      <c r="AE301" s="30"/>
      <c r="AF301" s="31" t="str">
        <f t="shared" ca="1" si="151"/>
        <v/>
      </c>
      <c r="AG301" s="30"/>
      <c r="AH301" s="31" t="str">
        <f t="shared" ca="1" si="152"/>
        <v/>
      </c>
      <c r="AI301" s="122"/>
      <c r="AJ301" s="38" t="str">
        <f t="shared" ca="1" si="153"/>
        <v/>
      </c>
      <c r="AK301" s="30"/>
      <c r="AL301" s="31" t="str">
        <f t="shared" ca="1" si="154"/>
        <v/>
      </c>
      <c r="AM301" s="11" t="str">
        <f t="shared" si="155"/>
        <v/>
      </c>
      <c r="AN301" s="11" t="str">
        <f t="shared" si="156"/>
        <v/>
      </c>
      <c r="AO301" s="11" t="str">
        <f>IF(AM301=7,VLOOKUP(AN301,設定!$A$2:$B$6,2,1),"---")</f>
        <v>---</v>
      </c>
      <c r="AP301" s="85"/>
      <c r="AQ301" s="86"/>
      <c r="AR301" s="86"/>
      <c r="AS301" s="87" t="s">
        <v>115</v>
      </c>
      <c r="AT301" s="88"/>
      <c r="AU301" s="87"/>
      <c r="AV301" s="89"/>
      <c r="AW301" s="90" t="str">
        <f t="shared" si="157"/>
        <v/>
      </c>
      <c r="AX301" s="87" t="s">
        <v>115</v>
      </c>
      <c r="AY301" s="87" t="s">
        <v>115</v>
      </c>
      <c r="AZ301" s="87" t="s">
        <v>115</v>
      </c>
      <c r="BA301" s="87"/>
      <c r="BB301" s="87"/>
      <c r="BC301" s="87"/>
      <c r="BD301" s="87"/>
      <c r="BE301" s="91"/>
      <c r="BF301" s="96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256"/>
      <c r="BY301" s="106"/>
      <c r="BZ301" s="47"/>
      <c r="CA301" s="47">
        <v>290</v>
      </c>
      <c r="CB301" s="18" t="str">
        <f t="shared" si="158"/>
        <v/>
      </c>
      <c r="CC301" s="18" t="str">
        <f t="shared" si="160"/>
        <v>立得点表!3:12</v>
      </c>
      <c r="CD301" s="116" t="str">
        <f t="shared" si="161"/>
        <v>立得点表!16:25</v>
      </c>
      <c r="CE301" s="18" t="str">
        <f t="shared" si="162"/>
        <v>立3段得点表!3:13</v>
      </c>
      <c r="CF301" s="116" t="str">
        <f t="shared" si="163"/>
        <v>立3段得点表!16:25</v>
      </c>
      <c r="CG301" s="18" t="str">
        <f t="shared" si="164"/>
        <v>ボール得点表!3:13</v>
      </c>
      <c r="CH301" s="116" t="str">
        <f t="shared" si="165"/>
        <v>ボール得点表!16:25</v>
      </c>
      <c r="CI301" s="18" t="str">
        <f t="shared" si="166"/>
        <v>50m得点表!3:13</v>
      </c>
      <c r="CJ301" s="116" t="str">
        <f t="shared" si="167"/>
        <v>50m得点表!16:25</v>
      </c>
      <c r="CK301" s="18" t="str">
        <f t="shared" si="168"/>
        <v>往得点表!3:13</v>
      </c>
      <c r="CL301" s="116" t="str">
        <f t="shared" si="169"/>
        <v>往得点表!16:25</v>
      </c>
      <c r="CM301" s="18" t="str">
        <f t="shared" si="170"/>
        <v>腕得点表!3:13</v>
      </c>
      <c r="CN301" s="116" t="str">
        <f t="shared" si="171"/>
        <v>腕得点表!16:25</v>
      </c>
      <c r="CO301" s="18" t="str">
        <f t="shared" si="172"/>
        <v>腕膝得点表!3:4</v>
      </c>
      <c r="CP301" s="116" t="str">
        <f t="shared" si="173"/>
        <v>腕膝得点表!8:9</v>
      </c>
      <c r="CQ301" s="18" t="str">
        <f t="shared" si="174"/>
        <v>20mシャトルラン得点表!3:13</v>
      </c>
      <c r="CR301" s="116" t="str">
        <f t="shared" si="175"/>
        <v>20mシャトルラン得点表!16:25</v>
      </c>
      <c r="CS301" s="47" t="b">
        <f t="shared" si="159"/>
        <v>0</v>
      </c>
    </row>
    <row r="302" spans="1:97">
      <c r="A302" s="10">
        <v>291</v>
      </c>
      <c r="B302" s="147"/>
      <c r="C302" s="15"/>
      <c r="D302" s="233"/>
      <c r="E302" s="15"/>
      <c r="F302" s="139" t="str">
        <f t="shared" si="146"/>
        <v/>
      </c>
      <c r="G302" s="15"/>
      <c r="H302" s="15"/>
      <c r="I302" s="30"/>
      <c r="J302" s="31" t="str">
        <f t="shared" ca="1" si="147"/>
        <v/>
      </c>
      <c r="K302" s="30"/>
      <c r="L302" s="31" t="str">
        <f t="shared" ca="1" si="148"/>
        <v/>
      </c>
      <c r="M302" s="59"/>
      <c r="N302" s="60"/>
      <c r="O302" s="60"/>
      <c r="P302" s="60"/>
      <c r="Q302" s="151"/>
      <c r="R302" s="122"/>
      <c r="S302" s="38" t="str">
        <f t="shared" ca="1" si="149"/>
        <v/>
      </c>
      <c r="T302" s="59"/>
      <c r="U302" s="60"/>
      <c r="V302" s="60"/>
      <c r="W302" s="60"/>
      <c r="X302" s="61"/>
      <c r="Y302" s="38"/>
      <c r="Z302" s="144" t="str">
        <f t="shared" ca="1" si="150"/>
        <v/>
      </c>
      <c r="AA302" s="59"/>
      <c r="AB302" s="60"/>
      <c r="AC302" s="60"/>
      <c r="AD302" s="151"/>
      <c r="AE302" s="30"/>
      <c r="AF302" s="31" t="str">
        <f t="shared" ca="1" si="151"/>
        <v/>
      </c>
      <c r="AG302" s="30"/>
      <c r="AH302" s="31" t="str">
        <f t="shared" ca="1" si="152"/>
        <v/>
      </c>
      <c r="AI302" s="122"/>
      <c r="AJ302" s="38" t="str">
        <f t="shared" ca="1" si="153"/>
        <v/>
      </c>
      <c r="AK302" s="30"/>
      <c r="AL302" s="31" t="str">
        <f t="shared" ca="1" si="154"/>
        <v/>
      </c>
      <c r="AM302" s="11" t="str">
        <f t="shared" si="155"/>
        <v/>
      </c>
      <c r="AN302" s="11" t="str">
        <f t="shared" si="156"/>
        <v/>
      </c>
      <c r="AO302" s="11" t="str">
        <f>IF(AM302=7,VLOOKUP(AN302,設定!$A$2:$B$6,2,1),"---")</f>
        <v>---</v>
      </c>
      <c r="AP302" s="85"/>
      <c r="AQ302" s="86"/>
      <c r="AR302" s="86"/>
      <c r="AS302" s="87" t="s">
        <v>115</v>
      </c>
      <c r="AT302" s="88"/>
      <c r="AU302" s="87"/>
      <c r="AV302" s="89"/>
      <c r="AW302" s="90" t="str">
        <f t="shared" si="157"/>
        <v/>
      </c>
      <c r="AX302" s="87" t="s">
        <v>115</v>
      </c>
      <c r="AY302" s="87" t="s">
        <v>115</v>
      </c>
      <c r="AZ302" s="87" t="s">
        <v>115</v>
      </c>
      <c r="BA302" s="87"/>
      <c r="BB302" s="87"/>
      <c r="BC302" s="87"/>
      <c r="BD302" s="87"/>
      <c r="BE302" s="91"/>
      <c r="BF302" s="96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256"/>
      <c r="BY302" s="106"/>
      <c r="BZ302" s="47"/>
      <c r="CA302" s="47">
        <v>291</v>
      </c>
      <c r="CB302" s="18" t="str">
        <f t="shared" si="158"/>
        <v/>
      </c>
      <c r="CC302" s="18" t="str">
        <f t="shared" si="160"/>
        <v>立得点表!3:12</v>
      </c>
      <c r="CD302" s="116" t="str">
        <f t="shared" si="161"/>
        <v>立得点表!16:25</v>
      </c>
      <c r="CE302" s="18" t="str">
        <f t="shared" si="162"/>
        <v>立3段得点表!3:13</v>
      </c>
      <c r="CF302" s="116" t="str">
        <f t="shared" si="163"/>
        <v>立3段得点表!16:25</v>
      </c>
      <c r="CG302" s="18" t="str">
        <f t="shared" si="164"/>
        <v>ボール得点表!3:13</v>
      </c>
      <c r="CH302" s="116" t="str">
        <f t="shared" si="165"/>
        <v>ボール得点表!16:25</v>
      </c>
      <c r="CI302" s="18" t="str">
        <f t="shared" si="166"/>
        <v>50m得点表!3:13</v>
      </c>
      <c r="CJ302" s="116" t="str">
        <f t="shared" si="167"/>
        <v>50m得点表!16:25</v>
      </c>
      <c r="CK302" s="18" t="str">
        <f t="shared" si="168"/>
        <v>往得点表!3:13</v>
      </c>
      <c r="CL302" s="116" t="str">
        <f t="shared" si="169"/>
        <v>往得点表!16:25</v>
      </c>
      <c r="CM302" s="18" t="str">
        <f t="shared" si="170"/>
        <v>腕得点表!3:13</v>
      </c>
      <c r="CN302" s="116" t="str">
        <f t="shared" si="171"/>
        <v>腕得点表!16:25</v>
      </c>
      <c r="CO302" s="18" t="str">
        <f t="shared" si="172"/>
        <v>腕膝得点表!3:4</v>
      </c>
      <c r="CP302" s="116" t="str">
        <f t="shared" si="173"/>
        <v>腕膝得点表!8:9</v>
      </c>
      <c r="CQ302" s="18" t="str">
        <f t="shared" si="174"/>
        <v>20mシャトルラン得点表!3:13</v>
      </c>
      <c r="CR302" s="116" t="str">
        <f t="shared" si="175"/>
        <v>20mシャトルラン得点表!16:25</v>
      </c>
      <c r="CS302" s="47" t="b">
        <f t="shared" si="159"/>
        <v>0</v>
      </c>
    </row>
    <row r="303" spans="1:97">
      <c r="A303" s="10">
        <v>292</v>
      </c>
      <c r="B303" s="147"/>
      <c r="C303" s="15"/>
      <c r="D303" s="233"/>
      <c r="E303" s="15"/>
      <c r="F303" s="139" t="str">
        <f t="shared" si="146"/>
        <v/>
      </c>
      <c r="G303" s="15"/>
      <c r="H303" s="15"/>
      <c r="I303" s="30"/>
      <c r="J303" s="31" t="str">
        <f t="shared" ca="1" si="147"/>
        <v/>
      </c>
      <c r="K303" s="30"/>
      <c r="L303" s="31" t="str">
        <f t="shared" ca="1" si="148"/>
        <v/>
      </c>
      <c r="M303" s="59"/>
      <c r="N303" s="60"/>
      <c r="O303" s="60"/>
      <c r="P303" s="60"/>
      <c r="Q303" s="151"/>
      <c r="R303" s="122"/>
      <c r="S303" s="38" t="str">
        <f t="shared" ca="1" si="149"/>
        <v/>
      </c>
      <c r="T303" s="59"/>
      <c r="U303" s="60"/>
      <c r="V303" s="60"/>
      <c r="W303" s="60"/>
      <c r="X303" s="61"/>
      <c r="Y303" s="38"/>
      <c r="Z303" s="144" t="str">
        <f t="shared" ca="1" si="150"/>
        <v/>
      </c>
      <c r="AA303" s="59"/>
      <c r="AB303" s="60"/>
      <c r="AC303" s="60"/>
      <c r="AD303" s="151"/>
      <c r="AE303" s="30"/>
      <c r="AF303" s="31" t="str">
        <f t="shared" ca="1" si="151"/>
        <v/>
      </c>
      <c r="AG303" s="30"/>
      <c r="AH303" s="31" t="str">
        <f t="shared" ca="1" si="152"/>
        <v/>
      </c>
      <c r="AI303" s="122"/>
      <c r="AJ303" s="38" t="str">
        <f t="shared" ca="1" si="153"/>
        <v/>
      </c>
      <c r="AK303" s="30"/>
      <c r="AL303" s="31" t="str">
        <f t="shared" ca="1" si="154"/>
        <v/>
      </c>
      <c r="AM303" s="11" t="str">
        <f t="shared" si="155"/>
        <v/>
      </c>
      <c r="AN303" s="11" t="str">
        <f t="shared" si="156"/>
        <v/>
      </c>
      <c r="AO303" s="11" t="str">
        <f>IF(AM303=7,VLOOKUP(AN303,設定!$A$2:$B$6,2,1),"---")</f>
        <v>---</v>
      </c>
      <c r="AP303" s="85"/>
      <c r="AQ303" s="86"/>
      <c r="AR303" s="86"/>
      <c r="AS303" s="87" t="s">
        <v>115</v>
      </c>
      <c r="AT303" s="88"/>
      <c r="AU303" s="87"/>
      <c r="AV303" s="89"/>
      <c r="AW303" s="90" t="str">
        <f t="shared" si="157"/>
        <v/>
      </c>
      <c r="AX303" s="87" t="s">
        <v>115</v>
      </c>
      <c r="AY303" s="87" t="s">
        <v>115</v>
      </c>
      <c r="AZ303" s="87" t="s">
        <v>115</v>
      </c>
      <c r="BA303" s="87"/>
      <c r="BB303" s="87"/>
      <c r="BC303" s="87"/>
      <c r="BD303" s="87"/>
      <c r="BE303" s="91"/>
      <c r="BF303" s="96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256"/>
      <c r="BY303" s="106"/>
      <c r="BZ303" s="47"/>
      <c r="CA303" s="47">
        <v>292</v>
      </c>
      <c r="CB303" s="18" t="str">
        <f t="shared" si="158"/>
        <v/>
      </c>
      <c r="CC303" s="18" t="str">
        <f t="shared" si="160"/>
        <v>立得点表!3:12</v>
      </c>
      <c r="CD303" s="116" t="str">
        <f t="shared" si="161"/>
        <v>立得点表!16:25</v>
      </c>
      <c r="CE303" s="18" t="str">
        <f t="shared" si="162"/>
        <v>立3段得点表!3:13</v>
      </c>
      <c r="CF303" s="116" t="str">
        <f t="shared" si="163"/>
        <v>立3段得点表!16:25</v>
      </c>
      <c r="CG303" s="18" t="str">
        <f t="shared" si="164"/>
        <v>ボール得点表!3:13</v>
      </c>
      <c r="CH303" s="116" t="str">
        <f t="shared" si="165"/>
        <v>ボール得点表!16:25</v>
      </c>
      <c r="CI303" s="18" t="str">
        <f t="shared" si="166"/>
        <v>50m得点表!3:13</v>
      </c>
      <c r="CJ303" s="116" t="str">
        <f t="shared" si="167"/>
        <v>50m得点表!16:25</v>
      </c>
      <c r="CK303" s="18" t="str">
        <f t="shared" si="168"/>
        <v>往得点表!3:13</v>
      </c>
      <c r="CL303" s="116" t="str">
        <f t="shared" si="169"/>
        <v>往得点表!16:25</v>
      </c>
      <c r="CM303" s="18" t="str">
        <f t="shared" si="170"/>
        <v>腕得点表!3:13</v>
      </c>
      <c r="CN303" s="116" t="str">
        <f t="shared" si="171"/>
        <v>腕得点表!16:25</v>
      </c>
      <c r="CO303" s="18" t="str">
        <f t="shared" si="172"/>
        <v>腕膝得点表!3:4</v>
      </c>
      <c r="CP303" s="116" t="str">
        <f t="shared" si="173"/>
        <v>腕膝得点表!8:9</v>
      </c>
      <c r="CQ303" s="18" t="str">
        <f t="shared" si="174"/>
        <v>20mシャトルラン得点表!3:13</v>
      </c>
      <c r="CR303" s="116" t="str">
        <f t="shared" si="175"/>
        <v>20mシャトルラン得点表!16:25</v>
      </c>
      <c r="CS303" s="47" t="b">
        <f t="shared" si="159"/>
        <v>0</v>
      </c>
    </row>
    <row r="304" spans="1:97">
      <c r="A304" s="10">
        <v>293</v>
      </c>
      <c r="B304" s="147"/>
      <c r="C304" s="15"/>
      <c r="D304" s="233"/>
      <c r="E304" s="15"/>
      <c r="F304" s="139" t="str">
        <f t="shared" ref="F304:F367" si="176">IF(D304="","",DATEDIF(D304,$Z$4,"y"))</f>
        <v/>
      </c>
      <c r="G304" s="15"/>
      <c r="H304" s="15"/>
      <c r="I304" s="30"/>
      <c r="J304" s="31" t="str">
        <f t="shared" ref="J304:J367" ca="1" si="177">IF(B304="","",IF(I304="","",CHOOSE(MATCH($I304,IF($C304="男",INDIRECT(CC304),INDIRECT(CD304)),1),1,2,3,4,5,6,7,8,9,10)))</f>
        <v/>
      </c>
      <c r="K304" s="30"/>
      <c r="L304" s="31" t="str">
        <f t="shared" ref="L304:L367" ca="1" si="178">IF(B304="","",IF(K304="","",CHOOSE(MATCH($K304,IF($C304="男",INDIRECT(CE304),INDIRECT(CF304)),1),1,2,3,4,5,6,7,8,9,10)))</f>
        <v/>
      </c>
      <c r="M304" s="59"/>
      <c r="N304" s="60"/>
      <c r="O304" s="60"/>
      <c r="P304" s="60"/>
      <c r="Q304" s="151"/>
      <c r="R304" s="122"/>
      <c r="S304" s="38" t="str">
        <f t="shared" ref="S304:S367" ca="1" si="179">IF(B304="","",IF(R304="","",CHOOSE(MATCH($R304,IF($C304="男",INDIRECT(CG304),INDIRECT(CH304)),1),1,2,3,4,5,6,7,8,9,10)))</f>
        <v/>
      </c>
      <c r="T304" s="59"/>
      <c r="U304" s="60"/>
      <c r="V304" s="60"/>
      <c r="W304" s="60"/>
      <c r="X304" s="61"/>
      <c r="Y304" s="38"/>
      <c r="Z304" s="144" t="str">
        <f t="shared" ref="Z304:Z367" ca="1" si="180">IF(B304="","",IF(Y304="","",CHOOSE(MATCH($Y304,IF($C304="男",INDIRECT(CI304),INDIRECT(CJ304)),1),10,9,8,7,6,5,4,3,2,1)))</f>
        <v/>
      </c>
      <c r="AA304" s="59"/>
      <c r="AB304" s="60"/>
      <c r="AC304" s="60"/>
      <c r="AD304" s="151"/>
      <c r="AE304" s="30"/>
      <c r="AF304" s="31" t="str">
        <f t="shared" ref="AF304:AF367" ca="1" si="181">IF(B304="","",IF(AE304="","",CHOOSE(MATCH(AE304,IF($C304="男",INDIRECT(CK304),INDIRECT(CL304)),1),1,2,3,4,5,6,7,8,9,10)))</f>
        <v/>
      </c>
      <c r="AG304" s="30"/>
      <c r="AH304" s="31" t="str">
        <f t="shared" ref="AH304:AH367" ca="1" si="182">IF(B304="","",IF(AG304="","",CHOOSE(MATCH(AG304,IF($C304="男",INDIRECT(CM304),INDIRECT(CN304)),1),1,2,3,4,5,6,7,8,9,10)))</f>
        <v/>
      </c>
      <c r="AI304" s="122"/>
      <c r="AJ304" s="38" t="str">
        <f t="shared" ref="AJ304:AJ367" ca="1" si="183">IF(B304="","",IF(AI304="","",CHOOSE(MATCH(AI304,IF($C304="男",INDIRECT(CO304),INDIRECT(CP304)),1),1,2,3,4,5,6,7,8,9,10)))</f>
        <v/>
      </c>
      <c r="AK304" s="30"/>
      <c r="AL304" s="31" t="str">
        <f t="shared" ref="AL304:AL367" ca="1" si="184">IF(B304="","",IF(AK304="","",CHOOSE(MATCH(AK304,IF($C304="男",INDIRECT(CQ304),INDIRECT(CR304)),1),1,2,3,4,5,6,7,8,9,10)))</f>
        <v/>
      </c>
      <c r="AM304" s="11" t="str">
        <f t="shared" ref="AM304:AM367" si="185">IF(B304="","",COUNT(I304,K304,R304,Y304,AG304,AE304,AK304,AI304))</f>
        <v/>
      </c>
      <c r="AN304" s="11" t="str">
        <f t="shared" ref="AN304:AN367" si="186">IF(B304="","",SUM(J304,L304,S304,AH304,Z304,AF304,AL304,AJ304))</f>
        <v/>
      </c>
      <c r="AO304" s="11" t="str">
        <f>IF(AM304=7,VLOOKUP(AN304,設定!$A$2:$B$6,2,1),"---")</f>
        <v>---</v>
      </c>
      <c r="AP304" s="85"/>
      <c r="AQ304" s="86"/>
      <c r="AR304" s="86"/>
      <c r="AS304" s="87" t="s">
        <v>115</v>
      </c>
      <c r="AT304" s="88"/>
      <c r="AU304" s="87"/>
      <c r="AV304" s="89"/>
      <c r="AW304" s="90" t="str">
        <f t="shared" ref="AW304:AW367" si="187">IF(AV304="","",AV304/AU304)</f>
        <v/>
      </c>
      <c r="AX304" s="87" t="s">
        <v>115</v>
      </c>
      <c r="AY304" s="87" t="s">
        <v>115</v>
      </c>
      <c r="AZ304" s="87" t="s">
        <v>115</v>
      </c>
      <c r="BA304" s="87"/>
      <c r="BB304" s="87"/>
      <c r="BC304" s="87"/>
      <c r="BD304" s="87"/>
      <c r="BE304" s="91"/>
      <c r="BF304" s="96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256"/>
      <c r="BY304" s="106"/>
      <c r="BZ304" s="47"/>
      <c r="CA304" s="47">
        <v>293</v>
      </c>
      <c r="CB304" s="18" t="str">
        <f t="shared" ref="CB304:CB367" si="188">IF(F304="","",VLOOKUP(F304,年齢変換表,2))</f>
        <v/>
      </c>
      <c r="CC304" s="18" t="str">
        <f t="shared" si="160"/>
        <v>立得点表!3:12</v>
      </c>
      <c r="CD304" s="116" t="str">
        <f t="shared" si="161"/>
        <v>立得点表!16:25</v>
      </c>
      <c r="CE304" s="18" t="str">
        <f t="shared" si="162"/>
        <v>立3段得点表!3:13</v>
      </c>
      <c r="CF304" s="116" t="str">
        <f t="shared" si="163"/>
        <v>立3段得点表!16:25</v>
      </c>
      <c r="CG304" s="18" t="str">
        <f t="shared" si="164"/>
        <v>ボール得点表!3:13</v>
      </c>
      <c r="CH304" s="116" t="str">
        <f t="shared" si="165"/>
        <v>ボール得点表!16:25</v>
      </c>
      <c r="CI304" s="18" t="str">
        <f t="shared" si="166"/>
        <v>50m得点表!3:13</v>
      </c>
      <c r="CJ304" s="116" t="str">
        <f t="shared" si="167"/>
        <v>50m得点表!16:25</v>
      </c>
      <c r="CK304" s="18" t="str">
        <f t="shared" si="168"/>
        <v>往得点表!3:13</v>
      </c>
      <c r="CL304" s="116" t="str">
        <f t="shared" si="169"/>
        <v>往得点表!16:25</v>
      </c>
      <c r="CM304" s="18" t="str">
        <f t="shared" si="170"/>
        <v>腕得点表!3:13</v>
      </c>
      <c r="CN304" s="116" t="str">
        <f t="shared" si="171"/>
        <v>腕得点表!16:25</v>
      </c>
      <c r="CO304" s="18" t="str">
        <f t="shared" si="172"/>
        <v>腕膝得点表!3:4</v>
      </c>
      <c r="CP304" s="116" t="str">
        <f t="shared" si="173"/>
        <v>腕膝得点表!8:9</v>
      </c>
      <c r="CQ304" s="18" t="str">
        <f t="shared" si="174"/>
        <v>20mシャトルラン得点表!3:13</v>
      </c>
      <c r="CR304" s="116" t="str">
        <f t="shared" si="175"/>
        <v>20mシャトルラン得点表!16:25</v>
      </c>
      <c r="CS304" s="47" t="b">
        <f t="shared" ref="CS304:CS367" si="189">OR(AND(E304&lt;=7,E304&lt;&gt;""),AND(E304&gt;=50,E304=""))</f>
        <v>0</v>
      </c>
    </row>
    <row r="305" spans="1:97">
      <c r="A305" s="10">
        <v>294</v>
      </c>
      <c r="B305" s="147"/>
      <c r="C305" s="15"/>
      <c r="D305" s="233"/>
      <c r="E305" s="15"/>
      <c r="F305" s="139" t="str">
        <f t="shared" si="176"/>
        <v/>
      </c>
      <c r="G305" s="15"/>
      <c r="H305" s="15"/>
      <c r="I305" s="30"/>
      <c r="J305" s="31" t="str">
        <f t="shared" ca="1" si="177"/>
        <v/>
      </c>
      <c r="K305" s="30"/>
      <c r="L305" s="31" t="str">
        <f t="shared" ca="1" si="178"/>
        <v/>
      </c>
      <c r="M305" s="59"/>
      <c r="N305" s="60"/>
      <c r="O305" s="60"/>
      <c r="P305" s="60"/>
      <c r="Q305" s="151"/>
      <c r="R305" s="122"/>
      <c r="S305" s="38" t="str">
        <f t="shared" ca="1" si="179"/>
        <v/>
      </c>
      <c r="T305" s="59"/>
      <c r="U305" s="60"/>
      <c r="V305" s="60"/>
      <c r="W305" s="60"/>
      <c r="X305" s="61"/>
      <c r="Y305" s="38"/>
      <c r="Z305" s="144" t="str">
        <f t="shared" ca="1" si="180"/>
        <v/>
      </c>
      <c r="AA305" s="59"/>
      <c r="AB305" s="60"/>
      <c r="AC305" s="60"/>
      <c r="AD305" s="151"/>
      <c r="AE305" s="30"/>
      <c r="AF305" s="31" t="str">
        <f t="shared" ca="1" si="181"/>
        <v/>
      </c>
      <c r="AG305" s="30"/>
      <c r="AH305" s="31" t="str">
        <f t="shared" ca="1" si="182"/>
        <v/>
      </c>
      <c r="AI305" s="122"/>
      <c r="AJ305" s="38" t="str">
        <f t="shared" ca="1" si="183"/>
        <v/>
      </c>
      <c r="AK305" s="30"/>
      <c r="AL305" s="31" t="str">
        <f t="shared" ca="1" si="184"/>
        <v/>
      </c>
      <c r="AM305" s="11" t="str">
        <f t="shared" si="185"/>
        <v/>
      </c>
      <c r="AN305" s="11" t="str">
        <f t="shared" si="186"/>
        <v/>
      </c>
      <c r="AO305" s="11" t="str">
        <f>IF(AM305=7,VLOOKUP(AN305,設定!$A$2:$B$6,2,1),"---")</f>
        <v>---</v>
      </c>
      <c r="AP305" s="85"/>
      <c r="AQ305" s="86"/>
      <c r="AR305" s="86"/>
      <c r="AS305" s="87" t="s">
        <v>115</v>
      </c>
      <c r="AT305" s="88"/>
      <c r="AU305" s="87"/>
      <c r="AV305" s="89"/>
      <c r="AW305" s="90" t="str">
        <f t="shared" si="187"/>
        <v/>
      </c>
      <c r="AX305" s="87" t="s">
        <v>115</v>
      </c>
      <c r="AY305" s="87" t="s">
        <v>115</v>
      </c>
      <c r="AZ305" s="87" t="s">
        <v>115</v>
      </c>
      <c r="BA305" s="87"/>
      <c r="BB305" s="87"/>
      <c r="BC305" s="87"/>
      <c r="BD305" s="87"/>
      <c r="BE305" s="91"/>
      <c r="BF305" s="96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256"/>
      <c r="BY305" s="106"/>
      <c r="BZ305" s="47"/>
      <c r="CA305" s="47">
        <v>294</v>
      </c>
      <c r="CB305" s="18" t="str">
        <f t="shared" si="188"/>
        <v/>
      </c>
      <c r="CC305" s="18" t="str">
        <f t="shared" si="160"/>
        <v>立得点表!3:12</v>
      </c>
      <c r="CD305" s="116" t="str">
        <f t="shared" si="161"/>
        <v>立得点表!16:25</v>
      </c>
      <c r="CE305" s="18" t="str">
        <f t="shared" si="162"/>
        <v>立3段得点表!3:13</v>
      </c>
      <c r="CF305" s="116" t="str">
        <f t="shared" si="163"/>
        <v>立3段得点表!16:25</v>
      </c>
      <c r="CG305" s="18" t="str">
        <f t="shared" si="164"/>
        <v>ボール得点表!3:13</v>
      </c>
      <c r="CH305" s="116" t="str">
        <f t="shared" si="165"/>
        <v>ボール得点表!16:25</v>
      </c>
      <c r="CI305" s="18" t="str">
        <f t="shared" si="166"/>
        <v>50m得点表!3:13</v>
      </c>
      <c r="CJ305" s="116" t="str">
        <f t="shared" si="167"/>
        <v>50m得点表!16:25</v>
      </c>
      <c r="CK305" s="18" t="str">
        <f t="shared" si="168"/>
        <v>往得点表!3:13</v>
      </c>
      <c r="CL305" s="116" t="str">
        <f t="shared" si="169"/>
        <v>往得点表!16:25</v>
      </c>
      <c r="CM305" s="18" t="str">
        <f t="shared" si="170"/>
        <v>腕得点表!3:13</v>
      </c>
      <c r="CN305" s="116" t="str">
        <f t="shared" si="171"/>
        <v>腕得点表!16:25</v>
      </c>
      <c r="CO305" s="18" t="str">
        <f t="shared" si="172"/>
        <v>腕膝得点表!3:4</v>
      </c>
      <c r="CP305" s="116" t="str">
        <f t="shared" si="173"/>
        <v>腕膝得点表!8:9</v>
      </c>
      <c r="CQ305" s="18" t="str">
        <f t="shared" si="174"/>
        <v>20mシャトルラン得点表!3:13</v>
      </c>
      <c r="CR305" s="116" t="str">
        <f t="shared" si="175"/>
        <v>20mシャトルラン得点表!16:25</v>
      </c>
      <c r="CS305" s="47" t="b">
        <f t="shared" si="189"/>
        <v>0</v>
      </c>
    </row>
    <row r="306" spans="1:97">
      <c r="A306" s="10">
        <v>295</v>
      </c>
      <c r="B306" s="147"/>
      <c r="C306" s="15"/>
      <c r="D306" s="233"/>
      <c r="E306" s="15"/>
      <c r="F306" s="139" t="str">
        <f t="shared" si="176"/>
        <v/>
      </c>
      <c r="G306" s="15"/>
      <c r="H306" s="15"/>
      <c r="I306" s="30"/>
      <c r="J306" s="31" t="str">
        <f t="shared" ca="1" si="177"/>
        <v/>
      </c>
      <c r="K306" s="30"/>
      <c r="L306" s="31" t="str">
        <f t="shared" ca="1" si="178"/>
        <v/>
      </c>
      <c r="M306" s="59"/>
      <c r="N306" s="60"/>
      <c r="O306" s="60"/>
      <c r="P306" s="60"/>
      <c r="Q306" s="151"/>
      <c r="R306" s="122"/>
      <c r="S306" s="38" t="str">
        <f t="shared" ca="1" si="179"/>
        <v/>
      </c>
      <c r="T306" s="59"/>
      <c r="U306" s="60"/>
      <c r="V306" s="60"/>
      <c r="W306" s="60"/>
      <c r="X306" s="61"/>
      <c r="Y306" s="38"/>
      <c r="Z306" s="144" t="str">
        <f t="shared" ca="1" si="180"/>
        <v/>
      </c>
      <c r="AA306" s="59"/>
      <c r="AB306" s="60"/>
      <c r="AC306" s="60"/>
      <c r="AD306" s="151"/>
      <c r="AE306" s="30"/>
      <c r="AF306" s="31" t="str">
        <f t="shared" ca="1" si="181"/>
        <v/>
      </c>
      <c r="AG306" s="30"/>
      <c r="AH306" s="31" t="str">
        <f t="shared" ca="1" si="182"/>
        <v/>
      </c>
      <c r="AI306" s="122"/>
      <c r="AJ306" s="38" t="str">
        <f t="shared" ca="1" si="183"/>
        <v/>
      </c>
      <c r="AK306" s="30"/>
      <c r="AL306" s="31" t="str">
        <f t="shared" ca="1" si="184"/>
        <v/>
      </c>
      <c r="AM306" s="11" t="str">
        <f t="shared" si="185"/>
        <v/>
      </c>
      <c r="AN306" s="11" t="str">
        <f t="shared" si="186"/>
        <v/>
      </c>
      <c r="AO306" s="11" t="str">
        <f>IF(AM306=7,VLOOKUP(AN306,設定!$A$2:$B$6,2,1),"---")</f>
        <v>---</v>
      </c>
      <c r="AP306" s="85"/>
      <c r="AQ306" s="86"/>
      <c r="AR306" s="86"/>
      <c r="AS306" s="87" t="s">
        <v>115</v>
      </c>
      <c r="AT306" s="88"/>
      <c r="AU306" s="87"/>
      <c r="AV306" s="89"/>
      <c r="AW306" s="90" t="str">
        <f t="shared" si="187"/>
        <v/>
      </c>
      <c r="AX306" s="87" t="s">
        <v>115</v>
      </c>
      <c r="AY306" s="87" t="s">
        <v>115</v>
      </c>
      <c r="AZ306" s="87" t="s">
        <v>115</v>
      </c>
      <c r="BA306" s="87"/>
      <c r="BB306" s="87"/>
      <c r="BC306" s="87"/>
      <c r="BD306" s="87"/>
      <c r="BE306" s="91"/>
      <c r="BF306" s="96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256"/>
      <c r="BY306" s="106"/>
      <c r="BZ306" s="47"/>
      <c r="CA306" s="47">
        <v>295</v>
      </c>
      <c r="CB306" s="18" t="str">
        <f t="shared" si="188"/>
        <v/>
      </c>
      <c r="CC306" s="18" t="str">
        <f t="shared" si="160"/>
        <v>立得点表!3:12</v>
      </c>
      <c r="CD306" s="116" t="str">
        <f t="shared" si="161"/>
        <v>立得点表!16:25</v>
      </c>
      <c r="CE306" s="18" t="str">
        <f t="shared" si="162"/>
        <v>立3段得点表!3:13</v>
      </c>
      <c r="CF306" s="116" t="str">
        <f t="shared" si="163"/>
        <v>立3段得点表!16:25</v>
      </c>
      <c r="CG306" s="18" t="str">
        <f t="shared" si="164"/>
        <v>ボール得点表!3:13</v>
      </c>
      <c r="CH306" s="116" t="str">
        <f t="shared" si="165"/>
        <v>ボール得点表!16:25</v>
      </c>
      <c r="CI306" s="18" t="str">
        <f t="shared" si="166"/>
        <v>50m得点表!3:13</v>
      </c>
      <c r="CJ306" s="116" t="str">
        <f t="shared" si="167"/>
        <v>50m得点表!16:25</v>
      </c>
      <c r="CK306" s="18" t="str">
        <f t="shared" si="168"/>
        <v>往得点表!3:13</v>
      </c>
      <c r="CL306" s="116" t="str">
        <f t="shared" si="169"/>
        <v>往得点表!16:25</v>
      </c>
      <c r="CM306" s="18" t="str">
        <f t="shared" si="170"/>
        <v>腕得点表!3:13</v>
      </c>
      <c r="CN306" s="116" t="str">
        <f t="shared" si="171"/>
        <v>腕得点表!16:25</v>
      </c>
      <c r="CO306" s="18" t="str">
        <f t="shared" si="172"/>
        <v>腕膝得点表!3:4</v>
      </c>
      <c r="CP306" s="116" t="str">
        <f t="shared" si="173"/>
        <v>腕膝得点表!8:9</v>
      </c>
      <c r="CQ306" s="18" t="str">
        <f t="shared" si="174"/>
        <v>20mシャトルラン得点表!3:13</v>
      </c>
      <c r="CR306" s="116" t="str">
        <f t="shared" si="175"/>
        <v>20mシャトルラン得点表!16:25</v>
      </c>
      <c r="CS306" s="47" t="b">
        <f t="shared" si="189"/>
        <v>0</v>
      </c>
    </row>
    <row r="307" spans="1:97">
      <c r="A307" s="10">
        <v>296</v>
      </c>
      <c r="B307" s="147"/>
      <c r="C307" s="15"/>
      <c r="D307" s="233"/>
      <c r="E307" s="15"/>
      <c r="F307" s="139" t="str">
        <f t="shared" si="176"/>
        <v/>
      </c>
      <c r="G307" s="15"/>
      <c r="H307" s="15"/>
      <c r="I307" s="30"/>
      <c r="J307" s="31" t="str">
        <f t="shared" ca="1" si="177"/>
        <v/>
      </c>
      <c r="K307" s="30"/>
      <c r="L307" s="31" t="str">
        <f t="shared" ca="1" si="178"/>
        <v/>
      </c>
      <c r="M307" s="59"/>
      <c r="N307" s="60"/>
      <c r="O307" s="60"/>
      <c r="P307" s="60"/>
      <c r="Q307" s="151"/>
      <c r="R307" s="122"/>
      <c r="S307" s="38" t="str">
        <f t="shared" ca="1" si="179"/>
        <v/>
      </c>
      <c r="T307" s="59"/>
      <c r="U307" s="60"/>
      <c r="V307" s="60"/>
      <c r="W307" s="60"/>
      <c r="X307" s="61"/>
      <c r="Y307" s="38"/>
      <c r="Z307" s="144" t="str">
        <f t="shared" ca="1" si="180"/>
        <v/>
      </c>
      <c r="AA307" s="59"/>
      <c r="AB307" s="60"/>
      <c r="AC307" s="60"/>
      <c r="AD307" s="151"/>
      <c r="AE307" s="30"/>
      <c r="AF307" s="31" t="str">
        <f t="shared" ca="1" si="181"/>
        <v/>
      </c>
      <c r="AG307" s="30"/>
      <c r="AH307" s="31" t="str">
        <f t="shared" ca="1" si="182"/>
        <v/>
      </c>
      <c r="AI307" s="122"/>
      <c r="AJ307" s="38" t="str">
        <f t="shared" ca="1" si="183"/>
        <v/>
      </c>
      <c r="AK307" s="30"/>
      <c r="AL307" s="31" t="str">
        <f t="shared" ca="1" si="184"/>
        <v/>
      </c>
      <c r="AM307" s="11" t="str">
        <f t="shared" si="185"/>
        <v/>
      </c>
      <c r="AN307" s="11" t="str">
        <f t="shared" si="186"/>
        <v/>
      </c>
      <c r="AO307" s="11" t="str">
        <f>IF(AM307=7,VLOOKUP(AN307,設定!$A$2:$B$6,2,1),"---")</f>
        <v>---</v>
      </c>
      <c r="AP307" s="85"/>
      <c r="AQ307" s="86"/>
      <c r="AR307" s="86"/>
      <c r="AS307" s="87" t="s">
        <v>115</v>
      </c>
      <c r="AT307" s="88"/>
      <c r="AU307" s="87"/>
      <c r="AV307" s="89"/>
      <c r="AW307" s="90" t="str">
        <f t="shared" si="187"/>
        <v/>
      </c>
      <c r="AX307" s="87" t="s">
        <v>115</v>
      </c>
      <c r="AY307" s="87" t="s">
        <v>115</v>
      </c>
      <c r="AZ307" s="87" t="s">
        <v>115</v>
      </c>
      <c r="BA307" s="87"/>
      <c r="BB307" s="87"/>
      <c r="BC307" s="87"/>
      <c r="BD307" s="87"/>
      <c r="BE307" s="91"/>
      <c r="BF307" s="96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256"/>
      <c r="BY307" s="106"/>
      <c r="BZ307" s="47"/>
      <c r="CA307" s="47">
        <v>296</v>
      </c>
      <c r="CB307" s="18" t="str">
        <f t="shared" si="188"/>
        <v/>
      </c>
      <c r="CC307" s="18" t="str">
        <f t="shared" si="160"/>
        <v>立得点表!3:12</v>
      </c>
      <c r="CD307" s="116" t="str">
        <f t="shared" si="161"/>
        <v>立得点表!16:25</v>
      </c>
      <c r="CE307" s="18" t="str">
        <f t="shared" si="162"/>
        <v>立3段得点表!3:13</v>
      </c>
      <c r="CF307" s="116" t="str">
        <f t="shared" si="163"/>
        <v>立3段得点表!16:25</v>
      </c>
      <c r="CG307" s="18" t="str">
        <f t="shared" si="164"/>
        <v>ボール得点表!3:13</v>
      </c>
      <c r="CH307" s="116" t="str">
        <f t="shared" si="165"/>
        <v>ボール得点表!16:25</v>
      </c>
      <c r="CI307" s="18" t="str">
        <f t="shared" si="166"/>
        <v>50m得点表!3:13</v>
      </c>
      <c r="CJ307" s="116" t="str">
        <f t="shared" si="167"/>
        <v>50m得点表!16:25</v>
      </c>
      <c r="CK307" s="18" t="str">
        <f t="shared" si="168"/>
        <v>往得点表!3:13</v>
      </c>
      <c r="CL307" s="116" t="str">
        <f t="shared" si="169"/>
        <v>往得点表!16:25</v>
      </c>
      <c r="CM307" s="18" t="str">
        <f t="shared" si="170"/>
        <v>腕得点表!3:13</v>
      </c>
      <c r="CN307" s="116" t="str">
        <f t="shared" si="171"/>
        <v>腕得点表!16:25</v>
      </c>
      <c r="CO307" s="18" t="str">
        <f t="shared" si="172"/>
        <v>腕膝得点表!3:4</v>
      </c>
      <c r="CP307" s="116" t="str">
        <f t="shared" si="173"/>
        <v>腕膝得点表!8:9</v>
      </c>
      <c r="CQ307" s="18" t="str">
        <f t="shared" si="174"/>
        <v>20mシャトルラン得点表!3:13</v>
      </c>
      <c r="CR307" s="116" t="str">
        <f t="shared" si="175"/>
        <v>20mシャトルラン得点表!16:25</v>
      </c>
      <c r="CS307" s="47" t="b">
        <f t="shared" si="189"/>
        <v>0</v>
      </c>
    </row>
    <row r="308" spans="1:97">
      <c r="A308" s="10">
        <v>297</v>
      </c>
      <c r="B308" s="147"/>
      <c r="C308" s="15"/>
      <c r="D308" s="233"/>
      <c r="E308" s="15"/>
      <c r="F308" s="139" t="str">
        <f t="shared" si="176"/>
        <v/>
      </c>
      <c r="G308" s="15"/>
      <c r="H308" s="15"/>
      <c r="I308" s="30"/>
      <c r="J308" s="31" t="str">
        <f t="shared" ca="1" si="177"/>
        <v/>
      </c>
      <c r="K308" s="30"/>
      <c r="L308" s="31" t="str">
        <f t="shared" ca="1" si="178"/>
        <v/>
      </c>
      <c r="M308" s="59"/>
      <c r="N308" s="60"/>
      <c r="O308" s="60"/>
      <c r="P308" s="60"/>
      <c r="Q308" s="151"/>
      <c r="R308" s="122"/>
      <c r="S308" s="38" t="str">
        <f t="shared" ca="1" si="179"/>
        <v/>
      </c>
      <c r="T308" s="59"/>
      <c r="U308" s="60"/>
      <c r="V308" s="60"/>
      <c r="W308" s="60"/>
      <c r="X308" s="61"/>
      <c r="Y308" s="38"/>
      <c r="Z308" s="144" t="str">
        <f t="shared" ca="1" si="180"/>
        <v/>
      </c>
      <c r="AA308" s="59"/>
      <c r="AB308" s="60"/>
      <c r="AC308" s="60"/>
      <c r="AD308" s="151"/>
      <c r="AE308" s="30"/>
      <c r="AF308" s="31" t="str">
        <f t="shared" ca="1" si="181"/>
        <v/>
      </c>
      <c r="AG308" s="30"/>
      <c r="AH308" s="31" t="str">
        <f t="shared" ca="1" si="182"/>
        <v/>
      </c>
      <c r="AI308" s="122"/>
      <c r="AJ308" s="38" t="str">
        <f t="shared" ca="1" si="183"/>
        <v/>
      </c>
      <c r="AK308" s="30"/>
      <c r="AL308" s="31" t="str">
        <f t="shared" ca="1" si="184"/>
        <v/>
      </c>
      <c r="AM308" s="11" t="str">
        <f t="shared" si="185"/>
        <v/>
      </c>
      <c r="AN308" s="11" t="str">
        <f t="shared" si="186"/>
        <v/>
      </c>
      <c r="AO308" s="11" t="str">
        <f>IF(AM308=7,VLOOKUP(AN308,設定!$A$2:$B$6,2,1),"---")</f>
        <v>---</v>
      </c>
      <c r="AP308" s="85"/>
      <c r="AQ308" s="86"/>
      <c r="AR308" s="86"/>
      <c r="AS308" s="87" t="s">
        <v>115</v>
      </c>
      <c r="AT308" s="88"/>
      <c r="AU308" s="87"/>
      <c r="AV308" s="89"/>
      <c r="AW308" s="90" t="str">
        <f t="shared" si="187"/>
        <v/>
      </c>
      <c r="AX308" s="87" t="s">
        <v>115</v>
      </c>
      <c r="AY308" s="87" t="s">
        <v>115</v>
      </c>
      <c r="AZ308" s="87" t="s">
        <v>115</v>
      </c>
      <c r="BA308" s="87"/>
      <c r="BB308" s="87"/>
      <c r="BC308" s="87"/>
      <c r="BD308" s="87"/>
      <c r="BE308" s="91"/>
      <c r="BF308" s="96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256"/>
      <c r="BY308" s="106"/>
      <c r="BZ308" s="47"/>
      <c r="CA308" s="47">
        <v>297</v>
      </c>
      <c r="CB308" s="18" t="str">
        <f t="shared" si="188"/>
        <v/>
      </c>
      <c r="CC308" s="18" t="str">
        <f t="shared" si="160"/>
        <v>立得点表!3:12</v>
      </c>
      <c r="CD308" s="116" t="str">
        <f t="shared" si="161"/>
        <v>立得点表!16:25</v>
      </c>
      <c r="CE308" s="18" t="str">
        <f t="shared" si="162"/>
        <v>立3段得点表!3:13</v>
      </c>
      <c r="CF308" s="116" t="str">
        <f t="shared" si="163"/>
        <v>立3段得点表!16:25</v>
      </c>
      <c r="CG308" s="18" t="str">
        <f t="shared" si="164"/>
        <v>ボール得点表!3:13</v>
      </c>
      <c r="CH308" s="116" t="str">
        <f t="shared" si="165"/>
        <v>ボール得点表!16:25</v>
      </c>
      <c r="CI308" s="18" t="str">
        <f t="shared" si="166"/>
        <v>50m得点表!3:13</v>
      </c>
      <c r="CJ308" s="116" t="str">
        <f t="shared" si="167"/>
        <v>50m得点表!16:25</v>
      </c>
      <c r="CK308" s="18" t="str">
        <f t="shared" si="168"/>
        <v>往得点表!3:13</v>
      </c>
      <c r="CL308" s="116" t="str">
        <f t="shared" si="169"/>
        <v>往得点表!16:25</v>
      </c>
      <c r="CM308" s="18" t="str">
        <f t="shared" si="170"/>
        <v>腕得点表!3:13</v>
      </c>
      <c r="CN308" s="116" t="str">
        <f t="shared" si="171"/>
        <v>腕得点表!16:25</v>
      </c>
      <c r="CO308" s="18" t="str">
        <f t="shared" si="172"/>
        <v>腕膝得点表!3:4</v>
      </c>
      <c r="CP308" s="116" t="str">
        <f t="shared" si="173"/>
        <v>腕膝得点表!8:9</v>
      </c>
      <c r="CQ308" s="18" t="str">
        <f t="shared" si="174"/>
        <v>20mシャトルラン得点表!3:13</v>
      </c>
      <c r="CR308" s="116" t="str">
        <f t="shared" si="175"/>
        <v>20mシャトルラン得点表!16:25</v>
      </c>
      <c r="CS308" s="47" t="b">
        <f t="shared" si="189"/>
        <v>0</v>
      </c>
    </row>
    <row r="309" spans="1:97">
      <c r="A309" s="10">
        <v>298</v>
      </c>
      <c r="B309" s="147"/>
      <c r="C309" s="15"/>
      <c r="D309" s="233"/>
      <c r="E309" s="15"/>
      <c r="F309" s="139" t="str">
        <f t="shared" si="176"/>
        <v/>
      </c>
      <c r="G309" s="15"/>
      <c r="H309" s="15"/>
      <c r="I309" s="30"/>
      <c r="J309" s="31" t="str">
        <f t="shared" ca="1" si="177"/>
        <v/>
      </c>
      <c r="K309" s="30"/>
      <c r="L309" s="31" t="str">
        <f t="shared" ca="1" si="178"/>
        <v/>
      </c>
      <c r="M309" s="59"/>
      <c r="N309" s="60"/>
      <c r="O309" s="60"/>
      <c r="P309" s="60"/>
      <c r="Q309" s="151"/>
      <c r="R309" s="122"/>
      <c r="S309" s="38" t="str">
        <f t="shared" ca="1" si="179"/>
        <v/>
      </c>
      <c r="T309" s="59"/>
      <c r="U309" s="60"/>
      <c r="V309" s="60"/>
      <c r="W309" s="60"/>
      <c r="X309" s="61"/>
      <c r="Y309" s="38"/>
      <c r="Z309" s="144" t="str">
        <f t="shared" ca="1" si="180"/>
        <v/>
      </c>
      <c r="AA309" s="59"/>
      <c r="AB309" s="60"/>
      <c r="AC309" s="60"/>
      <c r="AD309" s="151"/>
      <c r="AE309" s="30"/>
      <c r="AF309" s="31" t="str">
        <f t="shared" ca="1" si="181"/>
        <v/>
      </c>
      <c r="AG309" s="30"/>
      <c r="AH309" s="31" t="str">
        <f t="shared" ca="1" si="182"/>
        <v/>
      </c>
      <c r="AI309" s="122"/>
      <c r="AJ309" s="38" t="str">
        <f t="shared" ca="1" si="183"/>
        <v/>
      </c>
      <c r="AK309" s="30"/>
      <c r="AL309" s="31" t="str">
        <f t="shared" ca="1" si="184"/>
        <v/>
      </c>
      <c r="AM309" s="11" t="str">
        <f t="shared" si="185"/>
        <v/>
      </c>
      <c r="AN309" s="11" t="str">
        <f t="shared" si="186"/>
        <v/>
      </c>
      <c r="AO309" s="11" t="str">
        <f>IF(AM309=7,VLOOKUP(AN309,設定!$A$2:$B$6,2,1),"---")</f>
        <v>---</v>
      </c>
      <c r="AP309" s="85"/>
      <c r="AQ309" s="86"/>
      <c r="AR309" s="86"/>
      <c r="AS309" s="87" t="s">
        <v>115</v>
      </c>
      <c r="AT309" s="88"/>
      <c r="AU309" s="87"/>
      <c r="AV309" s="89"/>
      <c r="AW309" s="90" t="str">
        <f t="shared" si="187"/>
        <v/>
      </c>
      <c r="AX309" s="87" t="s">
        <v>115</v>
      </c>
      <c r="AY309" s="87" t="s">
        <v>115</v>
      </c>
      <c r="AZ309" s="87" t="s">
        <v>115</v>
      </c>
      <c r="BA309" s="87"/>
      <c r="BB309" s="87"/>
      <c r="BC309" s="87"/>
      <c r="BD309" s="87"/>
      <c r="BE309" s="91"/>
      <c r="BF309" s="96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256"/>
      <c r="BY309" s="106"/>
      <c r="BZ309" s="47"/>
      <c r="CA309" s="47">
        <v>298</v>
      </c>
      <c r="CB309" s="18" t="str">
        <f t="shared" si="188"/>
        <v/>
      </c>
      <c r="CC309" s="18" t="str">
        <f t="shared" si="160"/>
        <v>立得点表!3:12</v>
      </c>
      <c r="CD309" s="116" t="str">
        <f t="shared" si="161"/>
        <v>立得点表!16:25</v>
      </c>
      <c r="CE309" s="18" t="str">
        <f t="shared" si="162"/>
        <v>立3段得点表!3:13</v>
      </c>
      <c r="CF309" s="116" t="str">
        <f t="shared" si="163"/>
        <v>立3段得点表!16:25</v>
      </c>
      <c r="CG309" s="18" t="str">
        <f t="shared" si="164"/>
        <v>ボール得点表!3:13</v>
      </c>
      <c r="CH309" s="116" t="str">
        <f t="shared" si="165"/>
        <v>ボール得点表!16:25</v>
      </c>
      <c r="CI309" s="18" t="str">
        <f t="shared" si="166"/>
        <v>50m得点表!3:13</v>
      </c>
      <c r="CJ309" s="116" t="str">
        <f t="shared" si="167"/>
        <v>50m得点表!16:25</v>
      </c>
      <c r="CK309" s="18" t="str">
        <f t="shared" si="168"/>
        <v>往得点表!3:13</v>
      </c>
      <c r="CL309" s="116" t="str">
        <f t="shared" si="169"/>
        <v>往得点表!16:25</v>
      </c>
      <c r="CM309" s="18" t="str">
        <f t="shared" si="170"/>
        <v>腕得点表!3:13</v>
      </c>
      <c r="CN309" s="116" t="str">
        <f t="shared" si="171"/>
        <v>腕得点表!16:25</v>
      </c>
      <c r="CO309" s="18" t="str">
        <f t="shared" si="172"/>
        <v>腕膝得点表!3:4</v>
      </c>
      <c r="CP309" s="116" t="str">
        <f t="shared" si="173"/>
        <v>腕膝得点表!8:9</v>
      </c>
      <c r="CQ309" s="18" t="str">
        <f t="shared" si="174"/>
        <v>20mシャトルラン得点表!3:13</v>
      </c>
      <c r="CR309" s="116" t="str">
        <f t="shared" si="175"/>
        <v>20mシャトルラン得点表!16:25</v>
      </c>
      <c r="CS309" s="47" t="b">
        <f t="shared" si="189"/>
        <v>0</v>
      </c>
    </row>
    <row r="310" spans="1:97">
      <c r="A310" s="10">
        <v>299</v>
      </c>
      <c r="B310" s="147"/>
      <c r="C310" s="15"/>
      <c r="D310" s="233"/>
      <c r="E310" s="15"/>
      <c r="F310" s="139" t="str">
        <f t="shared" si="176"/>
        <v/>
      </c>
      <c r="G310" s="15"/>
      <c r="H310" s="15"/>
      <c r="I310" s="30"/>
      <c r="J310" s="31" t="str">
        <f t="shared" ca="1" si="177"/>
        <v/>
      </c>
      <c r="K310" s="30"/>
      <c r="L310" s="31" t="str">
        <f t="shared" ca="1" si="178"/>
        <v/>
      </c>
      <c r="M310" s="59"/>
      <c r="N310" s="60"/>
      <c r="O310" s="60"/>
      <c r="P310" s="60"/>
      <c r="Q310" s="151"/>
      <c r="R310" s="122"/>
      <c r="S310" s="38" t="str">
        <f t="shared" ca="1" si="179"/>
        <v/>
      </c>
      <c r="T310" s="59"/>
      <c r="U310" s="60"/>
      <c r="V310" s="60"/>
      <c r="W310" s="60"/>
      <c r="X310" s="61"/>
      <c r="Y310" s="38"/>
      <c r="Z310" s="144" t="str">
        <f t="shared" ca="1" si="180"/>
        <v/>
      </c>
      <c r="AA310" s="59"/>
      <c r="AB310" s="60"/>
      <c r="AC310" s="60"/>
      <c r="AD310" s="151"/>
      <c r="AE310" s="30"/>
      <c r="AF310" s="31" t="str">
        <f t="shared" ca="1" si="181"/>
        <v/>
      </c>
      <c r="AG310" s="30"/>
      <c r="AH310" s="31" t="str">
        <f t="shared" ca="1" si="182"/>
        <v/>
      </c>
      <c r="AI310" s="122"/>
      <c r="AJ310" s="38" t="str">
        <f t="shared" ca="1" si="183"/>
        <v/>
      </c>
      <c r="AK310" s="30"/>
      <c r="AL310" s="31" t="str">
        <f t="shared" ca="1" si="184"/>
        <v/>
      </c>
      <c r="AM310" s="11" t="str">
        <f t="shared" si="185"/>
        <v/>
      </c>
      <c r="AN310" s="11" t="str">
        <f t="shared" si="186"/>
        <v/>
      </c>
      <c r="AO310" s="11" t="str">
        <f>IF(AM310=7,VLOOKUP(AN310,設定!$A$2:$B$6,2,1),"---")</f>
        <v>---</v>
      </c>
      <c r="AP310" s="85"/>
      <c r="AQ310" s="86"/>
      <c r="AR310" s="86"/>
      <c r="AS310" s="87" t="s">
        <v>115</v>
      </c>
      <c r="AT310" s="88"/>
      <c r="AU310" s="87"/>
      <c r="AV310" s="89"/>
      <c r="AW310" s="90" t="str">
        <f t="shared" si="187"/>
        <v/>
      </c>
      <c r="AX310" s="87" t="s">
        <v>115</v>
      </c>
      <c r="AY310" s="87" t="s">
        <v>115</v>
      </c>
      <c r="AZ310" s="87" t="s">
        <v>115</v>
      </c>
      <c r="BA310" s="87"/>
      <c r="BB310" s="87"/>
      <c r="BC310" s="87"/>
      <c r="BD310" s="87"/>
      <c r="BE310" s="91"/>
      <c r="BF310" s="96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256"/>
      <c r="BY310" s="106"/>
      <c r="BZ310" s="47"/>
      <c r="CA310" s="47">
        <v>299</v>
      </c>
      <c r="CB310" s="18" t="str">
        <f t="shared" si="188"/>
        <v/>
      </c>
      <c r="CC310" s="18" t="str">
        <f t="shared" si="160"/>
        <v>立得点表!3:12</v>
      </c>
      <c r="CD310" s="116" t="str">
        <f t="shared" si="161"/>
        <v>立得点表!16:25</v>
      </c>
      <c r="CE310" s="18" t="str">
        <f t="shared" si="162"/>
        <v>立3段得点表!3:13</v>
      </c>
      <c r="CF310" s="116" t="str">
        <f t="shared" si="163"/>
        <v>立3段得点表!16:25</v>
      </c>
      <c r="CG310" s="18" t="str">
        <f t="shared" si="164"/>
        <v>ボール得点表!3:13</v>
      </c>
      <c r="CH310" s="116" t="str">
        <f t="shared" si="165"/>
        <v>ボール得点表!16:25</v>
      </c>
      <c r="CI310" s="18" t="str">
        <f t="shared" si="166"/>
        <v>50m得点表!3:13</v>
      </c>
      <c r="CJ310" s="116" t="str">
        <f t="shared" si="167"/>
        <v>50m得点表!16:25</v>
      </c>
      <c r="CK310" s="18" t="str">
        <f t="shared" si="168"/>
        <v>往得点表!3:13</v>
      </c>
      <c r="CL310" s="116" t="str">
        <f t="shared" si="169"/>
        <v>往得点表!16:25</v>
      </c>
      <c r="CM310" s="18" t="str">
        <f t="shared" si="170"/>
        <v>腕得点表!3:13</v>
      </c>
      <c r="CN310" s="116" t="str">
        <f t="shared" si="171"/>
        <v>腕得点表!16:25</v>
      </c>
      <c r="CO310" s="18" t="str">
        <f t="shared" si="172"/>
        <v>腕膝得点表!3:4</v>
      </c>
      <c r="CP310" s="116" t="str">
        <f t="shared" si="173"/>
        <v>腕膝得点表!8:9</v>
      </c>
      <c r="CQ310" s="18" t="str">
        <f t="shared" si="174"/>
        <v>20mシャトルラン得点表!3:13</v>
      </c>
      <c r="CR310" s="116" t="str">
        <f t="shared" si="175"/>
        <v>20mシャトルラン得点表!16:25</v>
      </c>
      <c r="CS310" s="47" t="b">
        <f t="shared" si="189"/>
        <v>0</v>
      </c>
    </row>
    <row r="311" spans="1:97">
      <c r="A311" s="10">
        <v>300</v>
      </c>
      <c r="B311" s="147"/>
      <c r="C311" s="15"/>
      <c r="D311" s="233"/>
      <c r="E311" s="15"/>
      <c r="F311" s="139" t="str">
        <f t="shared" si="176"/>
        <v/>
      </c>
      <c r="G311" s="15"/>
      <c r="H311" s="15"/>
      <c r="I311" s="30"/>
      <c r="J311" s="31" t="str">
        <f t="shared" ca="1" si="177"/>
        <v/>
      </c>
      <c r="K311" s="30"/>
      <c r="L311" s="31" t="str">
        <f t="shared" ca="1" si="178"/>
        <v/>
      </c>
      <c r="M311" s="59"/>
      <c r="N311" s="60"/>
      <c r="O311" s="60"/>
      <c r="P311" s="60"/>
      <c r="Q311" s="151"/>
      <c r="R311" s="122"/>
      <c r="S311" s="38" t="str">
        <f t="shared" ca="1" si="179"/>
        <v/>
      </c>
      <c r="T311" s="59"/>
      <c r="U311" s="60"/>
      <c r="V311" s="60"/>
      <c r="W311" s="60"/>
      <c r="X311" s="61"/>
      <c r="Y311" s="38"/>
      <c r="Z311" s="144" t="str">
        <f t="shared" ca="1" si="180"/>
        <v/>
      </c>
      <c r="AA311" s="59"/>
      <c r="AB311" s="60"/>
      <c r="AC311" s="60"/>
      <c r="AD311" s="151"/>
      <c r="AE311" s="30"/>
      <c r="AF311" s="31" t="str">
        <f t="shared" ca="1" si="181"/>
        <v/>
      </c>
      <c r="AG311" s="30"/>
      <c r="AH311" s="31" t="str">
        <f t="shared" ca="1" si="182"/>
        <v/>
      </c>
      <c r="AI311" s="122"/>
      <c r="AJ311" s="38" t="str">
        <f t="shared" ca="1" si="183"/>
        <v/>
      </c>
      <c r="AK311" s="30"/>
      <c r="AL311" s="31" t="str">
        <f t="shared" ca="1" si="184"/>
        <v/>
      </c>
      <c r="AM311" s="11" t="str">
        <f t="shared" si="185"/>
        <v/>
      </c>
      <c r="AN311" s="11" t="str">
        <f t="shared" si="186"/>
        <v/>
      </c>
      <c r="AO311" s="11" t="str">
        <f>IF(AM311=7,VLOOKUP(AN311,設定!$A$2:$B$6,2,1),"---")</f>
        <v>---</v>
      </c>
      <c r="AP311" s="85"/>
      <c r="AQ311" s="86"/>
      <c r="AR311" s="86"/>
      <c r="AS311" s="87" t="s">
        <v>115</v>
      </c>
      <c r="AT311" s="88"/>
      <c r="AU311" s="87"/>
      <c r="AV311" s="89"/>
      <c r="AW311" s="90" t="str">
        <f t="shared" si="187"/>
        <v/>
      </c>
      <c r="AX311" s="87" t="s">
        <v>115</v>
      </c>
      <c r="AY311" s="87" t="s">
        <v>115</v>
      </c>
      <c r="AZ311" s="87" t="s">
        <v>115</v>
      </c>
      <c r="BA311" s="87"/>
      <c r="BB311" s="87"/>
      <c r="BC311" s="87"/>
      <c r="BD311" s="87"/>
      <c r="BE311" s="91"/>
      <c r="BF311" s="96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256"/>
      <c r="BY311" s="106"/>
      <c r="BZ311" s="47"/>
      <c r="CA311" s="47">
        <v>300</v>
      </c>
      <c r="CB311" s="18" t="str">
        <f t="shared" si="188"/>
        <v/>
      </c>
      <c r="CC311" s="18" t="str">
        <f t="shared" si="160"/>
        <v>立得点表!3:12</v>
      </c>
      <c r="CD311" s="116" t="str">
        <f t="shared" si="161"/>
        <v>立得点表!16:25</v>
      </c>
      <c r="CE311" s="18" t="str">
        <f t="shared" si="162"/>
        <v>立3段得点表!3:13</v>
      </c>
      <c r="CF311" s="116" t="str">
        <f t="shared" si="163"/>
        <v>立3段得点表!16:25</v>
      </c>
      <c r="CG311" s="18" t="str">
        <f t="shared" si="164"/>
        <v>ボール得点表!3:13</v>
      </c>
      <c r="CH311" s="116" t="str">
        <f t="shared" si="165"/>
        <v>ボール得点表!16:25</v>
      </c>
      <c r="CI311" s="18" t="str">
        <f t="shared" si="166"/>
        <v>50m得点表!3:13</v>
      </c>
      <c r="CJ311" s="116" t="str">
        <f t="shared" si="167"/>
        <v>50m得点表!16:25</v>
      </c>
      <c r="CK311" s="18" t="str">
        <f t="shared" si="168"/>
        <v>往得点表!3:13</v>
      </c>
      <c r="CL311" s="116" t="str">
        <f t="shared" si="169"/>
        <v>往得点表!16:25</v>
      </c>
      <c r="CM311" s="18" t="str">
        <f t="shared" si="170"/>
        <v>腕得点表!3:13</v>
      </c>
      <c r="CN311" s="116" t="str">
        <f t="shared" si="171"/>
        <v>腕得点表!16:25</v>
      </c>
      <c r="CO311" s="18" t="str">
        <f t="shared" si="172"/>
        <v>腕膝得点表!3:4</v>
      </c>
      <c r="CP311" s="116" t="str">
        <f t="shared" si="173"/>
        <v>腕膝得点表!8:9</v>
      </c>
      <c r="CQ311" s="18" t="str">
        <f t="shared" si="174"/>
        <v>20mシャトルラン得点表!3:13</v>
      </c>
      <c r="CR311" s="116" t="str">
        <f t="shared" si="175"/>
        <v>20mシャトルラン得点表!16:25</v>
      </c>
      <c r="CS311" s="47" t="b">
        <f t="shared" si="189"/>
        <v>0</v>
      </c>
    </row>
    <row r="312" spans="1:97">
      <c r="A312" s="10">
        <v>301</v>
      </c>
      <c r="B312" s="147"/>
      <c r="C312" s="15"/>
      <c r="D312" s="233"/>
      <c r="E312" s="15"/>
      <c r="F312" s="139" t="str">
        <f t="shared" si="176"/>
        <v/>
      </c>
      <c r="G312" s="15"/>
      <c r="H312" s="15"/>
      <c r="I312" s="30"/>
      <c r="J312" s="31" t="str">
        <f t="shared" ca="1" si="177"/>
        <v/>
      </c>
      <c r="K312" s="30"/>
      <c r="L312" s="31" t="str">
        <f t="shared" ca="1" si="178"/>
        <v/>
      </c>
      <c r="M312" s="59"/>
      <c r="N312" s="60"/>
      <c r="O312" s="60"/>
      <c r="P312" s="60"/>
      <c r="Q312" s="151"/>
      <c r="R312" s="122"/>
      <c r="S312" s="38" t="str">
        <f t="shared" ca="1" si="179"/>
        <v/>
      </c>
      <c r="T312" s="59"/>
      <c r="U312" s="60"/>
      <c r="V312" s="60"/>
      <c r="W312" s="60"/>
      <c r="X312" s="61"/>
      <c r="Y312" s="38"/>
      <c r="Z312" s="144" t="str">
        <f t="shared" ca="1" si="180"/>
        <v/>
      </c>
      <c r="AA312" s="59"/>
      <c r="AB312" s="60"/>
      <c r="AC312" s="60"/>
      <c r="AD312" s="151"/>
      <c r="AE312" s="30"/>
      <c r="AF312" s="31" t="str">
        <f t="shared" ca="1" si="181"/>
        <v/>
      </c>
      <c r="AG312" s="30"/>
      <c r="AH312" s="31" t="str">
        <f t="shared" ca="1" si="182"/>
        <v/>
      </c>
      <c r="AI312" s="122"/>
      <c r="AJ312" s="38" t="str">
        <f t="shared" ca="1" si="183"/>
        <v/>
      </c>
      <c r="AK312" s="30"/>
      <c r="AL312" s="31" t="str">
        <f t="shared" ca="1" si="184"/>
        <v/>
      </c>
      <c r="AM312" s="11" t="str">
        <f t="shared" si="185"/>
        <v/>
      </c>
      <c r="AN312" s="11" t="str">
        <f t="shared" si="186"/>
        <v/>
      </c>
      <c r="AO312" s="11" t="str">
        <f>IF(AM312=7,VLOOKUP(AN312,設定!$A$2:$B$6,2,1),"---")</f>
        <v>---</v>
      </c>
      <c r="AP312" s="85"/>
      <c r="AQ312" s="86"/>
      <c r="AR312" s="86"/>
      <c r="AS312" s="87" t="s">
        <v>115</v>
      </c>
      <c r="AT312" s="88"/>
      <c r="AU312" s="87"/>
      <c r="AV312" s="89"/>
      <c r="AW312" s="90" t="str">
        <f t="shared" si="187"/>
        <v/>
      </c>
      <c r="AX312" s="87" t="s">
        <v>115</v>
      </c>
      <c r="AY312" s="87" t="s">
        <v>115</v>
      </c>
      <c r="AZ312" s="87" t="s">
        <v>115</v>
      </c>
      <c r="BA312" s="87"/>
      <c r="BB312" s="87"/>
      <c r="BC312" s="87"/>
      <c r="BD312" s="87"/>
      <c r="BE312" s="91"/>
      <c r="BF312" s="96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256"/>
      <c r="BY312" s="106"/>
      <c r="BZ312" s="47"/>
      <c r="CA312" s="47">
        <v>301</v>
      </c>
      <c r="CB312" s="18" t="str">
        <f t="shared" si="188"/>
        <v/>
      </c>
      <c r="CC312" s="18" t="str">
        <f t="shared" si="160"/>
        <v>立得点表!3:12</v>
      </c>
      <c r="CD312" s="116" t="str">
        <f t="shared" si="161"/>
        <v>立得点表!16:25</v>
      </c>
      <c r="CE312" s="18" t="str">
        <f t="shared" si="162"/>
        <v>立3段得点表!3:13</v>
      </c>
      <c r="CF312" s="116" t="str">
        <f t="shared" si="163"/>
        <v>立3段得点表!16:25</v>
      </c>
      <c r="CG312" s="18" t="str">
        <f t="shared" si="164"/>
        <v>ボール得点表!3:13</v>
      </c>
      <c r="CH312" s="116" t="str">
        <f t="shared" si="165"/>
        <v>ボール得点表!16:25</v>
      </c>
      <c r="CI312" s="18" t="str">
        <f t="shared" si="166"/>
        <v>50m得点表!3:13</v>
      </c>
      <c r="CJ312" s="116" t="str">
        <f t="shared" si="167"/>
        <v>50m得点表!16:25</v>
      </c>
      <c r="CK312" s="18" t="str">
        <f t="shared" si="168"/>
        <v>往得点表!3:13</v>
      </c>
      <c r="CL312" s="116" t="str">
        <f t="shared" si="169"/>
        <v>往得点表!16:25</v>
      </c>
      <c r="CM312" s="18" t="str">
        <f t="shared" si="170"/>
        <v>腕得点表!3:13</v>
      </c>
      <c r="CN312" s="116" t="str">
        <f t="shared" si="171"/>
        <v>腕得点表!16:25</v>
      </c>
      <c r="CO312" s="18" t="str">
        <f t="shared" si="172"/>
        <v>腕膝得点表!3:4</v>
      </c>
      <c r="CP312" s="116" t="str">
        <f t="shared" si="173"/>
        <v>腕膝得点表!8:9</v>
      </c>
      <c r="CQ312" s="18" t="str">
        <f t="shared" si="174"/>
        <v>20mシャトルラン得点表!3:13</v>
      </c>
      <c r="CR312" s="116" t="str">
        <f t="shared" si="175"/>
        <v>20mシャトルラン得点表!16:25</v>
      </c>
      <c r="CS312" s="47" t="b">
        <f t="shared" si="189"/>
        <v>0</v>
      </c>
    </row>
    <row r="313" spans="1:97">
      <c r="A313" s="10">
        <v>302</v>
      </c>
      <c r="B313" s="147"/>
      <c r="C313" s="15"/>
      <c r="D313" s="233"/>
      <c r="E313" s="15"/>
      <c r="F313" s="139" t="str">
        <f t="shared" si="176"/>
        <v/>
      </c>
      <c r="G313" s="15"/>
      <c r="H313" s="15"/>
      <c r="I313" s="30"/>
      <c r="J313" s="31" t="str">
        <f t="shared" ca="1" si="177"/>
        <v/>
      </c>
      <c r="K313" s="30"/>
      <c r="L313" s="31" t="str">
        <f t="shared" ca="1" si="178"/>
        <v/>
      </c>
      <c r="M313" s="59"/>
      <c r="N313" s="60"/>
      <c r="O313" s="60"/>
      <c r="P313" s="60"/>
      <c r="Q313" s="151"/>
      <c r="R313" s="122"/>
      <c r="S313" s="38" t="str">
        <f t="shared" ca="1" si="179"/>
        <v/>
      </c>
      <c r="T313" s="59"/>
      <c r="U313" s="60"/>
      <c r="V313" s="60"/>
      <c r="W313" s="60"/>
      <c r="X313" s="61"/>
      <c r="Y313" s="38"/>
      <c r="Z313" s="144" t="str">
        <f t="shared" ca="1" si="180"/>
        <v/>
      </c>
      <c r="AA313" s="59"/>
      <c r="AB313" s="60"/>
      <c r="AC313" s="60"/>
      <c r="AD313" s="151"/>
      <c r="AE313" s="30"/>
      <c r="AF313" s="31" t="str">
        <f t="shared" ca="1" si="181"/>
        <v/>
      </c>
      <c r="AG313" s="30"/>
      <c r="AH313" s="31" t="str">
        <f t="shared" ca="1" si="182"/>
        <v/>
      </c>
      <c r="AI313" s="122"/>
      <c r="AJ313" s="38" t="str">
        <f t="shared" ca="1" si="183"/>
        <v/>
      </c>
      <c r="AK313" s="30"/>
      <c r="AL313" s="31" t="str">
        <f t="shared" ca="1" si="184"/>
        <v/>
      </c>
      <c r="AM313" s="11" t="str">
        <f t="shared" si="185"/>
        <v/>
      </c>
      <c r="AN313" s="11" t="str">
        <f t="shared" si="186"/>
        <v/>
      </c>
      <c r="AO313" s="11" t="str">
        <f>IF(AM313=7,VLOOKUP(AN313,設定!$A$2:$B$6,2,1),"---")</f>
        <v>---</v>
      </c>
      <c r="AP313" s="85"/>
      <c r="AQ313" s="86"/>
      <c r="AR313" s="86"/>
      <c r="AS313" s="87" t="s">
        <v>115</v>
      </c>
      <c r="AT313" s="88"/>
      <c r="AU313" s="87"/>
      <c r="AV313" s="89"/>
      <c r="AW313" s="90" t="str">
        <f t="shared" si="187"/>
        <v/>
      </c>
      <c r="AX313" s="87" t="s">
        <v>115</v>
      </c>
      <c r="AY313" s="87" t="s">
        <v>115</v>
      </c>
      <c r="AZ313" s="87" t="s">
        <v>115</v>
      </c>
      <c r="BA313" s="87"/>
      <c r="BB313" s="87"/>
      <c r="BC313" s="87"/>
      <c r="BD313" s="87"/>
      <c r="BE313" s="91"/>
      <c r="BF313" s="96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256"/>
      <c r="BY313" s="106"/>
      <c r="BZ313" s="47"/>
      <c r="CA313" s="47">
        <v>302</v>
      </c>
      <c r="CB313" s="18" t="str">
        <f t="shared" si="188"/>
        <v/>
      </c>
      <c r="CC313" s="18" t="str">
        <f t="shared" si="160"/>
        <v>立得点表!3:12</v>
      </c>
      <c r="CD313" s="116" t="str">
        <f t="shared" si="161"/>
        <v>立得点表!16:25</v>
      </c>
      <c r="CE313" s="18" t="str">
        <f t="shared" si="162"/>
        <v>立3段得点表!3:13</v>
      </c>
      <c r="CF313" s="116" t="str">
        <f t="shared" si="163"/>
        <v>立3段得点表!16:25</v>
      </c>
      <c r="CG313" s="18" t="str">
        <f t="shared" si="164"/>
        <v>ボール得点表!3:13</v>
      </c>
      <c r="CH313" s="116" t="str">
        <f t="shared" si="165"/>
        <v>ボール得点表!16:25</v>
      </c>
      <c r="CI313" s="18" t="str">
        <f t="shared" si="166"/>
        <v>50m得点表!3:13</v>
      </c>
      <c r="CJ313" s="116" t="str">
        <f t="shared" si="167"/>
        <v>50m得点表!16:25</v>
      </c>
      <c r="CK313" s="18" t="str">
        <f t="shared" si="168"/>
        <v>往得点表!3:13</v>
      </c>
      <c r="CL313" s="116" t="str">
        <f t="shared" si="169"/>
        <v>往得点表!16:25</v>
      </c>
      <c r="CM313" s="18" t="str">
        <f t="shared" si="170"/>
        <v>腕得点表!3:13</v>
      </c>
      <c r="CN313" s="116" t="str">
        <f t="shared" si="171"/>
        <v>腕得点表!16:25</v>
      </c>
      <c r="CO313" s="18" t="str">
        <f t="shared" si="172"/>
        <v>腕膝得点表!3:4</v>
      </c>
      <c r="CP313" s="116" t="str">
        <f t="shared" si="173"/>
        <v>腕膝得点表!8:9</v>
      </c>
      <c r="CQ313" s="18" t="str">
        <f t="shared" si="174"/>
        <v>20mシャトルラン得点表!3:13</v>
      </c>
      <c r="CR313" s="116" t="str">
        <f t="shared" si="175"/>
        <v>20mシャトルラン得点表!16:25</v>
      </c>
      <c r="CS313" s="47" t="b">
        <f t="shared" si="189"/>
        <v>0</v>
      </c>
    </row>
    <row r="314" spans="1:97">
      <c r="A314" s="10">
        <v>303</v>
      </c>
      <c r="B314" s="147"/>
      <c r="C314" s="15"/>
      <c r="D314" s="233"/>
      <c r="E314" s="15"/>
      <c r="F314" s="139" t="str">
        <f t="shared" si="176"/>
        <v/>
      </c>
      <c r="G314" s="15"/>
      <c r="H314" s="15"/>
      <c r="I314" s="30"/>
      <c r="J314" s="31" t="str">
        <f t="shared" ca="1" si="177"/>
        <v/>
      </c>
      <c r="K314" s="30"/>
      <c r="L314" s="31" t="str">
        <f t="shared" ca="1" si="178"/>
        <v/>
      </c>
      <c r="M314" s="59"/>
      <c r="N314" s="60"/>
      <c r="O314" s="60"/>
      <c r="P314" s="60"/>
      <c r="Q314" s="151"/>
      <c r="R314" s="122"/>
      <c r="S314" s="38" t="str">
        <f t="shared" ca="1" si="179"/>
        <v/>
      </c>
      <c r="T314" s="59"/>
      <c r="U314" s="60"/>
      <c r="V314" s="60"/>
      <c r="W314" s="60"/>
      <c r="X314" s="61"/>
      <c r="Y314" s="38"/>
      <c r="Z314" s="144" t="str">
        <f t="shared" ca="1" si="180"/>
        <v/>
      </c>
      <c r="AA314" s="59"/>
      <c r="AB314" s="60"/>
      <c r="AC314" s="60"/>
      <c r="AD314" s="151"/>
      <c r="AE314" s="30"/>
      <c r="AF314" s="31" t="str">
        <f t="shared" ca="1" si="181"/>
        <v/>
      </c>
      <c r="AG314" s="30"/>
      <c r="AH314" s="31" t="str">
        <f t="shared" ca="1" si="182"/>
        <v/>
      </c>
      <c r="AI314" s="122"/>
      <c r="AJ314" s="38" t="str">
        <f t="shared" ca="1" si="183"/>
        <v/>
      </c>
      <c r="AK314" s="30"/>
      <c r="AL314" s="31" t="str">
        <f t="shared" ca="1" si="184"/>
        <v/>
      </c>
      <c r="AM314" s="11" t="str">
        <f t="shared" si="185"/>
        <v/>
      </c>
      <c r="AN314" s="11" t="str">
        <f t="shared" si="186"/>
        <v/>
      </c>
      <c r="AO314" s="11" t="str">
        <f>IF(AM314=7,VLOOKUP(AN314,設定!$A$2:$B$6,2,1),"---")</f>
        <v>---</v>
      </c>
      <c r="AP314" s="85"/>
      <c r="AQ314" s="86"/>
      <c r="AR314" s="86"/>
      <c r="AS314" s="87" t="s">
        <v>115</v>
      </c>
      <c r="AT314" s="88"/>
      <c r="AU314" s="87"/>
      <c r="AV314" s="89"/>
      <c r="AW314" s="90" t="str">
        <f t="shared" si="187"/>
        <v/>
      </c>
      <c r="AX314" s="87" t="s">
        <v>115</v>
      </c>
      <c r="AY314" s="87" t="s">
        <v>115</v>
      </c>
      <c r="AZ314" s="87" t="s">
        <v>115</v>
      </c>
      <c r="BA314" s="87"/>
      <c r="BB314" s="87"/>
      <c r="BC314" s="87"/>
      <c r="BD314" s="87"/>
      <c r="BE314" s="91"/>
      <c r="BF314" s="96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256"/>
      <c r="BY314" s="106"/>
      <c r="BZ314" s="47"/>
      <c r="CA314" s="47">
        <v>303</v>
      </c>
      <c r="CB314" s="18" t="str">
        <f t="shared" si="188"/>
        <v/>
      </c>
      <c r="CC314" s="18" t="str">
        <f t="shared" si="160"/>
        <v>立得点表!3:12</v>
      </c>
      <c r="CD314" s="116" t="str">
        <f t="shared" si="161"/>
        <v>立得点表!16:25</v>
      </c>
      <c r="CE314" s="18" t="str">
        <f t="shared" si="162"/>
        <v>立3段得点表!3:13</v>
      </c>
      <c r="CF314" s="116" t="str">
        <f t="shared" si="163"/>
        <v>立3段得点表!16:25</v>
      </c>
      <c r="CG314" s="18" t="str">
        <f t="shared" si="164"/>
        <v>ボール得点表!3:13</v>
      </c>
      <c r="CH314" s="116" t="str">
        <f t="shared" si="165"/>
        <v>ボール得点表!16:25</v>
      </c>
      <c r="CI314" s="18" t="str">
        <f t="shared" si="166"/>
        <v>50m得点表!3:13</v>
      </c>
      <c r="CJ314" s="116" t="str">
        <f t="shared" si="167"/>
        <v>50m得点表!16:25</v>
      </c>
      <c r="CK314" s="18" t="str">
        <f t="shared" si="168"/>
        <v>往得点表!3:13</v>
      </c>
      <c r="CL314" s="116" t="str">
        <f t="shared" si="169"/>
        <v>往得点表!16:25</v>
      </c>
      <c r="CM314" s="18" t="str">
        <f t="shared" si="170"/>
        <v>腕得点表!3:13</v>
      </c>
      <c r="CN314" s="116" t="str">
        <f t="shared" si="171"/>
        <v>腕得点表!16:25</v>
      </c>
      <c r="CO314" s="18" t="str">
        <f t="shared" si="172"/>
        <v>腕膝得点表!3:4</v>
      </c>
      <c r="CP314" s="116" t="str">
        <f t="shared" si="173"/>
        <v>腕膝得点表!8:9</v>
      </c>
      <c r="CQ314" s="18" t="str">
        <f t="shared" si="174"/>
        <v>20mシャトルラン得点表!3:13</v>
      </c>
      <c r="CR314" s="116" t="str">
        <f t="shared" si="175"/>
        <v>20mシャトルラン得点表!16:25</v>
      </c>
      <c r="CS314" s="47" t="b">
        <f t="shared" si="189"/>
        <v>0</v>
      </c>
    </row>
    <row r="315" spans="1:97">
      <c r="A315" s="10">
        <v>304</v>
      </c>
      <c r="B315" s="147"/>
      <c r="C315" s="15"/>
      <c r="D315" s="233"/>
      <c r="E315" s="15"/>
      <c r="F315" s="139" t="str">
        <f t="shared" si="176"/>
        <v/>
      </c>
      <c r="G315" s="15"/>
      <c r="H315" s="15"/>
      <c r="I315" s="30"/>
      <c r="J315" s="31" t="str">
        <f t="shared" ca="1" si="177"/>
        <v/>
      </c>
      <c r="K315" s="30"/>
      <c r="L315" s="31" t="str">
        <f t="shared" ca="1" si="178"/>
        <v/>
      </c>
      <c r="M315" s="59"/>
      <c r="N315" s="60"/>
      <c r="O315" s="60"/>
      <c r="P315" s="60"/>
      <c r="Q315" s="151"/>
      <c r="R315" s="122"/>
      <c r="S315" s="38" t="str">
        <f t="shared" ca="1" si="179"/>
        <v/>
      </c>
      <c r="T315" s="59"/>
      <c r="U315" s="60"/>
      <c r="V315" s="60"/>
      <c r="W315" s="60"/>
      <c r="X315" s="61"/>
      <c r="Y315" s="38"/>
      <c r="Z315" s="144" t="str">
        <f t="shared" ca="1" si="180"/>
        <v/>
      </c>
      <c r="AA315" s="59"/>
      <c r="AB315" s="60"/>
      <c r="AC315" s="60"/>
      <c r="AD315" s="151"/>
      <c r="AE315" s="30"/>
      <c r="AF315" s="31" t="str">
        <f t="shared" ca="1" si="181"/>
        <v/>
      </c>
      <c r="AG315" s="30"/>
      <c r="AH315" s="31" t="str">
        <f t="shared" ca="1" si="182"/>
        <v/>
      </c>
      <c r="AI315" s="122"/>
      <c r="AJ315" s="38" t="str">
        <f t="shared" ca="1" si="183"/>
        <v/>
      </c>
      <c r="AK315" s="30"/>
      <c r="AL315" s="31" t="str">
        <f t="shared" ca="1" si="184"/>
        <v/>
      </c>
      <c r="AM315" s="11" t="str">
        <f t="shared" si="185"/>
        <v/>
      </c>
      <c r="AN315" s="11" t="str">
        <f t="shared" si="186"/>
        <v/>
      </c>
      <c r="AO315" s="11" t="str">
        <f>IF(AM315=7,VLOOKUP(AN315,設定!$A$2:$B$6,2,1),"---")</f>
        <v>---</v>
      </c>
      <c r="AP315" s="85"/>
      <c r="AQ315" s="86"/>
      <c r="AR315" s="86"/>
      <c r="AS315" s="87" t="s">
        <v>115</v>
      </c>
      <c r="AT315" s="88"/>
      <c r="AU315" s="87"/>
      <c r="AV315" s="89"/>
      <c r="AW315" s="90" t="str">
        <f t="shared" si="187"/>
        <v/>
      </c>
      <c r="AX315" s="87" t="s">
        <v>115</v>
      </c>
      <c r="AY315" s="87" t="s">
        <v>115</v>
      </c>
      <c r="AZ315" s="87" t="s">
        <v>115</v>
      </c>
      <c r="BA315" s="87"/>
      <c r="BB315" s="87"/>
      <c r="BC315" s="87"/>
      <c r="BD315" s="87"/>
      <c r="BE315" s="91"/>
      <c r="BF315" s="96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256"/>
      <c r="BY315" s="106"/>
      <c r="BZ315" s="47"/>
      <c r="CA315" s="47">
        <v>304</v>
      </c>
      <c r="CB315" s="18" t="str">
        <f t="shared" si="188"/>
        <v/>
      </c>
      <c r="CC315" s="18" t="str">
        <f t="shared" si="160"/>
        <v>立得点表!3:12</v>
      </c>
      <c r="CD315" s="116" t="str">
        <f t="shared" si="161"/>
        <v>立得点表!16:25</v>
      </c>
      <c r="CE315" s="18" t="str">
        <f t="shared" si="162"/>
        <v>立3段得点表!3:13</v>
      </c>
      <c r="CF315" s="116" t="str">
        <f t="shared" si="163"/>
        <v>立3段得点表!16:25</v>
      </c>
      <c r="CG315" s="18" t="str">
        <f t="shared" si="164"/>
        <v>ボール得点表!3:13</v>
      </c>
      <c r="CH315" s="116" t="str">
        <f t="shared" si="165"/>
        <v>ボール得点表!16:25</v>
      </c>
      <c r="CI315" s="18" t="str">
        <f t="shared" si="166"/>
        <v>50m得点表!3:13</v>
      </c>
      <c r="CJ315" s="116" t="str">
        <f t="shared" si="167"/>
        <v>50m得点表!16:25</v>
      </c>
      <c r="CK315" s="18" t="str">
        <f t="shared" si="168"/>
        <v>往得点表!3:13</v>
      </c>
      <c r="CL315" s="116" t="str">
        <f t="shared" si="169"/>
        <v>往得点表!16:25</v>
      </c>
      <c r="CM315" s="18" t="str">
        <f t="shared" si="170"/>
        <v>腕得点表!3:13</v>
      </c>
      <c r="CN315" s="116" t="str">
        <f t="shared" si="171"/>
        <v>腕得点表!16:25</v>
      </c>
      <c r="CO315" s="18" t="str">
        <f t="shared" si="172"/>
        <v>腕膝得点表!3:4</v>
      </c>
      <c r="CP315" s="116" t="str">
        <f t="shared" si="173"/>
        <v>腕膝得点表!8:9</v>
      </c>
      <c r="CQ315" s="18" t="str">
        <f t="shared" si="174"/>
        <v>20mシャトルラン得点表!3:13</v>
      </c>
      <c r="CR315" s="116" t="str">
        <f t="shared" si="175"/>
        <v>20mシャトルラン得点表!16:25</v>
      </c>
      <c r="CS315" s="47" t="b">
        <f t="shared" si="189"/>
        <v>0</v>
      </c>
    </row>
    <row r="316" spans="1:97">
      <c r="A316" s="10">
        <v>305</v>
      </c>
      <c r="B316" s="147"/>
      <c r="C316" s="15"/>
      <c r="D316" s="233"/>
      <c r="E316" s="15"/>
      <c r="F316" s="139" t="str">
        <f t="shared" si="176"/>
        <v/>
      </c>
      <c r="G316" s="15"/>
      <c r="H316" s="15"/>
      <c r="I316" s="30"/>
      <c r="J316" s="31" t="str">
        <f t="shared" ca="1" si="177"/>
        <v/>
      </c>
      <c r="K316" s="30"/>
      <c r="L316" s="31" t="str">
        <f t="shared" ca="1" si="178"/>
        <v/>
      </c>
      <c r="M316" s="59"/>
      <c r="N316" s="60"/>
      <c r="O316" s="60"/>
      <c r="P316" s="60"/>
      <c r="Q316" s="151"/>
      <c r="R316" s="122"/>
      <c r="S316" s="38" t="str">
        <f t="shared" ca="1" si="179"/>
        <v/>
      </c>
      <c r="T316" s="59"/>
      <c r="U316" s="60"/>
      <c r="V316" s="60"/>
      <c r="W316" s="60"/>
      <c r="X316" s="61"/>
      <c r="Y316" s="38"/>
      <c r="Z316" s="144" t="str">
        <f t="shared" ca="1" si="180"/>
        <v/>
      </c>
      <c r="AA316" s="59"/>
      <c r="AB316" s="60"/>
      <c r="AC316" s="60"/>
      <c r="AD316" s="151"/>
      <c r="AE316" s="30"/>
      <c r="AF316" s="31" t="str">
        <f t="shared" ca="1" si="181"/>
        <v/>
      </c>
      <c r="AG316" s="30"/>
      <c r="AH316" s="31" t="str">
        <f t="shared" ca="1" si="182"/>
        <v/>
      </c>
      <c r="AI316" s="122"/>
      <c r="AJ316" s="38" t="str">
        <f t="shared" ca="1" si="183"/>
        <v/>
      </c>
      <c r="AK316" s="30"/>
      <c r="AL316" s="31" t="str">
        <f t="shared" ca="1" si="184"/>
        <v/>
      </c>
      <c r="AM316" s="11" t="str">
        <f t="shared" si="185"/>
        <v/>
      </c>
      <c r="AN316" s="11" t="str">
        <f t="shared" si="186"/>
        <v/>
      </c>
      <c r="AO316" s="11" t="str">
        <f>IF(AM316=7,VLOOKUP(AN316,設定!$A$2:$B$6,2,1),"---")</f>
        <v>---</v>
      </c>
      <c r="AP316" s="85"/>
      <c r="AQ316" s="86"/>
      <c r="AR316" s="86"/>
      <c r="AS316" s="87" t="s">
        <v>115</v>
      </c>
      <c r="AT316" s="88"/>
      <c r="AU316" s="87"/>
      <c r="AV316" s="89"/>
      <c r="AW316" s="90" t="str">
        <f t="shared" si="187"/>
        <v/>
      </c>
      <c r="AX316" s="87" t="s">
        <v>115</v>
      </c>
      <c r="AY316" s="87" t="s">
        <v>115</v>
      </c>
      <c r="AZ316" s="87" t="s">
        <v>115</v>
      </c>
      <c r="BA316" s="87"/>
      <c r="BB316" s="87"/>
      <c r="BC316" s="87"/>
      <c r="BD316" s="87"/>
      <c r="BE316" s="91"/>
      <c r="BF316" s="96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256"/>
      <c r="BY316" s="106"/>
      <c r="BZ316" s="47"/>
      <c r="CA316" s="47">
        <v>305</v>
      </c>
      <c r="CB316" s="18" t="str">
        <f t="shared" si="188"/>
        <v/>
      </c>
      <c r="CC316" s="18" t="str">
        <f t="shared" si="160"/>
        <v>立得点表!3:12</v>
      </c>
      <c r="CD316" s="116" t="str">
        <f t="shared" si="161"/>
        <v>立得点表!16:25</v>
      </c>
      <c r="CE316" s="18" t="str">
        <f t="shared" si="162"/>
        <v>立3段得点表!3:13</v>
      </c>
      <c r="CF316" s="116" t="str">
        <f t="shared" si="163"/>
        <v>立3段得点表!16:25</v>
      </c>
      <c r="CG316" s="18" t="str">
        <f t="shared" si="164"/>
        <v>ボール得点表!3:13</v>
      </c>
      <c r="CH316" s="116" t="str">
        <f t="shared" si="165"/>
        <v>ボール得点表!16:25</v>
      </c>
      <c r="CI316" s="18" t="str">
        <f t="shared" si="166"/>
        <v>50m得点表!3:13</v>
      </c>
      <c r="CJ316" s="116" t="str">
        <f t="shared" si="167"/>
        <v>50m得点表!16:25</v>
      </c>
      <c r="CK316" s="18" t="str">
        <f t="shared" si="168"/>
        <v>往得点表!3:13</v>
      </c>
      <c r="CL316" s="116" t="str">
        <f t="shared" si="169"/>
        <v>往得点表!16:25</v>
      </c>
      <c r="CM316" s="18" t="str">
        <f t="shared" si="170"/>
        <v>腕得点表!3:13</v>
      </c>
      <c r="CN316" s="116" t="str">
        <f t="shared" si="171"/>
        <v>腕得点表!16:25</v>
      </c>
      <c r="CO316" s="18" t="str">
        <f t="shared" si="172"/>
        <v>腕膝得点表!3:4</v>
      </c>
      <c r="CP316" s="116" t="str">
        <f t="shared" si="173"/>
        <v>腕膝得点表!8:9</v>
      </c>
      <c r="CQ316" s="18" t="str">
        <f t="shared" si="174"/>
        <v>20mシャトルラン得点表!3:13</v>
      </c>
      <c r="CR316" s="116" t="str">
        <f t="shared" si="175"/>
        <v>20mシャトルラン得点表!16:25</v>
      </c>
      <c r="CS316" s="47" t="b">
        <f t="shared" si="189"/>
        <v>0</v>
      </c>
    </row>
    <row r="317" spans="1:97">
      <c r="A317" s="10">
        <v>306</v>
      </c>
      <c r="B317" s="147"/>
      <c r="C317" s="15"/>
      <c r="D317" s="233"/>
      <c r="E317" s="15"/>
      <c r="F317" s="139" t="str">
        <f t="shared" si="176"/>
        <v/>
      </c>
      <c r="G317" s="15"/>
      <c r="H317" s="15"/>
      <c r="I317" s="30"/>
      <c r="J317" s="31" t="str">
        <f t="shared" ca="1" si="177"/>
        <v/>
      </c>
      <c r="K317" s="30"/>
      <c r="L317" s="31" t="str">
        <f t="shared" ca="1" si="178"/>
        <v/>
      </c>
      <c r="M317" s="59"/>
      <c r="N317" s="60"/>
      <c r="O317" s="60"/>
      <c r="P317" s="60"/>
      <c r="Q317" s="151"/>
      <c r="R317" s="122"/>
      <c r="S317" s="38" t="str">
        <f t="shared" ca="1" si="179"/>
        <v/>
      </c>
      <c r="T317" s="59"/>
      <c r="U317" s="60"/>
      <c r="V317" s="60"/>
      <c r="W317" s="60"/>
      <c r="X317" s="61"/>
      <c r="Y317" s="38"/>
      <c r="Z317" s="144" t="str">
        <f t="shared" ca="1" si="180"/>
        <v/>
      </c>
      <c r="AA317" s="59"/>
      <c r="AB317" s="60"/>
      <c r="AC317" s="60"/>
      <c r="AD317" s="151"/>
      <c r="AE317" s="30"/>
      <c r="AF317" s="31" t="str">
        <f t="shared" ca="1" si="181"/>
        <v/>
      </c>
      <c r="AG317" s="30"/>
      <c r="AH317" s="31" t="str">
        <f t="shared" ca="1" si="182"/>
        <v/>
      </c>
      <c r="AI317" s="122"/>
      <c r="AJ317" s="38" t="str">
        <f t="shared" ca="1" si="183"/>
        <v/>
      </c>
      <c r="AK317" s="30"/>
      <c r="AL317" s="31" t="str">
        <f t="shared" ca="1" si="184"/>
        <v/>
      </c>
      <c r="AM317" s="11" t="str">
        <f t="shared" si="185"/>
        <v/>
      </c>
      <c r="AN317" s="11" t="str">
        <f t="shared" si="186"/>
        <v/>
      </c>
      <c r="AO317" s="11" t="str">
        <f>IF(AM317=7,VLOOKUP(AN317,設定!$A$2:$B$6,2,1),"---")</f>
        <v>---</v>
      </c>
      <c r="AP317" s="85"/>
      <c r="AQ317" s="86"/>
      <c r="AR317" s="86"/>
      <c r="AS317" s="87" t="s">
        <v>115</v>
      </c>
      <c r="AT317" s="88"/>
      <c r="AU317" s="87"/>
      <c r="AV317" s="89"/>
      <c r="AW317" s="90" t="str">
        <f t="shared" si="187"/>
        <v/>
      </c>
      <c r="AX317" s="87" t="s">
        <v>115</v>
      </c>
      <c r="AY317" s="87" t="s">
        <v>115</v>
      </c>
      <c r="AZ317" s="87" t="s">
        <v>115</v>
      </c>
      <c r="BA317" s="87"/>
      <c r="BB317" s="87"/>
      <c r="BC317" s="87"/>
      <c r="BD317" s="87"/>
      <c r="BE317" s="91"/>
      <c r="BF317" s="96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256"/>
      <c r="BY317" s="106"/>
      <c r="BZ317" s="47"/>
      <c r="CA317" s="47">
        <v>306</v>
      </c>
      <c r="CB317" s="18" t="str">
        <f t="shared" si="188"/>
        <v/>
      </c>
      <c r="CC317" s="18" t="str">
        <f t="shared" si="160"/>
        <v>立得点表!3:12</v>
      </c>
      <c r="CD317" s="116" t="str">
        <f t="shared" si="161"/>
        <v>立得点表!16:25</v>
      </c>
      <c r="CE317" s="18" t="str">
        <f t="shared" si="162"/>
        <v>立3段得点表!3:13</v>
      </c>
      <c r="CF317" s="116" t="str">
        <f t="shared" si="163"/>
        <v>立3段得点表!16:25</v>
      </c>
      <c r="CG317" s="18" t="str">
        <f t="shared" si="164"/>
        <v>ボール得点表!3:13</v>
      </c>
      <c r="CH317" s="116" t="str">
        <f t="shared" si="165"/>
        <v>ボール得点表!16:25</v>
      </c>
      <c r="CI317" s="18" t="str">
        <f t="shared" si="166"/>
        <v>50m得点表!3:13</v>
      </c>
      <c r="CJ317" s="116" t="str">
        <f t="shared" si="167"/>
        <v>50m得点表!16:25</v>
      </c>
      <c r="CK317" s="18" t="str">
        <f t="shared" si="168"/>
        <v>往得点表!3:13</v>
      </c>
      <c r="CL317" s="116" t="str">
        <f t="shared" si="169"/>
        <v>往得点表!16:25</v>
      </c>
      <c r="CM317" s="18" t="str">
        <f t="shared" si="170"/>
        <v>腕得点表!3:13</v>
      </c>
      <c r="CN317" s="116" t="str">
        <f t="shared" si="171"/>
        <v>腕得点表!16:25</v>
      </c>
      <c r="CO317" s="18" t="str">
        <f t="shared" si="172"/>
        <v>腕膝得点表!3:4</v>
      </c>
      <c r="CP317" s="116" t="str">
        <f t="shared" si="173"/>
        <v>腕膝得点表!8:9</v>
      </c>
      <c r="CQ317" s="18" t="str">
        <f t="shared" si="174"/>
        <v>20mシャトルラン得点表!3:13</v>
      </c>
      <c r="CR317" s="116" t="str">
        <f t="shared" si="175"/>
        <v>20mシャトルラン得点表!16:25</v>
      </c>
      <c r="CS317" s="47" t="b">
        <f t="shared" si="189"/>
        <v>0</v>
      </c>
    </row>
    <row r="318" spans="1:97">
      <c r="A318" s="10">
        <v>307</v>
      </c>
      <c r="B318" s="147"/>
      <c r="C318" s="15"/>
      <c r="D318" s="233"/>
      <c r="E318" s="15"/>
      <c r="F318" s="139" t="str">
        <f t="shared" si="176"/>
        <v/>
      </c>
      <c r="G318" s="15"/>
      <c r="H318" s="15"/>
      <c r="I318" s="30"/>
      <c r="J318" s="31" t="str">
        <f t="shared" ca="1" si="177"/>
        <v/>
      </c>
      <c r="K318" s="30"/>
      <c r="L318" s="31" t="str">
        <f t="shared" ca="1" si="178"/>
        <v/>
      </c>
      <c r="M318" s="59"/>
      <c r="N318" s="60"/>
      <c r="O318" s="60"/>
      <c r="P318" s="60"/>
      <c r="Q318" s="151"/>
      <c r="R318" s="122"/>
      <c r="S318" s="38" t="str">
        <f t="shared" ca="1" si="179"/>
        <v/>
      </c>
      <c r="T318" s="59"/>
      <c r="U318" s="60"/>
      <c r="V318" s="60"/>
      <c r="W318" s="60"/>
      <c r="X318" s="61"/>
      <c r="Y318" s="38"/>
      <c r="Z318" s="144" t="str">
        <f t="shared" ca="1" si="180"/>
        <v/>
      </c>
      <c r="AA318" s="59"/>
      <c r="AB318" s="60"/>
      <c r="AC318" s="60"/>
      <c r="AD318" s="151"/>
      <c r="AE318" s="30"/>
      <c r="AF318" s="31" t="str">
        <f t="shared" ca="1" si="181"/>
        <v/>
      </c>
      <c r="AG318" s="30"/>
      <c r="AH318" s="31" t="str">
        <f t="shared" ca="1" si="182"/>
        <v/>
      </c>
      <c r="AI318" s="122"/>
      <c r="AJ318" s="38" t="str">
        <f t="shared" ca="1" si="183"/>
        <v/>
      </c>
      <c r="AK318" s="30"/>
      <c r="AL318" s="31" t="str">
        <f t="shared" ca="1" si="184"/>
        <v/>
      </c>
      <c r="AM318" s="11" t="str">
        <f t="shared" si="185"/>
        <v/>
      </c>
      <c r="AN318" s="11" t="str">
        <f t="shared" si="186"/>
        <v/>
      </c>
      <c r="AO318" s="11" t="str">
        <f>IF(AM318=7,VLOOKUP(AN318,設定!$A$2:$B$6,2,1),"---")</f>
        <v>---</v>
      </c>
      <c r="AP318" s="85"/>
      <c r="AQ318" s="86"/>
      <c r="AR318" s="86"/>
      <c r="AS318" s="87" t="s">
        <v>115</v>
      </c>
      <c r="AT318" s="88"/>
      <c r="AU318" s="87"/>
      <c r="AV318" s="89"/>
      <c r="AW318" s="90" t="str">
        <f t="shared" si="187"/>
        <v/>
      </c>
      <c r="AX318" s="87" t="s">
        <v>115</v>
      </c>
      <c r="AY318" s="87" t="s">
        <v>115</v>
      </c>
      <c r="AZ318" s="87" t="s">
        <v>115</v>
      </c>
      <c r="BA318" s="87"/>
      <c r="BB318" s="87"/>
      <c r="BC318" s="87"/>
      <c r="BD318" s="87"/>
      <c r="BE318" s="91"/>
      <c r="BF318" s="96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256"/>
      <c r="BY318" s="106"/>
      <c r="BZ318" s="47"/>
      <c r="CA318" s="47">
        <v>307</v>
      </c>
      <c r="CB318" s="18" t="str">
        <f t="shared" si="188"/>
        <v/>
      </c>
      <c r="CC318" s="18" t="str">
        <f t="shared" si="160"/>
        <v>立得点表!3:12</v>
      </c>
      <c r="CD318" s="116" t="str">
        <f t="shared" si="161"/>
        <v>立得点表!16:25</v>
      </c>
      <c r="CE318" s="18" t="str">
        <f t="shared" si="162"/>
        <v>立3段得点表!3:13</v>
      </c>
      <c r="CF318" s="116" t="str">
        <f t="shared" si="163"/>
        <v>立3段得点表!16:25</v>
      </c>
      <c r="CG318" s="18" t="str">
        <f t="shared" si="164"/>
        <v>ボール得点表!3:13</v>
      </c>
      <c r="CH318" s="116" t="str">
        <f t="shared" si="165"/>
        <v>ボール得点表!16:25</v>
      </c>
      <c r="CI318" s="18" t="str">
        <f t="shared" si="166"/>
        <v>50m得点表!3:13</v>
      </c>
      <c r="CJ318" s="116" t="str">
        <f t="shared" si="167"/>
        <v>50m得点表!16:25</v>
      </c>
      <c r="CK318" s="18" t="str">
        <f t="shared" si="168"/>
        <v>往得点表!3:13</v>
      </c>
      <c r="CL318" s="116" t="str">
        <f t="shared" si="169"/>
        <v>往得点表!16:25</v>
      </c>
      <c r="CM318" s="18" t="str">
        <f t="shared" si="170"/>
        <v>腕得点表!3:13</v>
      </c>
      <c r="CN318" s="116" t="str">
        <f t="shared" si="171"/>
        <v>腕得点表!16:25</v>
      </c>
      <c r="CO318" s="18" t="str">
        <f t="shared" si="172"/>
        <v>腕膝得点表!3:4</v>
      </c>
      <c r="CP318" s="116" t="str">
        <f t="shared" si="173"/>
        <v>腕膝得点表!8:9</v>
      </c>
      <c r="CQ318" s="18" t="str">
        <f t="shared" si="174"/>
        <v>20mシャトルラン得点表!3:13</v>
      </c>
      <c r="CR318" s="116" t="str">
        <f t="shared" si="175"/>
        <v>20mシャトルラン得点表!16:25</v>
      </c>
      <c r="CS318" s="47" t="b">
        <f t="shared" si="189"/>
        <v>0</v>
      </c>
    </row>
    <row r="319" spans="1:97">
      <c r="A319" s="10">
        <v>308</v>
      </c>
      <c r="B319" s="147"/>
      <c r="C319" s="15"/>
      <c r="D319" s="233"/>
      <c r="E319" s="15"/>
      <c r="F319" s="139" t="str">
        <f t="shared" si="176"/>
        <v/>
      </c>
      <c r="G319" s="15"/>
      <c r="H319" s="15"/>
      <c r="I319" s="30"/>
      <c r="J319" s="31" t="str">
        <f t="shared" ca="1" si="177"/>
        <v/>
      </c>
      <c r="K319" s="30"/>
      <c r="L319" s="31" t="str">
        <f t="shared" ca="1" si="178"/>
        <v/>
      </c>
      <c r="M319" s="59"/>
      <c r="N319" s="60"/>
      <c r="O319" s="60"/>
      <c r="P319" s="60"/>
      <c r="Q319" s="151"/>
      <c r="R319" s="122"/>
      <c r="S319" s="38" t="str">
        <f t="shared" ca="1" si="179"/>
        <v/>
      </c>
      <c r="T319" s="59"/>
      <c r="U319" s="60"/>
      <c r="V319" s="60"/>
      <c r="W319" s="60"/>
      <c r="X319" s="61"/>
      <c r="Y319" s="38"/>
      <c r="Z319" s="144" t="str">
        <f t="shared" ca="1" si="180"/>
        <v/>
      </c>
      <c r="AA319" s="59"/>
      <c r="AB319" s="60"/>
      <c r="AC319" s="60"/>
      <c r="AD319" s="151"/>
      <c r="AE319" s="30"/>
      <c r="AF319" s="31" t="str">
        <f t="shared" ca="1" si="181"/>
        <v/>
      </c>
      <c r="AG319" s="30"/>
      <c r="AH319" s="31" t="str">
        <f t="shared" ca="1" si="182"/>
        <v/>
      </c>
      <c r="AI319" s="122"/>
      <c r="AJ319" s="38" t="str">
        <f t="shared" ca="1" si="183"/>
        <v/>
      </c>
      <c r="AK319" s="30"/>
      <c r="AL319" s="31" t="str">
        <f t="shared" ca="1" si="184"/>
        <v/>
      </c>
      <c r="AM319" s="11" t="str">
        <f t="shared" si="185"/>
        <v/>
      </c>
      <c r="AN319" s="11" t="str">
        <f t="shared" si="186"/>
        <v/>
      </c>
      <c r="AO319" s="11" t="str">
        <f>IF(AM319=7,VLOOKUP(AN319,設定!$A$2:$B$6,2,1),"---")</f>
        <v>---</v>
      </c>
      <c r="AP319" s="85"/>
      <c r="AQ319" s="86"/>
      <c r="AR319" s="86"/>
      <c r="AS319" s="87" t="s">
        <v>115</v>
      </c>
      <c r="AT319" s="88"/>
      <c r="AU319" s="87"/>
      <c r="AV319" s="89"/>
      <c r="AW319" s="90" t="str">
        <f t="shared" si="187"/>
        <v/>
      </c>
      <c r="AX319" s="87" t="s">
        <v>115</v>
      </c>
      <c r="AY319" s="87" t="s">
        <v>115</v>
      </c>
      <c r="AZ319" s="87" t="s">
        <v>115</v>
      </c>
      <c r="BA319" s="87"/>
      <c r="BB319" s="87"/>
      <c r="BC319" s="87"/>
      <c r="BD319" s="87"/>
      <c r="BE319" s="91"/>
      <c r="BF319" s="96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256"/>
      <c r="BY319" s="106"/>
      <c r="BZ319" s="47"/>
      <c r="CA319" s="47">
        <v>308</v>
      </c>
      <c r="CB319" s="18" t="str">
        <f t="shared" si="188"/>
        <v/>
      </c>
      <c r="CC319" s="18" t="str">
        <f t="shared" si="160"/>
        <v>立得点表!3:12</v>
      </c>
      <c r="CD319" s="116" t="str">
        <f t="shared" si="161"/>
        <v>立得点表!16:25</v>
      </c>
      <c r="CE319" s="18" t="str">
        <f t="shared" si="162"/>
        <v>立3段得点表!3:13</v>
      </c>
      <c r="CF319" s="116" t="str">
        <f t="shared" si="163"/>
        <v>立3段得点表!16:25</v>
      </c>
      <c r="CG319" s="18" t="str">
        <f t="shared" si="164"/>
        <v>ボール得点表!3:13</v>
      </c>
      <c r="CH319" s="116" t="str">
        <f t="shared" si="165"/>
        <v>ボール得点表!16:25</v>
      </c>
      <c r="CI319" s="18" t="str">
        <f t="shared" si="166"/>
        <v>50m得点表!3:13</v>
      </c>
      <c r="CJ319" s="116" t="str">
        <f t="shared" si="167"/>
        <v>50m得点表!16:25</v>
      </c>
      <c r="CK319" s="18" t="str">
        <f t="shared" si="168"/>
        <v>往得点表!3:13</v>
      </c>
      <c r="CL319" s="116" t="str">
        <f t="shared" si="169"/>
        <v>往得点表!16:25</v>
      </c>
      <c r="CM319" s="18" t="str">
        <f t="shared" si="170"/>
        <v>腕得点表!3:13</v>
      </c>
      <c r="CN319" s="116" t="str">
        <f t="shared" si="171"/>
        <v>腕得点表!16:25</v>
      </c>
      <c r="CO319" s="18" t="str">
        <f t="shared" si="172"/>
        <v>腕膝得点表!3:4</v>
      </c>
      <c r="CP319" s="116" t="str">
        <f t="shared" si="173"/>
        <v>腕膝得点表!8:9</v>
      </c>
      <c r="CQ319" s="18" t="str">
        <f t="shared" si="174"/>
        <v>20mシャトルラン得点表!3:13</v>
      </c>
      <c r="CR319" s="116" t="str">
        <f t="shared" si="175"/>
        <v>20mシャトルラン得点表!16:25</v>
      </c>
      <c r="CS319" s="47" t="b">
        <f t="shared" si="189"/>
        <v>0</v>
      </c>
    </row>
    <row r="320" spans="1:97">
      <c r="A320" s="10">
        <v>309</v>
      </c>
      <c r="B320" s="147"/>
      <c r="C320" s="15"/>
      <c r="D320" s="233"/>
      <c r="E320" s="15"/>
      <c r="F320" s="139" t="str">
        <f t="shared" si="176"/>
        <v/>
      </c>
      <c r="G320" s="15"/>
      <c r="H320" s="15"/>
      <c r="I320" s="30"/>
      <c r="J320" s="31" t="str">
        <f t="shared" ca="1" si="177"/>
        <v/>
      </c>
      <c r="K320" s="30"/>
      <c r="L320" s="31" t="str">
        <f t="shared" ca="1" si="178"/>
        <v/>
      </c>
      <c r="M320" s="59"/>
      <c r="N320" s="60"/>
      <c r="O320" s="60"/>
      <c r="P320" s="60"/>
      <c r="Q320" s="151"/>
      <c r="R320" s="122"/>
      <c r="S320" s="38" t="str">
        <f t="shared" ca="1" si="179"/>
        <v/>
      </c>
      <c r="T320" s="59"/>
      <c r="U320" s="60"/>
      <c r="V320" s="60"/>
      <c r="W320" s="60"/>
      <c r="X320" s="61"/>
      <c r="Y320" s="38"/>
      <c r="Z320" s="144" t="str">
        <f t="shared" ca="1" si="180"/>
        <v/>
      </c>
      <c r="AA320" s="59"/>
      <c r="AB320" s="60"/>
      <c r="AC320" s="60"/>
      <c r="AD320" s="151"/>
      <c r="AE320" s="30"/>
      <c r="AF320" s="31" t="str">
        <f t="shared" ca="1" si="181"/>
        <v/>
      </c>
      <c r="AG320" s="30"/>
      <c r="AH320" s="31" t="str">
        <f t="shared" ca="1" si="182"/>
        <v/>
      </c>
      <c r="AI320" s="122"/>
      <c r="AJ320" s="38" t="str">
        <f t="shared" ca="1" si="183"/>
        <v/>
      </c>
      <c r="AK320" s="30"/>
      <c r="AL320" s="31" t="str">
        <f t="shared" ca="1" si="184"/>
        <v/>
      </c>
      <c r="AM320" s="11" t="str">
        <f t="shared" si="185"/>
        <v/>
      </c>
      <c r="AN320" s="11" t="str">
        <f t="shared" si="186"/>
        <v/>
      </c>
      <c r="AO320" s="11" t="str">
        <f>IF(AM320=7,VLOOKUP(AN320,設定!$A$2:$B$6,2,1),"---")</f>
        <v>---</v>
      </c>
      <c r="AP320" s="85"/>
      <c r="AQ320" s="86"/>
      <c r="AR320" s="86"/>
      <c r="AS320" s="87" t="s">
        <v>115</v>
      </c>
      <c r="AT320" s="88"/>
      <c r="AU320" s="87"/>
      <c r="AV320" s="89"/>
      <c r="AW320" s="90" t="str">
        <f t="shared" si="187"/>
        <v/>
      </c>
      <c r="AX320" s="87" t="s">
        <v>115</v>
      </c>
      <c r="AY320" s="87" t="s">
        <v>115</v>
      </c>
      <c r="AZ320" s="87" t="s">
        <v>115</v>
      </c>
      <c r="BA320" s="87"/>
      <c r="BB320" s="87"/>
      <c r="BC320" s="87"/>
      <c r="BD320" s="87"/>
      <c r="BE320" s="91"/>
      <c r="BF320" s="96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256"/>
      <c r="BY320" s="106"/>
      <c r="BZ320" s="47"/>
      <c r="CA320" s="47">
        <v>309</v>
      </c>
      <c r="CB320" s="18" t="str">
        <f t="shared" si="188"/>
        <v/>
      </c>
      <c r="CC320" s="18" t="str">
        <f t="shared" si="160"/>
        <v>立得点表!3:12</v>
      </c>
      <c r="CD320" s="116" t="str">
        <f t="shared" si="161"/>
        <v>立得点表!16:25</v>
      </c>
      <c r="CE320" s="18" t="str">
        <f t="shared" si="162"/>
        <v>立3段得点表!3:13</v>
      </c>
      <c r="CF320" s="116" t="str">
        <f t="shared" si="163"/>
        <v>立3段得点表!16:25</v>
      </c>
      <c r="CG320" s="18" t="str">
        <f t="shared" si="164"/>
        <v>ボール得点表!3:13</v>
      </c>
      <c r="CH320" s="116" t="str">
        <f t="shared" si="165"/>
        <v>ボール得点表!16:25</v>
      </c>
      <c r="CI320" s="18" t="str">
        <f t="shared" si="166"/>
        <v>50m得点表!3:13</v>
      </c>
      <c r="CJ320" s="116" t="str">
        <f t="shared" si="167"/>
        <v>50m得点表!16:25</v>
      </c>
      <c r="CK320" s="18" t="str">
        <f t="shared" si="168"/>
        <v>往得点表!3:13</v>
      </c>
      <c r="CL320" s="116" t="str">
        <f t="shared" si="169"/>
        <v>往得点表!16:25</v>
      </c>
      <c r="CM320" s="18" t="str">
        <f t="shared" si="170"/>
        <v>腕得点表!3:13</v>
      </c>
      <c r="CN320" s="116" t="str">
        <f t="shared" si="171"/>
        <v>腕得点表!16:25</v>
      </c>
      <c r="CO320" s="18" t="str">
        <f t="shared" si="172"/>
        <v>腕膝得点表!3:4</v>
      </c>
      <c r="CP320" s="116" t="str">
        <f t="shared" si="173"/>
        <v>腕膝得点表!8:9</v>
      </c>
      <c r="CQ320" s="18" t="str">
        <f t="shared" si="174"/>
        <v>20mシャトルラン得点表!3:13</v>
      </c>
      <c r="CR320" s="116" t="str">
        <f t="shared" si="175"/>
        <v>20mシャトルラン得点表!16:25</v>
      </c>
      <c r="CS320" s="47" t="b">
        <f t="shared" si="189"/>
        <v>0</v>
      </c>
    </row>
    <row r="321" spans="1:97">
      <c r="A321" s="10">
        <v>310</v>
      </c>
      <c r="B321" s="147"/>
      <c r="C321" s="15"/>
      <c r="D321" s="233"/>
      <c r="E321" s="15"/>
      <c r="F321" s="139" t="str">
        <f t="shared" si="176"/>
        <v/>
      </c>
      <c r="G321" s="15"/>
      <c r="H321" s="15"/>
      <c r="I321" s="30"/>
      <c r="J321" s="31" t="str">
        <f t="shared" ca="1" si="177"/>
        <v/>
      </c>
      <c r="K321" s="30"/>
      <c r="L321" s="31" t="str">
        <f t="shared" ca="1" si="178"/>
        <v/>
      </c>
      <c r="M321" s="59"/>
      <c r="N321" s="60"/>
      <c r="O321" s="60"/>
      <c r="P321" s="60"/>
      <c r="Q321" s="151"/>
      <c r="R321" s="122"/>
      <c r="S321" s="38" t="str">
        <f t="shared" ca="1" si="179"/>
        <v/>
      </c>
      <c r="T321" s="59"/>
      <c r="U321" s="60"/>
      <c r="V321" s="60"/>
      <c r="W321" s="60"/>
      <c r="X321" s="61"/>
      <c r="Y321" s="38"/>
      <c r="Z321" s="144" t="str">
        <f t="shared" ca="1" si="180"/>
        <v/>
      </c>
      <c r="AA321" s="59"/>
      <c r="AB321" s="60"/>
      <c r="AC321" s="60"/>
      <c r="AD321" s="151"/>
      <c r="AE321" s="30"/>
      <c r="AF321" s="31" t="str">
        <f t="shared" ca="1" si="181"/>
        <v/>
      </c>
      <c r="AG321" s="30"/>
      <c r="AH321" s="31" t="str">
        <f t="shared" ca="1" si="182"/>
        <v/>
      </c>
      <c r="AI321" s="122"/>
      <c r="AJ321" s="38" t="str">
        <f t="shared" ca="1" si="183"/>
        <v/>
      </c>
      <c r="AK321" s="30"/>
      <c r="AL321" s="31" t="str">
        <f t="shared" ca="1" si="184"/>
        <v/>
      </c>
      <c r="AM321" s="11" t="str">
        <f t="shared" si="185"/>
        <v/>
      </c>
      <c r="AN321" s="11" t="str">
        <f t="shared" si="186"/>
        <v/>
      </c>
      <c r="AO321" s="11" t="str">
        <f>IF(AM321=7,VLOOKUP(AN321,設定!$A$2:$B$6,2,1),"---")</f>
        <v>---</v>
      </c>
      <c r="AP321" s="85"/>
      <c r="AQ321" s="86"/>
      <c r="AR321" s="86"/>
      <c r="AS321" s="87" t="s">
        <v>115</v>
      </c>
      <c r="AT321" s="88"/>
      <c r="AU321" s="87"/>
      <c r="AV321" s="89"/>
      <c r="AW321" s="90" t="str">
        <f t="shared" si="187"/>
        <v/>
      </c>
      <c r="AX321" s="87" t="s">
        <v>115</v>
      </c>
      <c r="AY321" s="87" t="s">
        <v>115</v>
      </c>
      <c r="AZ321" s="87" t="s">
        <v>115</v>
      </c>
      <c r="BA321" s="87"/>
      <c r="BB321" s="87"/>
      <c r="BC321" s="87"/>
      <c r="BD321" s="87"/>
      <c r="BE321" s="91"/>
      <c r="BF321" s="96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256"/>
      <c r="BY321" s="106"/>
      <c r="BZ321" s="47"/>
      <c r="CA321" s="47">
        <v>310</v>
      </c>
      <c r="CB321" s="18" t="str">
        <f t="shared" si="188"/>
        <v/>
      </c>
      <c r="CC321" s="18" t="str">
        <f t="shared" si="160"/>
        <v>立得点表!3:12</v>
      </c>
      <c r="CD321" s="116" t="str">
        <f t="shared" si="161"/>
        <v>立得点表!16:25</v>
      </c>
      <c r="CE321" s="18" t="str">
        <f t="shared" si="162"/>
        <v>立3段得点表!3:13</v>
      </c>
      <c r="CF321" s="116" t="str">
        <f t="shared" si="163"/>
        <v>立3段得点表!16:25</v>
      </c>
      <c r="CG321" s="18" t="str">
        <f t="shared" si="164"/>
        <v>ボール得点表!3:13</v>
      </c>
      <c r="CH321" s="116" t="str">
        <f t="shared" si="165"/>
        <v>ボール得点表!16:25</v>
      </c>
      <c r="CI321" s="18" t="str">
        <f t="shared" si="166"/>
        <v>50m得点表!3:13</v>
      </c>
      <c r="CJ321" s="116" t="str">
        <f t="shared" si="167"/>
        <v>50m得点表!16:25</v>
      </c>
      <c r="CK321" s="18" t="str">
        <f t="shared" si="168"/>
        <v>往得点表!3:13</v>
      </c>
      <c r="CL321" s="116" t="str">
        <f t="shared" si="169"/>
        <v>往得点表!16:25</v>
      </c>
      <c r="CM321" s="18" t="str">
        <f t="shared" si="170"/>
        <v>腕得点表!3:13</v>
      </c>
      <c r="CN321" s="116" t="str">
        <f t="shared" si="171"/>
        <v>腕得点表!16:25</v>
      </c>
      <c r="CO321" s="18" t="str">
        <f t="shared" si="172"/>
        <v>腕膝得点表!3:4</v>
      </c>
      <c r="CP321" s="116" t="str">
        <f t="shared" si="173"/>
        <v>腕膝得点表!8:9</v>
      </c>
      <c r="CQ321" s="18" t="str">
        <f t="shared" si="174"/>
        <v>20mシャトルラン得点表!3:13</v>
      </c>
      <c r="CR321" s="116" t="str">
        <f t="shared" si="175"/>
        <v>20mシャトルラン得点表!16:25</v>
      </c>
      <c r="CS321" s="47" t="b">
        <f t="shared" si="189"/>
        <v>0</v>
      </c>
    </row>
    <row r="322" spans="1:97">
      <c r="A322" s="10">
        <v>311</v>
      </c>
      <c r="B322" s="147"/>
      <c r="C322" s="15"/>
      <c r="D322" s="233"/>
      <c r="E322" s="15"/>
      <c r="F322" s="139" t="str">
        <f t="shared" si="176"/>
        <v/>
      </c>
      <c r="G322" s="15"/>
      <c r="H322" s="15"/>
      <c r="I322" s="30"/>
      <c r="J322" s="31" t="str">
        <f t="shared" ca="1" si="177"/>
        <v/>
      </c>
      <c r="K322" s="30"/>
      <c r="L322" s="31" t="str">
        <f t="shared" ca="1" si="178"/>
        <v/>
      </c>
      <c r="M322" s="59"/>
      <c r="N322" s="60"/>
      <c r="O322" s="60"/>
      <c r="P322" s="60"/>
      <c r="Q322" s="151"/>
      <c r="R322" s="122"/>
      <c r="S322" s="38" t="str">
        <f t="shared" ca="1" si="179"/>
        <v/>
      </c>
      <c r="T322" s="59"/>
      <c r="U322" s="60"/>
      <c r="V322" s="60"/>
      <c r="W322" s="60"/>
      <c r="X322" s="61"/>
      <c r="Y322" s="38"/>
      <c r="Z322" s="144" t="str">
        <f t="shared" ca="1" si="180"/>
        <v/>
      </c>
      <c r="AA322" s="59"/>
      <c r="AB322" s="60"/>
      <c r="AC322" s="60"/>
      <c r="AD322" s="151"/>
      <c r="AE322" s="30"/>
      <c r="AF322" s="31" t="str">
        <f t="shared" ca="1" si="181"/>
        <v/>
      </c>
      <c r="AG322" s="30"/>
      <c r="AH322" s="31" t="str">
        <f t="shared" ca="1" si="182"/>
        <v/>
      </c>
      <c r="AI322" s="122"/>
      <c r="AJ322" s="38" t="str">
        <f t="shared" ca="1" si="183"/>
        <v/>
      </c>
      <c r="AK322" s="30"/>
      <c r="AL322" s="31" t="str">
        <f t="shared" ca="1" si="184"/>
        <v/>
      </c>
      <c r="AM322" s="11" t="str">
        <f t="shared" si="185"/>
        <v/>
      </c>
      <c r="AN322" s="11" t="str">
        <f t="shared" si="186"/>
        <v/>
      </c>
      <c r="AO322" s="11" t="str">
        <f>IF(AM322=7,VLOOKUP(AN322,設定!$A$2:$B$6,2,1),"---")</f>
        <v>---</v>
      </c>
      <c r="AP322" s="85"/>
      <c r="AQ322" s="86"/>
      <c r="AR322" s="86"/>
      <c r="AS322" s="87" t="s">
        <v>115</v>
      </c>
      <c r="AT322" s="88"/>
      <c r="AU322" s="87"/>
      <c r="AV322" s="89"/>
      <c r="AW322" s="90" t="str">
        <f t="shared" si="187"/>
        <v/>
      </c>
      <c r="AX322" s="87" t="s">
        <v>115</v>
      </c>
      <c r="AY322" s="87" t="s">
        <v>115</v>
      </c>
      <c r="AZ322" s="87" t="s">
        <v>115</v>
      </c>
      <c r="BA322" s="87"/>
      <c r="BB322" s="87"/>
      <c r="BC322" s="87"/>
      <c r="BD322" s="87"/>
      <c r="BE322" s="91"/>
      <c r="BF322" s="96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256"/>
      <c r="BY322" s="106"/>
      <c r="BZ322" s="47"/>
      <c r="CA322" s="47">
        <v>311</v>
      </c>
      <c r="CB322" s="18" t="str">
        <f t="shared" si="188"/>
        <v/>
      </c>
      <c r="CC322" s="18" t="str">
        <f t="shared" si="160"/>
        <v>立得点表!3:12</v>
      </c>
      <c r="CD322" s="116" t="str">
        <f t="shared" si="161"/>
        <v>立得点表!16:25</v>
      </c>
      <c r="CE322" s="18" t="str">
        <f t="shared" si="162"/>
        <v>立3段得点表!3:13</v>
      </c>
      <c r="CF322" s="116" t="str">
        <f t="shared" si="163"/>
        <v>立3段得点表!16:25</v>
      </c>
      <c r="CG322" s="18" t="str">
        <f t="shared" si="164"/>
        <v>ボール得点表!3:13</v>
      </c>
      <c r="CH322" s="116" t="str">
        <f t="shared" si="165"/>
        <v>ボール得点表!16:25</v>
      </c>
      <c r="CI322" s="18" t="str">
        <f t="shared" si="166"/>
        <v>50m得点表!3:13</v>
      </c>
      <c r="CJ322" s="116" t="str">
        <f t="shared" si="167"/>
        <v>50m得点表!16:25</v>
      </c>
      <c r="CK322" s="18" t="str">
        <f t="shared" si="168"/>
        <v>往得点表!3:13</v>
      </c>
      <c r="CL322" s="116" t="str">
        <f t="shared" si="169"/>
        <v>往得点表!16:25</v>
      </c>
      <c r="CM322" s="18" t="str">
        <f t="shared" si="170"/>
        <v>腕得点表!3:13</v>
      </c>
      <c r="CN322" s="116" t="str">
        <f t="shared" si="171"/>
        <v>腕得点表!16:25</v>
      </c>
      <c r="CO322" s="18" t="str">
        <f t="shared" si="172"/>
        <v>腕膝得点表!3:4</v>
      </c>
      <c r="CP322" s="116" t="str">
        <f t="shared" si="173"/>
        <v>腕膝得点表!8:9</v>
      </c>
      <c r="CQ322" s="18" t="str">
        <f t="shared" si="174"/>
        <v>20mシャトルラン得点表!3:13</v>
      </c>
      <c r="CR322" s="116" t="str">
        <f t="shared" si="175"/>
        <v>20mシャトルラン得点表!16:25</v>
      </c>
      <c r="CS322" s="47" t="b">
        <f t="shared" si="189"/>
        <v>0</v>
      </c>
    </row>
    <row r="323" spans="1:97">
      <c r="A323" s="10">
        <v>312</v>
      </c>
      <c r="B323" s="147"/>
      <c r="C323" s="15"/>
      <c r="D323" s="233"/>
      <c r="E323" s="15"/>
      <c r="F323" s="139" t="str">
        <f t="shared" si="176"/>
        <v/>
      </c>
      <c r="G323" s="15"/>
      <c r="H323" s="15"/>
      <c r="I323" s="30"/>
      <c r="J323" s="31" t="str">
        <f t="shared" ca="1" si="177"/>
        <v/>
      </c>
      <c r="K323" s="30"/>
      <c r="L323" s="31" t="str">
        <f t="shared" ca="1" si="178"/>
        <v/>
      </c>
      <c r="M323" s="59"/>
      <c r="N323" s="60"/>
      <c r="O323" s="60"/>
      <c r="P323" s="60"/>
      <c r="Q323" s="151"/>
      <c r="R323" s="122"/>
      <c r="S323" s="38" t="str">
        <f t="shared" ca="1" si="179"/>
        <v/>
      </c>
      <c r="T323" s="59"/>
      <c r="U323" s="60"/>
      <c r="V323" s="60"/>
      <c r="W323" s="60"/>
      <c r="X323" s="61"/>
      <c r="Y323" s="38"/>
      <c r="Z323" s="144" t="str">
        <f t="shared" ca="1" si="180"/>
        <v/>
      </c>
      <c r="AA323" s="59"/>
      <c r="AB323" s="60"/>
      <c r="AC323" s="60"/>
      <c r="AD323" s="151"/>
      <c r="AE323" s="30"/>
      <c r="AF323" s="31" t="str">
        <f t="shared" ca="1" si="181"/>
        <v/>
      </c>
      <c r="AG323" s="30"/>
      <c r="AH323" s="31" t="str">
        <f t="shared" ca="1" si="182"/>
        <v/>
      </c>
      <c r="AI323" s="122"/>
      <c r="AJ323" s="38" t="str">
        <f t="shared" ca="1" si="183"/>
        <v/>
      </c>
      <c r="AK323" s="30"/>
      <c r="AL323" s="31" t="str">
        <f t="shared" ca="1" si="184"/>
        <v/>
      </c>
      <c r="AM323" s="11" t="str">
        <f t="shared" si="185"/>
        <v/>
      </c>
      <c r="AN323" s="11" t="str">
        <f t="shared" si="186"/>
        <v/>
      </c>
      <c r="AO323" s="11" t="str">
        <f>IF(AM323=7,VLOOKUP(AN323,設定!$A$2:$B$6,2,1),"---")</f>
        <v>---</v>
      </c>
      <c r="AP323" s="85"/>
      <c r="AQ323" s="86"/>
      <c r="AR323" s="86"/>
      <c r="AS323" s="87" t="s">
        <v>115</v>
      </c>
      <c r="AT323" s="88"/>
      <c r="AU323" s="87"/>
      <c r="AV323" s="89"/>
      <c r="AW323" s="90" t="str">
        <f t="shared" si="187"/>
        <v/>
      </c>
      <c r="AX323" s="87" t="s">
        <v>115</v>
      </c>
      <c r="AY323" s="87" t="s">
        <v>115</v>
      </c>
      <c r="AZ323" s="87" t="s">
        <v>115</v>
      </c>
      <c r="BA323" s="87"/>
      <c r="BB323" s="87"/>
      <c r="BC323" s="87"/>
      <c r="BD323" s="87"/>
      <c r="BE323" s="91"/>
      <c r="BF323" s="96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256"/>
      <c r="BY323" s="106"/>
      <c r="BZ323" s="47"/>
      <c r="CA323" s="47">
        <v>312</v>
      </c>
      <c r="CB323" s="18" t="str">
        <f t="shared" si="188"/>
        <v/>
      </c>
      <c r="CC323" s="18" t="str">
        <f t="shared" si="160"/>
        <v>立得点表!3:12</v>
      </c>
      <c r="CD323" s="116" t="str">
        <f t="shared" si="161"/>
        <v>立得点表!16:25</v>
      </c>
      <c r="CE323" s="18" t="str">
        <f t="shared" si="162"/>
        <v>立3段得点表!3:13</v>
      </c>
      <c r="CF323" s="116" t="str">
        <f t="shared" si="163"/>
        <v>立3段得点表!16:25</v>
      </c>
      <c r="CG323" s="18" t="str">
        <f t="shared" si="164"/>
        <v>ボール得点表!3:13</v>
      </c>
      <c r="CH323" s="116" t="str">
        <f t="shared" si="165"/>
        <v>ボール得点表!16:25</v>
      </c>
      <c r="CI323" s="18" t="str">
        <f t="shared" si="166"/>
        <v>50m得点表!3:13</v>
      </c>
      <c r="CJ323" s="116" t="str">
        <f t="shared" si="167"/>
        <v>50m得点表!16:25</v>
      </c>
      <c r="CK323" s="18" t="str">
        <f t="shared" si="168"/>
        <v>往得点表!3:13</v>
      </c>
      <c r="CL323" s="116" t="str">
        <f t="shared" si="169"/>
        <v>往得点表!16:25</v>
      </c>
      <c r="CM323" s="18" t="str">
        <f t="shared" si="170"/>
        <v>腕得点表!3:13</v>
      </c>
      <c r="CN323" s="116" t="str">
        <f t="shared" si="171"/>
        <v>腕得点表!16:25</v>
      </c>
      <c r="CO323" s="18" t="str">
        <f t="shared" si="172"/>
        <v>腕膝得点表!3:4</v>
      </c>
      <c r="CP323" s="116" t="str">
        <f t="shared" si="173"/>
        <v>腕膝得点表!8:9</v>
      </c>
      <c r="CQ323" s="18" t="str">
        <f t="shared" si="174"/>
        <v>20mシャトルラン得点表!3:13</v>
      </c>
      <c r="CR323" s="116" t="str">
        <f t="shared" si="175"/>
        <v>20mシャトルラン得点表!16:25</v>
      </c>
      <c r="CS323" s="47" t="b">
        <f t="shared" si="189"/>
        <v>0</v>
      </c>
    </row>
    <row r="324" spans="1:97">
      <c r="A324" s="10">
        <v>313</v>
      </c>
      <c r="B324" s="147"/>
      <c r="C324" s="15"/>
      <c r="D324" s="233"/>
      <c r="E324" s="15"/>
      <c r="F324" s="139" t="str">
        <f t="shared" si="176"/>
        <v/>
      </c>
      <c r="G324" s="15"/>
      <c r="H324" s="15"/>
      <c r="I324" s="30"/>
      <c r="J324" s="31" t="str">
        <f t="shared" ca="1" si="177"/>
        <v/>
      </c>
      <c r="K324" s="30"/>
      <c r="L324" s="31" t="str">
        <f t="shared" ca="1" si="178"/>
        <v/>
      </c>
      <c r="M324" s="59"/>
      <c r="N324" s="60"/>
      <c r="O324" s="60"/>
      <c r="P324" s="60"/>
      <c r="Q324" s="151"/>
      <c r="R324" s="122"/>
      <c r="S324" s="38" t="str">
        <f t="shared" ca="1" si="179"/>
        <v/>
      </c>
      <c r="T324" s="59"/>
      <c r="U324" s="60"/>
      <c r="V324" s="60"/>
      <c r="W324" s="60"/>
      <c r="X324" s="61"/>
      <c r="Y324" s="38"/>
      <c r="Z324" s="144" t="str">
        <f t="shared" ca="1" si="180"/>
        <v/>
      </c>
      <c r="AA324" s="59"/>
      <c r="AB324" s="60"/>
      <c r="AC324" s="60"/>
      <c r="AD324" s="151"/>
      <c r="AE324" s="30"/>
      <c r="AF324" s="31" t="str">
        <f t="shared" ca="1" si="181"/>
        <v/>
      </c>
      <c r="AG324" s="30"/>
      <c r="AH324" s="31" t="str">
        <f t="shared" ca="1" si="182"/>
        <v/>
      </c>
      <c r="AI324" s="122"/>
      <c r="AJ324" s="38" t="str">
        <f t="shared" ca="1" si="183"/>
        <v/>
      </c>
      <c r="AK324" s="30"/>
      <c r="AL324" s="31" t="str">
        <f t="shared" ca="1" si="184"/>
        <v/>
      </c>
      <c r="AM324" s="11" t="str">
        <f t="shared" si="185"/>
        <v/>
      </c>
      <c r="AN324" s="11" t="str">
        <f t="shared" si="186"/>
        <v/>
      </c>
      <c r="AO324" s="11" t="str">
        <f>IF(AM324=7,VLOOKUP(AN324,設定!$A$2:$B$6,2,1),"---")</f>
        <v>---</v>
      </c>
      <c r="AP324" s="85"/>
      <c r="AQ324" s="86"/>
      <c r="AR324" s="86"/>
      <c r="AS324" s="87" t="s">
        <v>115</v>
      </c>
      <c r="AT324" s="88"/>
      <c r="AU324" s="87"/>
      <c r="AV324" s="89"/>
      <c r="AW324" s="90" t="str">
        <f t="shared" si="187"/>
        <v/>
      </c>
      <c r="AX324" s="87" t="s">
        <v>115</v>
      </c>
      <c r="AY324" s="87" t="s">
        <v>115</v>
      </c>
      <c r="AZ324" s="87" t="s">
        <v>115</v>
      </c>
      <c r="BA324" s="87"/>
      <c r="BB324" s="87"/>
      <c r="BC324" s="87"/>
      <c r="BD324" s="87"/>
      <c r="BE324" s="91"/>
      <c r="BF324" s="96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256"/>
      <c r="BY324" s="106"/>
      <c r="BZ324" s="47"/>
      <c r="CA324" s="47">
        <v>313</v>
      </c>
      <c r="CB324" s="18" t="str">
        <f t="shared" si="188"/>
        <v/>
      </c>
      <c r="CC324" s="18" t="str">
        <f t="shared" si="160"/>
        <v>立得点表!3:12</v>
      </c>
      <c r="CD324" s="116" t="str">
        <f t="shared" si="161"/>
        <v>立得点表!16:25</v>
      </c>
      <c r="CE324" s="18" t="str">
        <f t="shared" si="162"/>
        <v>立3段得点表!3:13</v>
      </c>
      <c r="CF324" s="116" t="str">
        <f t="shared" si="163"/>
        <v>立3段得点表!16:25</v>
      </c>
      <c r="CG324" s="18" t="str">
        <f t="shared" si="164"/>
        <v>ボール得点表!3:13</v>
      </c>
      <c r="CH324" s="116" t="str">
        <f t="shared" si="165"/>
        <v>ボール得点表!16:25</v>
      </c>
      <c r="CI324" s="18" t="str">
        <f t="shared" si="166"/>
        <v>50m得点表!3:13</v>
      </c>
      <c r="CJ324" s="116" t="str">
        <f t="shared" si="167"/>
        <v>50m得点表!16:25</v>
      </c>
      <c r="CK324" s="18" t="str">
        <f t="shared" si="168"/>
        <v>往得点表!3:13</v>
      </c>
      <c r="CL324" s="116" t="str">
        <f t="shared" si="169"/>
        <v>往得点表!16:25</v>
      </c>
      <c r="CM324" s="18" t="str">
        <f t="shared" si="170"/>
        <v>腕得点表!3:13</v>
      </c>
      <c r="CN324" s="116" t="str">
        <f t="shared" si="171"/>
        <v>腕得点表!16:25</v>
      </c>
      <c r="CO324" s="18" t="str">
        <f t="shared" si="172"/>
        <v>腕膝得点表!3:4</v>
      </c>
      <c r="CP324" s="116" t="str">
        <f t="shared" si="173"/>
        <v>腕膝得点表!8:9</v>
      </c>
      <c r="CQ324" s="18" t="str">
        <f t="shared" si="174"/>
        <v>20mシャトルラン得点表!3:13</v>
      </c>
      <c r="CR324" s="116" t="str">
        <f t="shared" si="175"/>
        <v>20mシャトルラン得点表!16:25</v>
      </c>
      <c r="CS324" s="47" t="b">
        <f t="shared" si="189"/>
        <v>0</v>
      </c>
    </row>
    <row r="325" spans="1:97">
      <c r="A325" s="10">
        <v>314</v>
      </c>
      <c r="B325" s="147"/>
      <c r="C325" s="15"/>
      <c r="D325" s="233"/>
      <c r="E325" s="15"/>
      <c r="F325" s="139" t="str">
        <f t="shared" si="176"/>
        <v/>
      </c>
      <c r="G325" s="15"/>
      <c r="H325" s="15"/>
      <c r="I325" s="30"/>
      <c r="J325" s="31" t="str">
        <f t="shared" ca="1" si="177"/>
        <v/>
      </c>
      <c r="K325" s="30"/>
      <c r="L325" s="31" t="str">
        <f t="shared" ca="1" si="178"/>
        <v/>
      </c>
      <c r="M325" s="59"/>
      <c r="N325" s="60"/>
      <c r="O325" s="60"/>
      <c r="P325" s="60"/>
      <c r="Q325" s="151"/>
      <c r="R325" s="122"/>
      <c r="S325" s="38" t="str">
        <f t="shared" ca="1" si="179"/>
        <v/>
      </c>
      <c r="T325" s="59"/>
      <c r="U325" s="60"/>
      <c r="V325" s="60"/>
      <c r="W325" s="60"/>
      <c r="X325" s="61"/>
      <c r="Y325" s="38"/>
      <c r="Z325" s="144" t="str">
        <f t="shared" ca="1" si="180"/>
        <v/>
      </c>
      <c r="AA325" s="59"/>
      <c r="AB325" s="60"/>
      <c r="AC325" s="60"/>
      <c r="AD325" s="151"/>
      <c r="AE325" s="30"/>
      <c r="AF325" s="31" t="str">
        <f t="shared" ca="1" si="181"/>
        <v/>
      </c>
      <c r="AG325" s="30"/>
      <c r="AH325" s="31" t="str">
        <f t="shared" ca="1" si="182"/>
        <v/>
      </c>
      <c r="AI325" s="122"/>
      <c r="AJ325" s="38" t="str">
        <f t="shared" ca="1" si="183"/>
        <v/>
      </c>
      <c r="AK325" s="30"/>
      <c r="AL325" s="31" t="str">
        <f t="shared" ca="1" si="184"/>
        <v/>
      </c>
      <c r="AM325" s="11" t="str">
        <f t="shared" si="185"/>
        <v/>
      </c>
      <c r="AN325" s="11" t="str">
        <f t="shared" si="186"/>
        <v/>
      </c>
      <c r="AO325" s="11" t="str">
        <f>IF(AM325=7,VLOOKUP(AN325,設定!$A$2:$B$6,2,1),"---")</f>
        <v>---</v>
      </c>
      <c r="AP325" s="85"/>
      <c r="AQ325" s="86"/>
      <c r="AR325" s="86"/>
      <c r="AS325" s="87" t="s">
        <v>115</v>
      </c>
      <c r="AT325" s="88"/>
      <c r="AU325" s="87"/>
      <c r="AV325" s="89"/>
      <c r="AW325" s="90" t="str">
        <f t="shared" si="187"/>
        <v/>
      </c>
      <c r="AX325" s="87" t="s">
        <v>115</v>
      </c>
      <c r="AY325" s="87" t="s">
        <v>115</v>
      </c>
      <c r="AZ325" s="87" t="s">
        <v>115</v>
      </c>
      <c r="BA325" s="87"/>
      <c r="BB325" s="87"/>
      <c r="BC325" s="87"/>
      <c r="BD325" s="87"/>
      <c r="BE325" s="91"/>
      <c r="BF325" s="96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256"/>
      <c r="BY325" s="106"/>
      <c r="BZ325" s="47"/>
      <c r="CA325" s="47">
        <v>314</v>
      </c>
      <c r="CB325" s="18" t="str">
        <f t="shared" si="188"/>
        <v/>
      </c>
      <c r="CC325" s="18" t="str">
        <f t="shared" si="160"/>
        <v>立得点表!3:12</v>
      </c>
      <c r="CD325" s="116" t="str">
        <f t="shared" si="161"/>
        <v>立得点表!16:25</v>
      </c>
      <c r="CE325" s="18" t="str">
        <f t="shared" si="162"/>
        <v>立3段得点表!3:13</v>
      </c>
      <c r="CF325" s="116" t="str">
        <f t="shared" si="163"/>
        <v>立3段得点表!16:25</v>
      </c>
      <c r="CG325" s="18" t="str">
        <f t="shared" si="164"/>
        <v>ボール得点表!3:13</v>
      </c>
      <c r="CH325" s="116" t="str">
        <f t="shared" si="165"/>
        <v>ボール得点表!16:25</v>
      </c>
      <c r="CI325" s="18" t="str">
        <f t="shared" si="166"/>
        <v>50m得点表!3:13</v>
      </c>
      <c r="CJ325" s="116" t="str">
        <f t="shared" si="167"/>
        <v>50m得点表!16:25</v>
      </c>
      <c r="CK325" s="18" t="str">
        <f t="shared" si="168"/>
        <v>往得点表!3:13</v>
      </c>
      <c r="CL325" s="116" t="str">
        <f t="shared" si="169"/>
        <v>往得点表!16:25</v>
      </c>
      <c r="CM325" s="18" t="str">
        <f t="shared" si="170"/>
        <v>腕得点表!3:13</v>
      </c>
      <c r="CN325" s="116" t="str">
        <f t="shared" si="171"/>
        <v>腕得点表!16:25</v>
      </c>
      <c r="CO325" s="18" t="str">
        <f t="shared" si="172"/>
        <v>腕膝得点表!3:4</v>
      </c>
      <c r="CP325" s="116" t="str">
        <f t="shared" si="173"/>
        <v>腕膝得点表!8:9</v>
      </c>
      <c r="CQ325" s="18" t="str">
        <f t="shared" si="174"/>
        <v>20mシャトルラン得点表!3:13</v>
      </c>
      <c r="CR325" s="116" t="str">
        <f t="shared" si="175"/>
        <v>20mシャトルラン得点表!16:25</v>
      </c>
      <c r="CS325" s="47" t="b">
        <f t="shared" si="189"/>
        <v>0</v>
      </c>
    </row>
    <row r="326" spans="1:97">
      <c r="A326" s="10">
        <v>315</v>
      </c>
      <c r="B326" s="147"/>
      <c r="C326" s="15"/>
      <c r="D326" s="233"/>
      <c r="E326" s="15"/>
      <c r="F326" s="139" t="str">
        <f t="shared" si="176"/>
        <v/>
      </c>
      <c r="G326" s="15"/>
      <c r="H326" s="15"/>
      <c r="I326" s="30"/>
      <c r="J326" s="31" t="str">
        <f t="shared" ca="1" si="177"/>
        <v/>
      </c>
      <c r="K326" s="30"/>
      <c r="L326" s="31" t="str">
        <f t="shared" ca="1" si="178"/>
        <v/>
      </c>
      <c r="M326" s="59"/>
      <c r="N326" s="60"/>
      <c r="O326" s="60"/>
      <c r="P326" s="60"/>
      <c r="Q326" s="151"/>
      <c r="R326" s="122"/>
      <c r="S326" s="38" t="str">
        <f t="shared" ca="1" si="179"/>
        <v/>
      </c>
      <c r="T326" s="59"/>
      <c r="U326" s="60"/>
      <c r="V326" s="60"/>
      <c r="W326" s="60"/>
      <c r="X326" s="61"/>
      <c r="Y326" s="38"/>
      <c r="Z326" s="144" t="str">
        <f t="shared" ca="1" si="180"/>
        <v/>
      </c>
      <c r="AA326" s="59"/>
      <c r="AB326" s="60"/>
      <c r="AC326" s="60"/>
      <c r="AD326" s="151"/>
      <c r="AE326" s="30"/>
      <c r="AF326" s="31" t="str">
        <f t="shared" ca="1" si="181"/>
        <v/>
      </c>
      <c r="AG326" s="30"/>
      <c r="AH326" s="31" t="str">
        <f t="shared" ca="1" si="182"/>
        <v/>
      </c>
      <c r="AI326" s="122"/>
      <c r="AJ326" s="38" t="str">
        <f t="shared" ca="1" si="183"/>
        <v/>
      </c>
      <c r="AK326" s="30"/>
      <c r="AL326" s="31" t="str">
        <f t="shared" ca="1" si="184"/>
        <v/>
      </c>
      <c r="AM326" s="11" t="str">
        <f t="shared" si="185"/>
        <v/>
      </c>
      <c r="AN326" s="11" t="str">
        <f t="shared" si="186"/>
        <v/>
      </c>
      <c r="AO326" s="11" t="str">
        <f>IF(AM326=7,VLOOKUP(AN326,設定!$A$2:$B$6,2,1),"---")</f>
        <v>---</v>
      </c>
      <c r="AP326" s="85"/>
      <c r="AQ326" s="86"/>
      <c r="AR326" s="86"/>
      <c r="AS326" s="87" t="s">
        <v>115</v>
      </c>
      <c r="AT326" s="88"/>
      <c r="AU326" s="87"/>
      <c r="AV326" s="89"/>
      <c r="AW326" s="90" t="str">
        <f t="shared" si="187"/>
        <v/>
      </c>
      <c r="AX326" s="87" t="s">
        <v>115</v>
      </c>
      <c r="AY326" s="87" t="s">
        <v>115</v>
      </c>
      <c r="AZ326" s="87" t="s">
        <v>115</v>
      </c>
      <c r="BA326" s="87"/>
      <c r="BB326" s="87"/>
      <c r="BC326" s="87"/>
      <c r="BD326" s="87"/>
      <c r="BE326" s="91"/>
      <c r="BF326" s="96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256"/>
      <c r="BY326" s="106"/>
      <c r="BZ326" s="47"/>
      <c r="CA326" s="47">
        <v>315</v>
      </c>
      <c r="CB326" s="18" t="str">
        <f t="shared" si="188"/>
        <v/>
      </c>
      <c r="CC326" s="18" t="str">
        <f t="shared" si="160"/>
        <v>立得点表!3:12</v>
      </c>
      <c r="CD326" s="116" t="str">
        <f t="shared" si="161"/>
        <v>立得点表!16:25</v>
      </c>
      <c r="CE326" s="18" t="str">
        <f t="shared" si="162"/>
        <v>立3段得点表!3:13</v>
      </c>
      <c r="CF326" s="116" t="str">
        <f t="shared" si="163"/>
        <v>立3段得点表!16:25</v>
      </c>
      <c r="CG326" s="18" t="str">
        <f t="shared" si="164"/>
        <v>ボール得点表!3:13</v>
      </c>
      <c r="CH326" s="116" t="str">
        <f t="shared" si="165"/>
        <v>ボール得点表!16:25</v>
      </c>
      <c r="CI326" s="18" t="str">
        <f t="shared" si="166"/>
        <v>50m得点表!3:13</v>
      </c>
      <c r="CJ326" s="116" t="str">
        <f t="shared" si="167"/>
        <v>50m得点表!16:25</v>
      </c>
      <c r="CK326" s="18" t="str">
        <f t="shared" si="168"/>
        <v>往得点表!3:13</v>
      </c>
      <c r="CL326" s="116" t="str">
        <f t="shared" si="169"/>
        <v>往得点表!16:25</v>
      </c>
      <c r="CM326" s="18" t="str">
        <f t="shared" si="170"/>
        <v>腕得点表!3:13</v>
      </c>
      <c r="CN326" s="116" t="str">
        <f t="shared" si="171"/>
        <v>腕得点表!16:25</v>
      </c>
      <c r="CO326" s="18" t="str">
        <f t="shared" si="172"/>
        <v>腕膝得点表!3:4</v>
      </c>
      <c r="CP326" s="116" t="str">
        <f t="shared" si="173"/>
        <v>腕膝得点表!8:9</v>
      </c>
      <c r="CQ326" s="18" t="str">
        <f t="shared" si="174"/>
        <v>20mシャトルラン得点表!3:13</v>
      </c>
      <c r="CR326" s="116" t="str">
        <f t="shared" si="175"/>
        <v>20mシャトルラン得点表!16:25</v>
      </c>
      <c r="CS326" s="47" t="b">
        <f t="shared" si="189"/>
        <v>0</v>
      </c>
    </row>
    <row r="327" spans="1:97">
      <c r="A327" s="10">
        <v>316</v>
      </c>
      <c r="B327" s="147"/>
      <c r="C327" s="15"/>
      <c r="D327" s="233"/>
      <c r="E327" s="15"/>
      <c r="F327" s="139" t="str">
        <f t="shared" si="176"/>
        <v/>
      </c>
      <c r="G327" s="15"/>
      <c r="H327" s="15"/>
      <c r="I327" s="30"/>
      <c r="J327" s="31" t="str">
        <f t="shared" ca="1" si="177"/>
        <v/>
      </c>
      <c r="K327" s="30"/>
      <c r="L327" s="31" t="str">
        <f t="shared" ca="1" si="178"/>
        <v/>
      </c>
      <c r="M327" s="59"/>
      <c r="N327" s="60"/>
      <c r="O327" s="60"/>
      <c r="P327" s="60"/>
      <c r="Q327" s="151"/>
      <c r="R327" s="122"/>
      <c r="S327" s="38" t="str">
        <f t="shared" ca="1" si="179"/>
        <v/>
      </c>
      <c r="T327" s="59"/>
      <c r="U327" s="60"/>
      <c r="V327" s="60"/>
      <c r="W327" s="60"/>
      <c r="X327" s="61"/>
      <c r="Y327" s="38"/>
      <c r="Z327" s="144" t="str">
        <f t="shared" ca="1" si="180"/>
        <v/>
      </c>
      <c r="AA327" s="59"/>
      <c r="AB327" s="60"/>
      <c r="AC327" s="60"/>
      <c r="AD327" s="151"/>
      <c r="AE327" s="30"/>
      <c r="AF327" s="31" t="str">
        <f t="shared" ca="1" si="181"/>
        <v/>
      </c>
      <c r="AG327" s="30"/>
      <c r="AH327" s="31" t="str">
        <f t="shared" ca="1" si="182"/>
        <v/>
      </c>
      <c r="AI327" s="122"/>
      <c r="AJ327" s="38" t="str">
        <f t="shared" ca="1" si="183"/>
        <v/>
      </c>
      <c r="AK327" s="30"/>
      <c r="AL327" s="31" t="str">
        <f t="shared" ca="1" si="184"/>
        <v/>
      </c>
      <c r="AM327" s="11" t="str">
        <f t="shared" si="185"/>
        <v/>
      </c>
      <c r="AN327" s="11" t="str">
        <f t="shared" si="186"/>
        <v/>
      </c>
      <c r="AO327" s="11" t="str">
        <f>IF(AM327=7,VLOOKUP(AN327,設定!$A$2:$B$6,2,1),"---")</f>
        <v>---</v>
      </c>
      <c r="AP327" s="85"/>
      <c r="AQ327" s="86"/>
      <c r="AR327" s="86"/>
      <c r="AS327" s="87" t="s">
        <v>115</v>
      </c>
      <c r="AT327" s="88"/>
      <c r="AU327" s="87"/>
      <c r="AV327" s="89"/>
      <c r="AW327" s="90" t="str">
        <f t="shared" si="187"/>
        <v/>
      </c>
      <c r="AX327" s="87" t="s">
        <v>115</v>
      </c>
      <c r="AY327" s="87" t="s">
        <v>115</v>
      </c>
      <c r="AZ327" s="87" t="s">
        <v>115</v>
      </c>
      <c r="BA327" s="87"/>
      <c r="BB327" s="87"/>
      <c r="BC327" s="87"/>
      <c r="BD327" s="87"/>
      <c r="BE327" s="91"/>
      <c r="BF327" s="96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256"/>
      <c r="BY327" s="106"/>
      <c r="BZ327" s="47"/>
      <c r="CA327" s="47">
        <v>316</v>
      </c>
      <c r="CB327" s="18" t="str">
        <f t="shared" si="188"/>
        <v/>
      </c>
      <c r="CC327" s="18" t="str">
        <f t="shared" si="160"/>
        <v>立得点表!3:12</v>
      </c>
      <c r="CD327" s="116" t="str">
        <f t="shared" si="161"/>
        <v>立得点表!16:25</v>
      </c>
      <c r="CE327" s="18" t="str">
        <f t="shared" si="162"/>
        <v>立3段得点表!3:13</v>
      </c>
      <c r="CF327" s="116" t="str">
        <f t="shared" si="163"/>
        <v>立3段得点表!16:25</v>
      </c>
      <c r="CG327" s="18" t="str">
        <f t="shared" si="164"/>
        <v>ボール得点表!3:13</v>
      </c>
      <c r="CH327" s="116" t="str">
        <f t="shared" si="165"/>
        <v>ボール得点表!16:25</v>
      </c>
      <c r="CI327" s="18" t="str">
        <f t="shared" si="166"/>
        <v>50m得点表!3:13</v>
      </c>
      <c r="CJ327" s="116" t="str">
        <f t="shared" si="167"/>
        <v>50m得点表!16:25</v>
      </c>
      <c r="CK327" s="18" t="str">
        <f t="shared" si="168"/>
        <v>往得点表!3:13</v>
      </c>
      <c r="CL327" s="116" t="str">
        <f t="shared" si="169"/>
        <v>往得点表!16:25</v>
      </c>
      <c r="CM327" s="18" t="str">
        <f t="shared" si="170"/>
        <v>腕得点表!3:13</v>
      </c>
      <c r="CN327" s="116" t="str">
        <f t="shared" si="171"/>
        <v>腕得点表!16:25</v>
      </c>
      <c r="CO327" s="18" t="str">
        <f t="shared" si="172"/>
        <v>腕膝得点表!3:4</v>
      </c>
      <c r="CP327" s="116" t="str">
        <f t="shared" si="173"/>
        <v>腕膝得点表!8:9</v>
      </c>
      <c r="CQ327" s="18" t="str">
        <f t="shared" si="174"/>
        <v>20mシャトルラン得点表!3:13</v>
      </c>
      <c r="CR327" s="116" t="str">
        <f t="shared" si="175"/>
        <v>20mシャトルラン得点表!16:25</v>
      </c>
      <c r="CS327" s="47" t="b">
        <f t="shared" si="189"/>
        <v>0</v>
      </c>
    </row>
    <row r="328" spans="1:97">
      <c r="A328" s="10">
        <v>317</v>
      </c>
      <c r="B328" s="147"/>
      <c r="C328" s="15"/>
      <c r="D328" s="233"/>
      <c r="E328" s="15"/>
      <c r="F328" s="139" t="str">
        <f t="shared" si="176"/>
        <v/>
      </c>
      <c r="G328" s="15"/>
      <c r="H328" s="15"/>
      <c r="I328" s="30"/>
      <c r="J328" s="31" t="str">
        <f t="shared" ca="1" si="177"/>
        <v/>
      </c>
      <c r="K328" s="30"/>
      <c r="L328" s="31" t="str">
        <f t="shared" ca="1" si="178"/>
        <v/>
      </c>
      <c r="M328" s="59"/>
      <c r="N328" s="60"/>
      <c r="O328" s="60"/>
      <c r="P328" s="60"/>
      <c r="Q328" s="151"/>
      <c r="R328" s="122"/>
      <c r="S328" s="38" t="str">
        <f t="shared" ca="1" si="179"/>
        <v/>
      </c>
      <c r="T328" s="59"/>
      <c r="U328" s="60"/>
      <c r="V328" s="60"/>
      <c r="W328" s="60"/>
      <c r="X328" s="61"/>
      <c r="Y328" s="38"/>
      <c r="Z328" s="144" t="str">
        <f t="shared" ca="1" si="180"/>
        <v/>
      </c>
      <c r="AA328" s="59"/>
      <c r="AB328" s="60"/>
      <c r="AC328" s="60"/>
      <c r="AD328" s="151"/>
      <c r="AE328" s="30"/>
      <c r="AF328" s="31" t="str">
        <f t="shared" ca="1" si="181"/>
        <v/>
      </c>
      <c r="AG328" s="30"/>
      <c r="AH328" s="31" t="str">
        <f t="shared" ca="1" si="182"/>
        <v/>
      </c>
      <c r="AI328" s="122"/>
      <c r="AJ328" s="38" t="str">
        <f t="shared" ca="1" si="183"/>
        <v/>
      </c>
      <c r="AK328" s="30"/>
      <c r="AL328" s="31" t="str">
        <f t="shared" ca="1" si="184"/>
        <v/>
      </c>
      <c r="AM328" s="11" t="str">
        <f t="shared" si="185"/>
        <v/>
      </c>
      <c r="AN328" s="11" t="str">
        <f t="shared" si="186"/>
        <v/>
      </c>
      <c r="AO328" s="11" t="str">
        <f>IF(AM328=7,VLOOKUP(AN328,設定!$A$2:$B$6,2,1),"---")</f>
        <v>---</v>
      </c>
      <c r="AP328" s="85"/>
      <c r="AQ328" s="86"/>
      <c r="AR328" s="86"/>
      <c r="AS328" s="87" t="s">
        <v>115</v>
      </c>
      <c r="AT328" s="88"/>
      <c r="AU328" s="87"/>
      <c r="AV328" s="89"/>
      <c r="AW328" s="90" t="str">
        <f t="shared" si="187"/>
        <v/>
      </c>
      <c r="AX328" s="87" t="s">
        <v>115</v>
      </c>
      <c r="AY328" s="87" t="s">
        <v>115</v>
      </c>
      <c r="AZ328" s="87" t="s">
        <v>115</v>
      </c>
      <c r="BA328" s="87"/>
      <c r="BB328" s="87"/>
      <c r="BC328" s="87"/>
      <c r="BD328" s="87"/>
      <c r="BE328" s="91"/>
      <c r="BF328" s="96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256"/>
      <c r="BY328" s="106"/>
      <c r="BZ328" s="47"/>
      <c r="CA328" s="47">
        <v>317</v>
      </c>
      <c r="CB328" s="18" t="str">
        <f t="shared" si="188"/>
        <v/>
      </c>
      <c r="CC328" s="18" t="str">
        <f t="shared" si="160"/>
        <v>立得点表!3:12</v>
      </c>
      <c r="CD328" s="116" t="str">
        <f t="shared" si="161"/>
        <v>立得点表!16:25</v>
      </c>
      <c r="CE328" s="18" t="str">
        <f t="shared" si="162"/>
        <v>立3段得点表!3:13</v>
      </c>
      <c r="CF328" s="116" t="str">
        <f t="shared" si="163"/>
        <v>立3段得点表!16:25</v>
      </c>
      <c r="CG328" s="18" t="str">
        <f t="shared" si="164"/>
        <v>ボール得点表!3:13</v>
      </c>
      <c r="CH328" s="116" t="str">
        <f t="shared" si="165"/>
        <v>ボール得点表!16:25</v>
      </c>
      <c r="CI328" s="18" t="str">
        <f t="shared" si="166"/>
        <v>50m得点表!3:13</v>
      </c>
      <c r="CJ328" s="116" t="str">
        <f t="shared" si="167"/>
        <v>50m得点表!16:25</v>
      </c>
      <c r="CK328" s="18" t="str">
        <f t="shared" si="168"/>
        <v>往得点表!3:13</v>
      </c>
      <c r="CL328" s="116" t="str">
        <f t="shared" si="169"/>
        <v>往得点表!16:25</v>
      </c>
      <c r="CM328" s="18" t="str">
        <f t="shared" si="170"/>
        <v>腕得点表!3:13</v>
      </c>
      <c r="CN328" s="116" t="str">
        <f t="shared" si="171"/>
        <v>腕得点表!16:25</v>
      </c>
      <c r="CO328" s="18" t="str">
        <f t="shared" si="172"/>
        <v>腕膝得点表!3:4</v>
      </c>
      <c r="CP328" s="116" t="str">
        <f t="shared" si="173"/>
        <v>腕膝得点表!8:9</v>
      </c>
      <c r="CQ328" s="18" t="str">
        <f t="shared" si="174"/>
        <v>20mシャトルラン得点表!3:13</v>
      </c>
      <c r="CR328" s="116" t="str">
        <f t="shared" si="175"/>
        <v>20mシャトルラン得点表!16:25</v>
      </c>
      <c r="CS328" s="47" t="b">
        <f t="shared" si="189"/>
        <v>0</v>
      </c>
    </row>
    <row r="329" spans="1:97">
      <c r="A329" s="10">
        <v>318</v>
      </c>
      <c r="B329" s="147"/>
      <c r="C329" s="15"/>
      <c r="D329" s="233"/>
      <c r="E329" s="15"/>
      <c r="F329" s="139" t="str">
        <f t="shared" si="176"/>
        <v/>
      </c>
      <c r="G329" s="15"/>
      <c r="H329" s="15"/>
      <c r="I329" s="30"/>
      <c r="J329" s="31" t="str">
        <f t="shared" ca="1" si="177"/>
        <v/>
      </c>
      <c r="K329" s="30"/>
      <c r="L329" s="31" t="str">
        <f t="shared" ca="1" si="178"/>
        <v/>
      </c>
      <c r="M329" s="59"/>
      <c r="N329" s="60"/>
      <c r="O329" s="60"/>
      <c r="P329" s="60"/>
      <c r="Q329" s="151"/>
      <c r="R329" s="122"/>
      <c r="S329" s="38" t="str">
        <f t="shared" ca="1" si="179"/>
        <v/>
      </c>
      <c r="T329" s="59"/>
      <c r="U329" s="60"/>
      <c r="V329" s="60"/>
      <c r="W329" s="60"/>
      <c r="X329" s="61"/>
      <c r="Y329" s="38"/>
      <c r="Z329" s="144" t="str">
        <f t="shared" ca="1" si="180"/>
        <v/>
      </c>
      <c r="AA329" s="59"/>
      <c r="AB329" s="60"/>
      <c r="AC329" s="60"/>
      <c r="AD329" s="151"/>
      <c r="AE329" s="30"/>
      <c r="AF329" s="31" t="str">
        <f t="shared" ca="1" si="181"/>
        <v/>
      </c>
      <c r="AG329" s="30"/>
      <c r="AH329" s="31" t="str">
        <f t="shared" ca="1" si="182"/>
        <v/>
      </c>
      <c r="AI329" s="122"/>
      <c r="AJ329" s="38" t="str">
        <f t="shared" ca="1" si="183"/>
        <v/>
      </c>
      <c r="AK329" s="30"/>
      <c r="AL329" s="31" t="str">
        <f t="shared" ca="1" si="184"/>
        <v/>
      </c>
      <c r="AM329" s="11" t="str">
        <f t="shared" si="185"/>
        <v/>
      </c>
      <c r="AN329" s="11" t="str">
        <f t="shared" si="186"/>
        <v/>
      </c>
      <c r="AO329" s="11" t="str">
        <f>IF(AM329=7,VLOOKUP(AN329,設定!$A$2:$B$6,2,1),"---")</f>
        <v>---</v>
      </c>
      <c r="AP329" s="85"/>
      <c r="AQ329" s="86"/>
      <c r="AR329" s="86"/>
      <c r="AS329" s="87" t="s">
        <v>115</v>
      </c>
      <c r="AT329" s="88"/>
      <c r="AU329" s="87"/>
      <c r="AV329" s="89"/>
      <c r="AW329" s="90" t="str">
        <f t="shared" si="187"/>
        <v/>
      </c>
      <c r="AX329" s="87" t="s">
        <v>115</v>
      </c>
      <c r="AY329" s="87" t="s">
        <v>115</v>
      </c>
      <c r="AZ329" s="87" t="s">
        <v>115</v>
      </c>
      <c r="BA329" s="87"/>
      <c r="BB329" s="87"/>
      <c r="BC329" s="87"/>
      <c r="BD329" s="87"/>
      <c r="BE329" s="91"/>
      <c r="BF329" s="96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256"/>
      <c r="BY329" s="106"/>
      <c r="BZ329" s="47"/>
      <c r="CA329" s="47">
        <v>318</v>
      </c>
      <c r="CB329" s="18" t="str">
        <f t="shared" si="188"/>
        <v/>
      </c>
      <c r="CC329" s="18" t="str">
        <f t="shared" si="160"/>
        <v>立得点表!3:12</v>
      </c>
      <c r="CD329" s="116" t="str">
        <f t="shared" si="161"/>
        <v>立得点表!16:25</v>
      </c>
      <c r="CE329" s="18" t="str">
        <f t="shared" si="162"/>
        <v>立3段得点表!3:13</v>
      </c>
      <c r="CF329" s="116" t="str">
        <f t="shared" si="163"/>
        <v>立3段得点表!16:25</v>
      </c>
      <c r="CG329" s="18" t="str">
        <f t="shared" si="164"/>
        <v>ボール得点表!3:13</v>
      </c>
      <c r="CH329" s="116" t="str">
        <f t="shared" si="165"/>
        <v>ボール得点表!16:25</v>
      </c>
      <c r="CI329" s="18" t="str">
        <f t="shared" si="166"/>
        <v>50m得点表!3:13</v>
      </c>
      <c r="CJ329" s="116" t="str">
        <f t="shared" si="167"/>
        <v>50m得点表!16:25</v>
      </c>
      <c r="CK329" s="18" t="str">
        <f t="shared" si="168"/>
        <v>往得点表!3:13</v>
      </c>
      <c r="CL329" s="116" t="str">
        <f t="shared" si="169"/>
        <v>往得点表!16:25</v>
      </c>
      <c r="CM329" s="18" t="str">
        <f t="shared" si="170"/>
        <v>腕得点表!3:13</v>
      </c>
      <c r="CN329" s="116" t="str">
        <f t="shared" si="171"/>
        <v>腕得点表!16:25</v>
      </c>
      <c r="CO329" s="18" t="str">
        <f t="shared" si="172"/>
        <v>腕膝得点表!3:4</v>
      </c>
      <c r="CP329" s="116" t="str">
        <f t="shared" si="173"/>
        <v>腕膝得点表!8:9</v>
      </c>
      <c r="CQ329" s="18" t="str">
        <f t="shared" si="174"/>
        <v>20mシャトルラン得点表!3:13</v>
      </c>
      <c r="CR329" s="116" t="str">
        <f t="shared" si="175"/>
        <v>20mシャトルラン得点表!16:25</v>
      </c>
      <c r="CS329" s="47" t="b">
        <f t="shared" si="189"/>
        <v>0</v>
      </c>
    </row>
    <row r="330" spans="1:97">
      <c r="A330" s="10">
        <v>319</v>
      </c>
      <c r="B330" s="147"/>
      <c r="C330" s="15"/>
      <c r="D330" s="233"/>
      <c r="E330" s="15"/>
      <c r="F330" s="139" t="str">
        <f t="shared" si="176"/>
        <v/>
      </c>
      <c r="G330" s="15"/>
      <c r="H330" s="15"/>
      <c r="I330" s="30"/>
      <c r="J330" s="31" t="str">
        <f t="shared" ca="1" si="177"/>
        <v/>
      </c>
      <c r="K330" s="30"/>
      <c r="L330" s="31" t="str">
        <f t="shared" ca="1" si="178"/>
        <v/>
      </c>
      <c r="M330" s="59"/>
      <c r="N330" s="60"/>
      <c r="O330" s="60"/>
      <c r="P330" s="60"/>
      <c r="Q330" s="151"/>
      <c r="R330" s="122"/>
      <c r="S330" s="38" t="str">
        <f t="shared" ca="1" si="179"/>
        <v/>
      </c>
      <c r="T330" s="59"/>
      <c r="U330" s="60"/>
      <c r="V330" s="60"/>
      <c r="W330" s="60"/>
      <c r="X330" s="61"/>
      <c r="Y330" s="38"/>
      <c r="Z330" s="144" t="str">
        <f t="shared" ca="1" si="180"/>
        <v/>
      </c>
      <c r="AA330" s="59"/>
      <c r="AB330" s="60"/>
      <c r="AC330" s="60"/>
      <c r="AD330" s="151"/>
      <c r="AE330" s="30"/>
      <c r="AF330" s="31" t="str">
        <f t="shared" ca="1" si="181"/>
        <v/>
      </c>
      <c r="AG330" s="30"/>
      <c r="AH330" s="31" t="str">
        <f t="shared" ca="1" si="182"/>
        <v/>
      </c>
      <c r="AI330" s="122"/>
      <c r="AJ330" s="38" t="str">
        <f t="shared" ca="1" si="183"/>
        <v/>
      </c>
      <c r="AK330" s="30"/>
      <c r="AL330" s="31" t="str">
        <f t="shared" ca="1" si="184"/>
        <v/>
      </c>
      <c r="AM330" s="11" t="str">
        <f t="shared" si="185"/>
        <v/>
      </c>
      <c r="AN330" s="11" t="str">
        <f t="shared" si="186"/>
        <v/>
      </c>
      <c r="AO330" s="11" t="str">
        <f>IF(AM330=7,VLOOKUP(AN330,設定!$A$2:$B$6,2,1),"---")</f>
        <v>---</v>
      </c>
      <c r="AP330" s="85"/>
      <c r="AQ330" s="86"/>
      <c r="AR330" s="86"/>
      <c r="AS330" s="87" t="s">
        <v>115</v>
      </c>
      <c r="AT330" s="88"/>
      <c r="AU330" s="87"/>
      <c r="AV330" s="89"/>
      <c r="AW330" s="90" t="str">
        <f t="shared" si="187"/>
        <v/>
      </c>
      <c r="AX330" s="87" t="s">
        <v>115</v>
      </c>
      <c r="AY330" s="87" t="s">
        <v>115</v>
      </c>
      <c r="AZ330" s="87" t="s">
        <v>115</v>
      </c>
      <c r="BA330" s="87"/>
      <c r="BB330" s="87"/>
      <c r="BC330" s="87"/>
      <c r="BD330" s="87"/>
      <c r="BE330" s="91"/>
      <c r="BF330" s="96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256"/>
      <c r="BY330" s="106"/>
      <c r="BZ330" s="47"/>
      <c r="CA330" s="47">
        <v>319</v>
      </c>
      <c r="CB330" s="18" t="str">
        <f t="shared" si="188"/>
        <v/>
      </c>
      <c r="CC330" s="18" t="str">
        <f t="shared" si="160"/>
        <v>立得点表!3:12</v>
      </c>
      <c r="CD330" s="116" t="str">
        <f t="shared" si="161"/>
        <v>立得点表!16:25</v>
      </c>
      <c r="CE330" s="18" t="str">
        <f t="shared" si="162"/>
        <v>立3段得点表!3:13</v>
      </c>
      <c r="CF330" s="116" t="str">
        <f t="shared" si="163"/>
        <v>立3段得点表!16:25</v>
      </c>
      <c r="CG330" s="18" t="str">
        <f t="shared" si="164"/>
        <v>ボール得点表!3:13</v>
      </c>
      <c r="CH330" s="116" t="str">
        <f t="shared" si="165"/>
        <v>ボール得点表!16:25</v>
      </c>
      <c r="CI330" s="18" t="str">
        <f t="shared" si="166"/>
        <v>50m得点表!3:13</v>
      </c>
      <c r="CJ330" s="116" t="str">
        <f t="shared" si="167"/>
        <v>50m得点表!16:25</v>
      </c>
      <c r="CK330" s="18" t="str">
        <f t="shared" si="168"/>
        <v>往得点表!3:13</v>
      </c>
      <c r="CL330" s="116" t="str">
        <f t="shared" si="169"/>
        <v>往得点表!16:25</v>
      </c>
      <c r="CM330" s="18" t="str">
        <f t="shared" si="170"/>
        <v>腕得点表!3:13</v>
      </c>
      <c r="CN330" s="116" t="str">
        <f t="shared" si="171"/>
        <v>腕得点表!16:25</v>
      </c>
      <c r="CO330" s="18" t="str">
        <f t="shared" si="172"/>
        <v>腕膝得点表!3:4</v>
      </c>
      <c r="CP330" s="116" t="str">
        <f t="shared" si="173"/>
        <v>腕膝得点表!8:9</v>
      </c>
      <c r="CQ330" s="18" t="str">
        <f t="shared" si="174"/>
        <v>20mシャトルラン得点表!3:13</v>
      </c>
      <c r="CR330" s="116" t="str">
        <f t="shared" si="175"/>
        <v>20mシャトルラン得点表!16:25</v>
      </c>
      <c r="CS330" s="47" t="b">
        <f t="shared" si="189"/>
        <v>0</v>
      </c>
    </row>
    <row r="331" spans="1:97">
      <c r="A331" s="10">
        <v>320</v>
      </c>
      <c r="B331" s="147"/>
      <c r="C331" s="15"/>
      <c r="D331" s="233"/>
      <c r="E331" s="15"/>
      <c r="F331" s="139" t="str">
        <f t="shared" si="176"/>
        <v/>
      </c>
      <c r="G331" s="15"/>
      <c r="H331" s="15"/>
      <c r="I331" s="30"/>
      <c r="J331" s="31" t="str">
        <f t="shared" ca="1" si="177"/>
        <v/>
      </c>
      <c r="K331" s="30"/>
      <c r="L331" s="31" t="str">
        <f t="shared" ca="1" si="178"/>
        <v/>
      </c>
      <c r="M331" s="59"/>
      <c r="N331" s="60"/>
      <c r="O331" s="60"/>
      <c r="P331" s="60"/>
      <c r="Q331" s="151"/>
      <c r="R331" s="122"/>
      <c r="S331" s="38" t="str">
        <f t="shared" ca="1" si="179"/>
        <v/>
      </c>
      <c r="T331" s="59"/>
      <c r="U331" s="60"/>
      <c r="V331" s="60"/>
      <c r="W331" s="60"/>
      <c r="X331" s="61"/>
      <c r="Y331" s="38"/>
      <c r="Z331" s="144" t="str">
        <f t="shared" ca="1" si="180"/>
        <v/>
      </c>
      <c r="AA331" s="59"/>
      <c r="AB331" s="60"/>
      <c r="AC331" s="60"/>
      <c r="AD331" s="151"/>
      <c r="AE331" s="30"/>
      <c r="AF331" s="31" t="str">
        <f t="shared" ca="1" si="181"/>
        <v/>
      </c>
      <c r="AG331" s="30"/>
      <c r="AH331" s="31" t="str">
        <f t="shared" ca="1" si="182"/>
        <v/>
      </c>
      <c r="AI331" s="122"/>
      <c r="AJ331" s="38" t="str">
        <f t="shared" ca="1" si="183"/>
        <v/>
      </c>
      <c r="AK331" s="30"/>
      <c r="AL331" s="31" t="str">
        <f t="shared" ca="1" si="184"/>
        <v/>
      </c>
      <c r="AM331" s="11" t="str">
        <f t="shared" si="185"/>
        <v/>
      </c>
      <c r="AN331" s="11" t="str">
        <f t="shared" si="186"/>
        <v/>
      </c>
      <c r="AO331" s="11" t="str">
        <f>IF(AM331=7,VLOOKUP(AN331,設定!$A$2:$B$6,2,1),"---")</f>
        <v>---</v>
      </c>
      <c r="AP331" s="85"/>
      <c r="AQ331" s="86"/>
      <c r="AR331" s="86"/>
      <c r="AS331" s="87" t="s">
        <v>115</v>
      </c>
      <c r="AT331" s="88"/>
      <c r="AU331" s="87"/>
      <c r="AV331" s="89"/>
      <c r="AW331" s="90" t="str">
        <f t="shared" si="187"/>
        <v/>
      </c>
      <c r="AX331" s="87" t="s">
        <v>115</v>
      </c>
      <c r="AY331" s="87" t="s">
        <v>115</v>
      </c>
      <c r="AZ331" s="87" t="s">
        <v>115</v>
      </c>
      <c r="BA331" s="87"/>
      <c r="BB331" s="87"/>
      <c r="BC331" s="87"/>
      <c r="BD331" s="87"/>
      <c r="BE331" s="91"/>
      <c r="BF331" s="96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256"/>
      <c r="BY331" s="106"/>
      <c r="BZ331" s="47"/>
      <c r="CA331" s="47">
        <v>320</v>
      </c>
      <c r="CB331" s="18" t="str">
        <f t="shared" si="188"/>
        <v/>
      </c>
      <c r="CC331" s="18" t="str">
        <f t="shared" si="160"/>
        <v>立得点表!3:12</v>
      </c>
      <c r="CD331" s="116" t="str">
        <f t="shared" si="161"/>
        <v>立得点表!16:25</v>
      </c>
      <c r="CE331" s="18" t="str">
        <f t="shared" si="162"/>
        <v>立3段得点表!3:13</v>
      </c>
      <c r="CF331" s="116" t="str">
        <f t="shared" si="163"/>
        <v>立3段得点表!16:25</v>
      </c>
      <c r="CG331" s="18" t="str">
        <f t="shared" si="164"/>
        <v>ボール得点表!3:13</v>
      </c>
      <c r="CH331" s="116" t="str">
        <f t="shared" si="165"/>
        <v>ボール得点表!16:25</v>
      </c>
      <c r="CI331" s="18" t="str">
        <f t="shared" si="166"/>
        <v>50m得点表!3:13</v>
      </c>
      <c r="CJ331" s="116" t="str">
        <f t="shared" si="167"/>
        <v>50m得点表!16:25</v>
      </c>
      <c r="CK331" s="18" t="str">
        <f t="shared" si="168"/>
        <v>往得点表!3:13</v>
      </c>
      <c r="CL331" s="116" t="str">
        <f t="shared" si="169"/>
        <v>往得点表!16:25</v>
      </c>
      <c r="CM331" s="18" t="str">
        <f t="shared" si="170"/>
        <v>腕得点表!3:13</v>
      </c>
      <c r="CN331" s="116" t="str">
        <f t="shared" si="171"/>
        <v>腕得点表!16:25</v>
      </c>
      <c r="CO331" s="18" t="str">
        <f t="shared" si="172"/>
        <v>腕膝得点表!3:4</v>
      </c>
      <c r="CP331" s="116" t="str">
        <f t="shared" si="173"/>
        <v>腕膝得点表!8:9</v>
      </c>
      <c r="CQ331" s="18" t="str">
        <f t="shared" si="174"/>
        <v>20mシャトルラン得点表!3:13</v>
      </c>
      <c r="CR331" s="116" t="str">
        <f t="shared" si="175"/>
        <v>20mシャトルラン得点表!16:25</v>
      </c>
      <c r="CS331" s="47" t="b">
        <f t="shared" si="189"/>
        <v>0</v>
      </c>
    </row>
    <row r="332" spans="1:97">
      <c r="A332" s="10">
        <v>321</v>
      </c>
      <c r="B332" s="147"/>
      <c r="C332" s="15"/>
      <c r="D332" s="233"/>
      <c r="E332" s="15"/>
      <c r="F332" s="139" t="str">
        <f t="shared" si="176"/>
        <v/>
      </c>
      <c r="G332" s="15"/>
      <c r="H332" s="15"/>
      <c r="I332" s="30"/>
      <c r="J332" s="31" t="str">
        <f t="shared" ca="1" si="177"/>
        <v/>
      </c>
      <c r="K332" s="30"/>
      <c r="L332" s="31" t="str">
        <f t="shared" ca="1" si="178"/>
        <v/>
      </c>
      <c r="M332" s="59"/>
      <c r="N332" s="60"/>
      <c r="O332" s="60"/>
      <c r="P332" s="60"/>
      <c r="Q332" s="151"/>
      <c r="R332" s="122"/>
      <c r="S332" s="38" t="str">
        <f t="shared" ca="1" si="179"/>
        <v/>
      </c>
      <c r="T332" s="59"/>
      <c r="U332" s="60"/>
      <c r="V332" s="60"/>
      <c r="W332" s="60"/>
      <c r="X332" s="61"/>
      <c r="Y332" s="38"/>
      <c r="Z332" s="144" t="str">
        <f t="shared" ca="1" si="180"/>
        <v/>
      </c>
      <c r="AA332" s="59"/>
      <c r="AB332" s="60"/>
      <c r="AC332" s="60"/>
      <c r="AD332" s="151"/>
      <c r="AE332" s="30"/>
      <c r="AF332" s="31" t="str">
        <f t="shared" ca="1" si="181"/>
        <v/>
      </c>
      <c r="AG332" s="30"/>
      <c r="AH332" s="31" t="str">
        <f t="shared" ca="1" si="182"/>
        <v/>
      </c>
      <c r="AI332" s="122"/>
      <c r="AJ332" s="38" t="str">
        <f t="shared" ca="1" si="183"/>
        <v/>
      </c>
      <c r="AK332" s="30"/>
      <c r="AL332" s="31" t="str">
        <f t="shared" ca="1" si="184"/>
        <v/>
      </c>
      <c r="AM332" s="11" t="str">
        <f t="shared" si="185"/>
        <v/>
      </c>
      <c r="AN332" s="11" t="str">
        <f t="shared" si="186"/>
        <v/>
      </c>
      <c r="AO332" s="11" t="str">
        <f>IF(AM332=7,VLOOKUP(AN332,設定!$A$2:$B$6,2,1),"---")</f>
        <v>---</v>
      </c>
      <c r="AP332" s="85"/>
      <c r="AQ332" s="86"/>
      <c r="AR332" s="86"/>
      <c r="AS332" s="87" t="s">
        <v>115</v>
      </c>
      <c r="AT332" s="88"/>
      <c r="AU332" s="87"/>
      <c r="AV332" s="89"/>
      <c r="AW332" s="90" t="str">
        <f t="shared" si="187"/>
        <v/>
      </c>
      <c r="AX332" s="87" t="s">
        <v>115</v>
      </c>
      <c r="AY332" s="87" t="s">
        <v>115</v>
      </c>
      <c r="AZ332" s="87" t="s">
        <v>115</v>
      </c>
      <c r="BA332" s="87"/>
      <c r="BB332" s="87"/>
      <c r="BC332" s="87"/>
      <c r="BD332" s="87"/>
      <c r="BE332" s="91"/>
      <c r="BF332" s="96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256"/>
      <c r="BY332" s="106"/>
      <c r="BZ332" s="47"/>
      <c r="CA332" s="47">
        <v>321</v>
      </c>
      <c r="CB332" s="18" t="str">
        <f t="shared" si="188"/>
        <v/>
      </c>
      <c r="CC332" s="18" t="str">
        <f t="shared" si="160"/>
        <v>立得点表!3:12</v>
      </c>
      <c r="CD332" s="116" t="str">
        <f t="shared" si="161"/>
        <v>立得点表!16:25</v>
      </c>
      <c r="CE332" s="18" t="str">
        <f t="shared" si="162"/>
        <v>立3段得点表!3:13</v>
      </c>
      <c r="CF332" s="116" t="str">
        <f t="shared" si="163"/>
        <v>立3段得点表!16:25</v>
      </c>
      <c r="CG332" s="18" t="str">
        <f t="shared" si="164"/>
        <v>ボール得点表!3:13</v>
      </c>
      <c r="CH332" s="116" t="str">
        <f t="shared" si="165"/>
        <v>ボール得点表!16:25</v>
      </c>
      <c r="CI332" s="18" t="str">
        <f t="shared" si="166"/>
        <v>50m得点表!3:13</v>
      </c>
      <c r="CJ332" s="116" t="str">
        <f t="shared" si="167"/>
        <v>50m得点表!16:25</v>
      </c>
      <c r="CK332" s="18" t="str">
        <f t="shared" si="168"/>
        <v>往得点表!3:13</v>
      </c>
      <c r="CL332" s="116" t="str">
        <f t="shared" si="169"/>
        <v>往得点表!16:25</v>
      </c>
      <c r="CM332" s="18" t="str">
        <f t="shared" si="170"/>
        <v>腕得点表!3:13</v>
      </c>
      <c r="CN332" s="116" t="str">
        <f t="shared" si="171"/>
        <v>腕得点表!16:25</v>
      </c>
      <c r="CO332" s="18" t="str">
        <f t="shared" si="172"/>
        <v>腕膝得点表!3:4</v>
      </c>
      <c r="CP332" s="116" t="str">
        <f t="shared" si="173"/>
        <v>腕膝得点表!8:9</v>
      </c>
      <c r="CQ332" s="18" t="str">
        <f t="shared" si="174"/>
        <v>20mシャトルラン得点表!3:13</v>
      </c>
      <c r="CR332" s="116" t="str">
        <f t="shared" si="175"/>
        <v>20mシャトルラン得点表!16:25</v>
      </c>
      <c r="CS332" s="47" t="b">
        <f t="shared" si="189"/>
        <v>0</v>
      </c>
    </row>
    <row r="333" spans="1:97">
      <c r="A333" s="10">
        <v>322</v>
      </c>
      <c r="B333" s="147"/>
      <c r="C333" s="15"/>
      <c r="D333" s="233"/>
      <c r="E333" s="15"/>
      <c r="F333" s="139" t="str">
        <f t="shared" si="176"/>
        <v/>
      </c>
      <c r="G333" s="15"/>
      <c r="H333" s="15"/>
      <c r="I333" s="30"/>
      <c r="J333" s="31" t="str">
        <f t="shared" ca="1" si="177"/>
        <v/>
      </c>
      <c r="K333" s="30"/>
      <c r="L333" s="31" t="str">
        <f t="shared" ca="1" si="178"/>
        <v/>
      </c>
      <c r="M333" s="59"/>
      <c r="N333" s="60"/>
      <c r="O333" s="60"/>
      <c r="P333" s="60"/>
      <c r="Q333" s="151"/>
      <c r="R333" s="122"/>
      <c r="S333" s="38" t="str">
        <f t="shared" ca="1" si="179"/>
        <v/>
      </c>
      <c r="T333" s="59"/>
      <c r="U333" s="60"/>
      <c r="V333" s="60"/>
      <c r="W333" s="60"/>
      <c r="X333" s="61"/>
      <c r="Y333" s="38"/>
      <c r="Z333" s="144" t="str">
        <f t="shared" ca="1" si="180"/>
        <v/>
      </c>
      <c r="AA333" s="59"/>
      <c r="AB333" s="60"/>
      <c r="AC333" s="60"/>
      <c r="AD333" s="151"/>
      <c r="AE333" s="30"/>
      <c r="AF333" s="31" t="str">
        <f t="shared" ca="1" si="181"/>
        <v/>
      </c>
      <c r="AG333" s="30"/>
      <c r="AH333" s="31" t="str">
        <f t="shared" ca="1" si="182"/>
        <v/>
      </c>
      <c r="AI333" s="122"/>
      <c r="AJ333" s="38" t="str">
        <f t="shared" ca="1" si="183"/>
        <v/>
      </c>
      <c r="AK333" s="30"/>
      <c r="AL333" s="31" t="str">
        <f t="shared" ca="1" si="184"/>
        <v/>
      </c>
      <c r="AM333" s="11" t="str">
        <f t="shared" si="185"/>
        <v/>
      </c>
      <c r="AN333" s="11" t="str">
        <f t="shared" si="186"/>
        <v/>
      </c>
      <c r="AO333" s="11" t="str">
        <f>IF(AM333=7,VLOOKUP(AN333,設定!$A$2:$B$6,2,1),"---")</f>
        <v>---</v>
      </c>
      <c r="AP333" s="85"/>
      <c r="AQ333" s="86"/>
      <c r="AR333" s="86"/>
      <c r="AS333" s="87" t="s">
        <v>115</v>
      </c>
      <c r="AT333" s="88"/>
      <c r="AU333" s="87"/>
      <c r="AV333" s="89"/>
      <c r="AW333" s="90" t="str">
        <f t="shared" si="187"/>
        <v/>
      </c>
      <c r="AX333" s="87" t="s">
        <v>115</v>
      </c>
      <c r="AY333" s="87" t="s">
        <v>115</v>
      </c>
      <c r="AZ333" s="87" t="s">
        <v>115</v>
      </c>
      <c r="BA333" s="87"/>
      <c r="BB333" s="87"/>
      <c r="BC333" s="87"/>
      <c r="BD333" s="87"/>
      <c r="BE333" s="91"/>
      <c r="BF333" s="96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256"/>
      <c r="BY333" s="106"/>
      <c r="BZ333" s="47"/>
      <c r="CA333" s="47">
        <v>322</v>
      </c>
      <c r="CB333" s="18" t="str">
        <f t="shared" si="188"/>
        <v/>
      </c>
      <c r="CC333" s="18" t="str">
        <f t="shared" ref="CC333:CC396" si="190">"立得点表!"&amp;$CB333&amp;"3:"&amp;$CB333&amp;"12"</f>
        <v>立得点表!3:12</v>
      </c>
      <c r="CD333" s="116" t="str">
        <f t="shared" ref="CD333:CD396" si="191">"立得点表!"&amp;$CB333&amp;"16:"&amp;$CB333&amp;"25"</f>
        <v>立得点表!16:25</v>
      </c>
      <c r="CE333" s="18" t="str">
        <f t="shared" ref="CE333:CE396" si="192">"立3段得点表!"&amp;$CB333&amp;"3:"&amp;$CB333&amp;"13"</f>
        <v>立3段得点表!3:13</v>
      </c>
      <c r="CF333" s="116" t="str">
        <f t="shared" ref="CF333:CF396" si="193">"立3段得点表!"&amp;$CB333&amp;"16:"&amp;$CB333&amp;"25"</f>
        <v>立3段得点表!16:25</v>
      </c>
      <c r="CG333" s="18" t="str">
        <f t="shared" ref="CG333:CG396" si="194">"ボール得点表!"&amp;$CB333&amp;"3:"&amp;$CB333&amp;"13"</f>
        <v>ボール得点表!3:13</v>
      </c>
      <c r="CH333" s="116" t="str">
        <f t="shared" ref="CH333:CH396" si="195">"ボール得点表!"&amp;$CB333&amp;"16:"&amp;$CB333&amp;"25"</f>
        <v>ボール得点表!16:25</v>
      </c>
      <c r="CI333" s="18" t="str">
        <f t="shared" ref="CI333:CI396" si="196">"50m得点表!"&amp;$CB333&amp;"3:"&amp;$CB333&amp;"13"</f>
        <v>50m得点表!3:13</v>
      </c>
      <c r="CJ333" s="116" t="str">
        <f t="shared" ref="CJ333:CJ396" si="197">"50m得点表!"&amp;$CB333&amp;"16:"&amp;$CB333&amp;"25"</f>
        <v>50m得点表!16:25</v>
      </c>
      <c r="CK333" s="18" t="str">
        <f t="shared" ref="CK333:CK396" si="198">"往得点表!"&amp;$CB333&amp;"3:"&amp;$CB333&amp;"13"</f>
        <v>往得点表!3:13</v>
      </c>
      <c r="CL333" s="116" t="str">
        <f t="shared" ref="CL333:CL396" si="199">"往得点表!"&amp;$CB333&amp;"16:"&amp;$CB333&amp;"25"</f>
        <v>往得点表!16:25</v>
      </c>
      <c r="CM333" s="18" t="str">
        <f t="shared" ref="CM333:CM396" si="200">"腕得点表!"&amp;$CB333&amp;"3:"&amp;$CB333&amp;"13"</f>
        <v>腕得点表!3:13</v>
      </c>
      <c r="CN333" s="116" t="str">
        <f t="shared" ref="CN333:CN396" si="201">"腕得点表!"&amp;$CB333&amp;"16:"&amp;$CB333&amp;"25"</f>
        <v>腕得点表!16:25</v>
      </c>
      <c r="CO333" s="18" t="str">
        <f t="shared" ref="CO333:CO396" si="202">"腕膝得点表!"&amp;$CB333&amp;"3:"&amp;$CB333&amp;"4"</f>
        <v>腕膝得点表!3:4</v>
      </c>
      <c r="CP333" s="116" t="str">
        <f t="shared" ref="CP333:CP396" si="203">"腕膝得点表!"&amp;$CB333&amp;"8:"&amp;$CB333&amp;"9"</f>
        <v>腕膝得点表!8:9</v>
      </c>
      <c r="CQ333" s="18" t="str">
        <f t="shared" ref="CQ333:CQ396" si="204">"20mシャトルラン得点表!"&amp;$CB333&amp;"3:"&amp;$CB333&amp;"13"</f>
        <v>20mシャトルラン得点表!3:13</v>
      </c>
      <c r="CR333" s="116" t="str">
        <f t="shared" ref="CR333:CR396" si="205">"20mシャトルラン得点表!"&amp;$CB333&amp;"16:"&amp;$CB333&amp;"25"</f>
        <v>20mシャトルラン得点表!16:25</v>
      </c>
      <c r="CS333" s="47" t="b">
        <f t="shared" si="189"/>
        <v>0</v>
      </c>
    </row>
    <row r="334" spans="1:97">
      <c r="A334" s="10">
        <v>323</v>
      </c>
      <c r="B334" s="147"/>
      <c r="C334" s="15"/>
      <c r="D334" s="233"/>
      <c r="E334" s="15"/>
      <c r="F334" s="139" t="str">
        <f t="shared" si="176"/>
        <v/>
      </c>
      <c r="G334" s="15"/>
      <c r="H334" s="15"/>
      <c r="I334" s="30"/>
      <c r="J334" s="31" t="str">
        <f t="shared" ca="1" si="177"/>
        <v/>
      </c>
      <c r="K334" s="30"/>
      <c r="L334" s="31" t="str">
        <f t="shared" ca="1" si="178"/>
        <v/>
      </c>
      <c r="M334" s="59"/>
      <c r="N334" s="60"/>
      <c r="O334" s="60"/>
      <c r="P334" s="60"/>
      <c r="Q334" s="151"/>
      <c r="R334" s="122"/>
      <c r="S334" s="38" t="str">
        <f t="shared" ca="1" si="179"/>
        <v/>
      </c>
      <c r="T334" s="59"/>
      <c r="U334" s="60"/>
      <c r="V334" s="60"/>
      <c r="W334" s="60"/>
      <c r="X334" s="61"/>
      <c r="Y334" s="38"/>
      <c r="Z334" s="144" t="str">
        <f t="shared" ca="1" si="180"/>
        <v/>
      </c>
      <c r="AA334" s="59"/>
      <c r="AB334" s="60"/>
      <c r="AC334" s="60"/>
      <c r="AD334" s="151"/>
      <c r="AE334" s="30"/>
      <c r="AF334" s="31" t="str">
        <f t="shared" ca="1" si="181"/>
        <v/>
      </c>
      <c r="AG334" s="30"/>
      <c r="AH334" s="31" t="str">
        <f t="shared" ca="1" si="182"/>
        <v/>
      </c>
      <c r="AI334" s="122"/>
      <c r="AJ334" s="38" t="str">
        <f t="shared" ca="1" si="183"/>
        <v/>
      </c>
      <c r="AK334" s="30"/>
      <c r="AL334" s="31" t="str">
        <f t="shared" ca="1" si="184"/>
        <v/>
      </c>
      <c r="AM334" s="11" t="str">
        <f t="shared" si="185"/>
        <v/>
      </c>
      <c r="AN334" s="11" t="str">
        <f t="shared" si="186"/>
        <v/>
      </c>
      <c r="AO334" s="11" t="str">
        <f>IF(AM334=7,VLOOKUP(AN334,設定!$A$2:$B$6,2,1),"---")</f>
        <v>---</v>
      </c>
      <c r="AP334" s="85"/>
      <c r="AQ334" s="86"/>
      <c r="AR334" s="86"/>
      <c r="AS334" s="87" t="s">
        <v>115</v>
      </c>
      <c r="AT334" s="88"/>
      <c r="AU334" s="87"/>
      <c r="AV334" s="89"/>
      <c r="AW334" s="90" t="str">
        <f t="shared" si="187"/>
        <v/>
      </c>
      <c r="AX334" s="87" t="s">
        <v>115</v>
      </c>
      <c r="AY334" s="87" t="s">
        <v>115</v>
      </c>
      <c r="AZ334" s="87" t="s">
        <v>115</v>
      </c>
      <c r="BA334" s="87"/>
      <c r="BB334" s="87"/>
      <c r="BC334" s="87"/>
      <c r="BD334" s="87"/>
      <c r="BE334" s="91"/>
      <c r="BF334" s="96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256"/>
      <c r="BY334" s="106"/>
      <c r="BZ334" s="47"/>
      <c r="CA334" s="47">
        <v>323</v>
      </c>
      <c r="CB334" s="18" t="str">
        <f t="shared" si="188"/>
        <v/>
      </c>
      <c r="CC334" s="18" t="str">
        <f t="shared" si="190"/>
        <v>立得点表!3:12</v>
      </c>
      <c r="CD334" s="116" t="str">
        <f t="shared" si="191"/>
        <v>立得点表!16:25</v>
      </c>
      <c r="CE334" s="18" t="str">
        <f t="shared" si="192"/>
        <v>立3段得点表!3:13</v>
      </c>
      <c r="CF334" s="116" t="str">
        <f t="shared" si="193"/>
        <v>立3段得点表!16:25</v>
      </c>
      <c r="CG334" s="18" t="str">
        <f t="shared" si="194"/>
        <v>ボール得点表!3:13</v>
      </c>
      <c r="CH334" s="116" t="str">
        <f t="shared" si="195"/>
        <v>ボール得点表!16:25</v>
      </c>
      <c r="CI334" s="18" t="str">
        <f t="shared" si="196"/>
        <v>50m得点表!3:13</v>
      </c>
      <c r="CJ334" s="116" t="str">
        <f t="shared" si="197"/>
        <v>50m得点表!16:25</v>
      </c>
      <c r="CK334" s="18" t="str">
        <f t="shared" si="198"/>
        <v>往得点表!3:13</v>
      </c>
      <c r="CL334" s="116" t="str">
        <f t="shared" si="199"/>
        <v>往得点表!16:25</v>
      </c>
      <c r="CM334" s="18" t="str">
        <f t="shared" si="200"/>
        <v>腕得点表!3:13</v>
      </c>
      <c r="CN334" s="116" t="str">
        <f t="shared" si="201"/>
        <v>腕得点表!16:25</v>
      </c>
      <c r="CO334" s="18" t="str">
        <f t="shared" si="202"/>
        <v>腕膝得点表!3:4</v>
      </c>
      <c r="CP334" s="116" t="str">
        <f t="shared" si="203"/>
        <v>腕膝得点表!8:9</v>
      </c>
      <c r="CQ334" s="18" t="str">
        <f t="shared" si="204"/>
        <v>20mシャトルラン得点表!3:13</v>
      </c>
      <c r="CR334" s="116" t="str">
        <f t="shared" si="205"/>
        <v>20mシャトルラン得点表!16:25</v>
      </c>
      <c r="CS334" s="47" t="b">
        <f t="shared" si="189"/>
        <v>0</v>
      </c>
    </row>
    <row r="335" spans="1:97">
      <c r="A335" s="10">
        <v>324</v>
      </c>
      <c r="B335" s="147"/>
      <c r="C335" s="15"/>
      <c r="D335" s="233"/>
      <c r="E335" s="15"/>
      <c r="F335" s="139" t="str">
        <f t="shared" si="176"/>
        <v/>
      </c>
      <c r="G335" s="15"/>
      <c r="H335" s="15"/>
      <c r="I335" s="30"/>
      <c r="J335" s="31" t="str">
        <f t="shared" ca="1" si="177"/>
        <v/>
      </c>
      <c r="K335" s="30"/>
      <c r="L335" s="31" t="str">
        <f t="shared" ca="1" si="178"/>
        <v/>
      </c>
      <c r="M335" s="59"/>
      <c r="N335" s="60"/>
      <c r="O335" s="60"/>
      <c r="P335" s="60"/>
      <c r="Q335" s="151"/>
      <c r="R335" s="122"/>
      <c r="S335" s="38" t="str">
        <f t="shared" ca="1" si="179"/>
        <v/>
      </c>
      <c r="T335" s="59"/>
      <c r="U335" s="60"/>
      <c r="V335" s="60"/>
      <c r="W335" s="60"/>
      <c r="X335" s="61"/>
      <c r="Y335" s="38"/>
      <c r="Z335" s="144" t="str">
        <f t="shared" ca="1" si="180"/>
        <v/>
      </c>
      <c r="AA335" s="59"/>
      <c r="AB335" s="60"/>
      <c r="AC335" s="60"/>
      <c r="AD335" s="151"/>
      <c r="AE335" s="30"/>
      <c r="AF335" s="31" t="str">
        <f t="shared" ca="1" si="181"/>
        <v/>
      </c>
      <c r="AG335" s="30"/>
      <c r="AH335" s="31" t="str">
        <f t="shared" ca="1" si="182"/>
        <v/>
      </c>
      <c r="AI335" s="122"/>
      <c r="AJ335" s="38" t="str">
        <f t="shared" ca="1" si="183"/>
        <v/>
      </c>
      <c r="AK335" s="30"/>
      <c r="AL335" s="31" t="str">
        <f t="shared" ca="1" si="184"/>
        <v/>
      </c>
      <c r="AM335" s="11" t="str">
        <f t="shared" si="185"/>
        <v/>
      </c>
      <c r="AN335" s="11" t="str">
        <f t="shared" si="186"/>
        <v/>
      </c>
      <c r="AO335" s="11" t="str">
        <f>IF(AM335=7,VLOOKUP(AN335,設定!$A$2:$B$6,2,1),"---")</f>
        <v>---</v>
      </c>
      <c r="AP335" s="85"/>
      <c r="AQ335" s="86"/>
      <c r="AR335" s="86"/>
      <c r="AS335" s="87" t="s">
        <v>115</v>
      </c>
      <c r="AT335" s="88"/>
      <c r="AU335" s="87"/>
      <c r="AV335" s="89"/>
      <c r="AW335" s="90" t="str">
        <f t="shared" si="187"/>
        <v/>
      </c>
      <c r="AX335" s="87" t="s">
        <v>115</v>
      </c>
      <c r="AY335" s="87" t="s">
        <v>115</v>
      </c>
      <c r="AZ335" s="87" t="s">
        <v>115</v>
      </c>
      <c r="BA335" s="87"/>
      <c r="BB335" s="87"/>
      <c r="BC335" s="87"/>
      <c r="BD335" s="87"/>
      <c r="BE335" s="91"/>
      <c r="BF335" s="96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256"/>
      <c r="BY335" s="106"/>
      <c r="BZ335" s="47"/>
      <c r="CA335" s="47">
        <v>324</v>
      </c>
      <c r="CB335" s="18" t="str">
        <f t="shared" si="188"/>
        <v/>
      </c>
      <c r="CC335" s="18" t="str">
        <f t="shared" si="190"/>
        <v>立得点表!3:12</v>
      </c>
      <c r="CD335" s="116" t="str">
        <f t="shared" si="191"/>
        <v>立得点表!16:25</v>
      </c>
      <c r="CE335" s="18" t="str">
        <f t="shared" si="192"/>
        <v>立3段得点表!3:13</v>
      </c>
      <c r="CF335" s="116" t="str">
        <f t="shared" si="193"/>
        <v>立3段得点表!16:25</v>
      </c>
      <c r="CG335" s="18" t="str">
        <f t="shared" si="194"/>
        <v>ボール得点表!3:13</v>
      </c>
      <c r="CH335" s="116" t="str">
        <f t="shared" si="195"/>
        <v>ボール得点表!16:25</v>
      </c>
      <c r="CI335" s="18" t="str">
        <f t="shared" si="196"/>
        <v>50m得点表!3:13</v>
      </c>
      <c r="CJ335" s="116" t="str">
        <f t="shared" si="197"/>
        <v>50m得点表!16:25</v>
      </c>
      <c r="CK335" s="18" t="str">
        <f t="shared" si="198"/>
        <v>往得点表!3:13</v>
      </c>
      <c r="CL335" s="116" t="str">
        <f t="shared" si="199"/>
        <v>往得点表!16:25</v>
      </c>
      <c r="CM335" s="18" t="str">
        <f t="shared" si="200"/>
        <v>腕得点表!3:13</v>
      </c>
      <c r="CN335" s="116" t="str">
        <f t="shared" si="201"/>
        <v>腕得点表!16:25</v>
      </c>
      <c r="CO335" s="18" t="str">
        <f t="shared" si="202"/>
        <v>腕膝得点表!3:4</v>
      </c>
      <c r="CP335" s="116" t="str">
        <f t="shared" si="203"/>
        <v>腕膝得点表!8:9</v>
      </c>
      <c r="CQ335" s="18" t="str">
        <f t="shared" si="204"/>
        <v>20mシャトルラン得点表!3:13</v>
      </c>
      <c r="CR335" s="116" t="str">
        <f t="shared" si="205"/>
        <v>20mシャトルラン得点表!16:25</v>
      </c>
      <c r="CS335" s="47" t="b">
        <f t="shared" si="189"/>
        <v>0</v>
      </c>
    </row>
    <row r="336" spans="1:97">
      <c r="A336" s="10">
        <v>325</v>
      </c>
      <c r="B336" s="147"/>
      <c r="C336" s="15"/>
      <c r="D336" s="233"/>
      <c r="E336" s="15"/>
      <c r="F336" s="139" t="str">
        <f t="shared" si="176"/>
        <v/>
      </c>
      <c r="G336" s="15"/>
      <c r="H336" s="15"/>
      <c r="I336" s="30"/>
      <c r="J336" s="31" t="str">
        <f t="shared" ca="1" si="177"/>
        <v/>
      </c>
      <c r="K336" s="30"/>
      <c r="L336" s="31" t="str">
        <f t="shared" ca="1" si="178"/>
        <v/>
      </c>
      <c r="M336" s="59"/>
      <c r="N336" s="60"/>
      <c r="O336" s="60"/>
      <c r="P336" s="60"/>
      <c r="Q336" s="151"/>
      <c r="R336" s="122"/>
      <c r="S336" s="38" t="str">
        <f t="shared" ca="1" si="179"/>
        <v/>
      </c>
      <c r="T336" s="59"/>
      <c r="U336" s="60"/>
      <c r="V336" s="60"/>
      <c r="W336" s="60"/>
      <c r="X336" s="61"/>
      <c r="Y336" s="38"/>
      <c r="Z336" s="144" t="str">
        <f t="shared" ca="1" si="180"/>
        <v/>
      </c>
      <c r="AA336" s="59"/>
      <c r="AB336" s="60"/>
      <c r="AC336" s="60"/>
      <c r="AD336" s="151"/>
      <c r="AE336" s="30"/>
      <c r="AF336" s="31" t="str">
        <f t="shared" ca="1" si="181"/>
        <v/>
      </c>
      <c r="AG336" s="30"/>
      <c r="AH336" s="31" t="str">
        <f t="shared" ca="1" si="182"/>
        <v/>
      </c>
      <c r="AI336" s="122"/>
      <c r="AJ336" s="38" t="str">
        <f t="shared" ca="1" si="183"/>
        <v/>
      </c>
      <c r="AK336" s="30"/>
      <c r="AL336" s="31" t="str">
        <f t="shared" ca="1" si="184"/>
        <v/>
      </c>
      <c r="AM336" s="11" t="str">
        <f t="shared" si="185"/>
        <v/>
      </c>
      <c r="AN336" s="11" t="str">
        <f t="shared" si="186"/>
        <v/>
      </c>
      <c r="AO336" s="11" t="str">
        <f>IF(AM336=7,VLOOKUP(AN336,設定!$A$2:$B$6,2,1),"---")</f>
        <v>---</v>
      </c>
      <c r="AP336" s="85"/>
      <c r="AQ336" s="86"/>
      <c r="AR336" s="86"/>
      <c r="AS336" s="87" t="s">
        <v>115</v>
      </c>
      <c r="AT336" s="88"/>
      <c r="AU336" s="87"/>
      <c r="AV336" s="89"/>
      <c r="AW336" s="90" t="str">
        <f t="shared" si="187"/>
        <v/>
      </c>
      <c r="AX336" s="87" t="s">
        <v>115</v>
      </c>
      <c r="AY336" s="87" t="s">
        <v>115</v>
      </c>
      <c r="AZ336" s="87" t="s">
        <v>115</v>
      </c>
      <c r="BA336" s="87"/>
      <c r="BB336" s="87"/>
      <c r="BC336" s="87"/>
      <c r="BD336" s="87"/>
      <c r="BE336" s="91"/>
      <c r="BF336" s="96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256"/>
      <c r="BY336" s="106"/>
      <c r="BZ336" s="47"/>
      <c r="CA336" s="47">
        <v>325</v>
      </c>
      <c r="CB336" s="18" t="str">
        <f t="shared" si="188"/>
        <v/>
      </c>
      <c r="CC336" s="18" t="str">
        <f t="shared" si="190"/>
        <v>立得点表!3:12</v>
      </c>
      <c r="CD336" s="116" t="str">
        <f t="shared" si="191"/>
        <v>立得点表!16:25</v>
      </c>
      <c r="CE336" s="18" t="str">
        <f t="shared" si="192"/>
        <v>立3段得点表!3:13</v>
      </c>
      <c r="CF336" s="116" t="str">
        <f t="shared" si="193"/>
        <v>立3段得点表!16:25</v>
      </c>
      <c r="CG336" s="18" t="str">
        <f t="shared" si="194"/>
        <v>ボール得点表!3:13</v>
      </c>
      <c r="CH336" s="116" t="str">
        <f t="shared" si="195"/>
        <v>ボール得点表!16:25</v>
      </c>
      <c r="CI336" s="18" t="str">
        <f t="shared" si="196"/>
        <v>50m得点表!3:13</v>
      </c>
      <c r="CJ336" s="116" t="str">
        <f t="shared" si="197"/>
        <v>50m得点表!16:25</v>
      </c>
      <c r="CK336" s="18" t="str">
        <f t="shared" si="198"/>
        <v>往得点表!3:13</v>
      </c>
      <c r="CL336" s="116" t="str">
        <f t="shared" si="199"/>
        <v>往得点表!16:25</v>
      </c>
      <c r="CM336" s="18" t="str">
        <f t="shared" si="200"/>
        <v>腕得点表!3:13</v>
      </c>
      <c r="CN336" s="116" t="str">
        <f t="shared" si="201"/>
        <v>腕得点表!16:25</v>
      </c>
      <c r="CO336" s="18" t="str">
        <f t="shared" si="202"/>
        <v>腕膝得点表!3:4</v>
      </c>
      <c r="CP336" s="116" t="str">
        <f t="shared" si="203"/>
        <v>腕膝得点表!8:9</v>
      </c>
      <c r="CQ336" s="18" t="str">
        <f t="shared" si="204"/>
        <v>20mシャトルラン得点表!3:13</v>
      </c>
      <c r="CR336" s="116" t="str">
        <f t="shared" si="205"/>
        <v>20mシャトルラン得点表!16:25</v>
      </c>
      <c r="CS336" s="47" t="b">
        <f t="shared" si="189"/>
        <v>0</v>
      </c>
    </row>
    <row r="337" spans="1:97">
      <c r="A337" s="10">
        <v>326</v>
      </c>
      <c r="B337" s="147"/>
      <c r="C337" s="15"/>
      <c r="D337" s="233"/>
      <c r="E337" s="15"/>
      <c r="F337" s="139" t="str">
        <f t="shared" si="176"/>
        <v/>
      </c>
      <c r="G337" s="15"/>
      <c r="H337" s="15"/>
      <c r="I337" s="30"/>
      <c r="J337" s="31" t="str">
        <f t="shared" ca="1" si="177"/>
        <v/>
      </c>
      <c r="K337" s="30"/>
      <c r="L337" s="31" t="str">
        <f t="shared" ca="1" si="178"/>
        <v/>
      </c>
      <c r="M337" s="59"/>
      <c r="N337" s="60"/>
      <c r="O337" s="60"/>
      <c r="P337" s="60"/>
      <c r="Q337" s="151"/>
      <c r="R337" s="122"/>
      <c r="S337" s="38" t="str">
        <f t="shared" ca="1" si="179"/>
        <v/>
      </c>
      <c r="T337" s="59"/>
      <c r="U337" s="60"/>
      <c r="V337" s="60"/>
      <c r="W337" s="60"/>
      <c r="X337" s="61"/>
      <c r="Y337" s="38"/>
      <c r="Z337" s="144" t="str">
        <f t="shared" ca="1" si="180"/>
        <v/>
      </c>
      <c r="AA337" s="59"/>
      <c r="AB337" s="60"/>
      <c r="AC337" s="60"/>
      <c r="AD337" s="151"/>
      <c r="AE337" s="30"/>
      <c r="AF337" s="31" t="str">
        <f t="shared" ca="1" si="181"/>
        <v/>
      </c>
      <c r="AG337" s="30"/>
      <c r="AH337" s="31" t="str">
        <f t="shared" ca="1" si="182"/>
        <v/>
      </c>
      <c r="AI337" s="122"/>
      <c r="AJ337" s="38" t="str">
        <f t="shared" ca="1" si="183"/>
        <v/>
      </c>
      <c r="AK337" s="30"/>
      <c r="AL337" s="31" t="str">
        <f t="shared" ca="1" si="184"/>
        <v/>
      </c>
      <c r="AM337" s="11" t="str">
        <f t="shared" si="185"/>
        <v/>
      </c>
      <c r="AN337" s="11" t="str">
        <f t="shared" si="186"/>
        <v/>
      </c>
      <c r="AO337" s="11" t="str">
        <f>IF(AM337=7,VLOOKUP(AN337,設定!$A$2:$B$6,2,1),"---")</f>
        <v>---</v>
      </c>
      <c r="AP337" s="85"/>
      <c r="AQ337" s="86"/>
      <c r="AR337" s="86"/>
      <c r="AS337" s="87" t="s">
        <v>115</v>
      </c>
      <c r="AT337" s="88"/>
      <c r="AU337" s="87"/>
      <c r="AV337" s="89"/>
      <c r="AW337" s="90" t="str">
        <f t="shared" si="187"/>
        <v/>
      </c>
      <c r="AX337" s="87" t="s">
        <v>115</v>
      </c>
      <c r="AY337" s="87" t="s">
        <v>115</v>
      </c>
      <c r="AZ337" s="87" t="s">
        <v>115</v>
      </c>
      <c r="BA337" s="87"/>
      <c r="BB337" s="87"/>
      <c r="BC337" s="87"/>
      <c r="BD337" s="87"/>
      <c r="BE337" s="91"/>
      <c r="BF337" s="96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256"/>
      <c r="BY337" s="106"/>
      <c r="BZ337" s="47"/>
      <c r="CA337" s="47">
        <v>326</v>
      </c>
      <c r="CB337" s="18" t="str">
        <f t="shared" si="188"/>
        <v/>
      </c>
      <c r="CC337" s="18" t="str">
        <f t="shared" si="190"/>
        <v>立得点表!3:12</v>
      </c>
      <c r="CD337" s="116" t="str">
        <f t="shared" si="191"/>
        <v>立得点表!16:25</v>
      </c>
      <c r="CE337" s="18" t="str">
        <f t="shared" si="192"/>
        <v>立3段得点表!3:13</v>
      </c>
      <c r="CF337" s="116" t="str">
        <f t="shared" si="193"/>
        <v>立3段得点表!16:25</v>
      </c>
      <c r="CG337" s="18" t="str">
        <f t="shared" si="194"/>
        <v>ボール得点表!3:13</v>
      </c>
      <c r="CH337" s="116" t="str">
        <f t="shared" si="195"/>
        <v>ボール得点表!16:25</v>
      </c>
      <c r="CI337" s="18" t="str">
        <f t="shared" si="196"/>
        <v>50m得点表!3:13</v>
      </c>
      <c r="CJ337" s="116" t="str">
        <f t="shared" si="197"/>
        <v>50m得点表!16:25</v>
      </c>
      <c r="CK337" s="18" t="str">
        <f t="shared" si="198"/>
        <v>往得点表!3:13</v>
      </c>
      <c r="CL337" s="116" t="str">
        <f t="shared" si="199"/>
        <v>往得点表!16:25</v>
      </c>
      <c r="CM337" s="18" t="str">
        <f t="shared" si="200"/>
        <v>腕得点表!3:13</v>
      </c>
      <c r="CN337" s="116" t="str">
        <f t="shared" si="201"/>
        <v>腕得点表!16:25</v>
      </c>
      <c r="CO337" s="18" t="str">
        <f t="shared" si="202"/>
        <v>腕膝得点表!3:4</v>
      </c>
      <c r="CP337" s="116" t="str">
        <f t="shared" si="203"/>
        <v>腕膝得点表!8:9</v>
      </c>
      <c r="CQ337" s="18" t="str">
        <f t="shared" si="204"/>
        <v>20mシャトルラン得点表!3:13</v>
      </c>
      <c r="CR337" s="116" t="str">
        <f t="shared" si="205"/>
        <v>20mシャトルラン得点表!16:25</v>
      </c>
      <c r="CS337" s="47" t="b">
        <f t="shared" si="189"/>
        <v>0</v>
      </c>
    </row>
    <row r="338" spans="1:97">
      <c r="A338" s="10">
        <v>327</v>
      </c>
      <c r="B338" s="147"/>
      <c r="C338" s="15"/>
      <c r="D338" s="233"/>
      <c r="E338" s="15"/>
      <c r="F338" s="139" t="str">
        <f t="shared" si="176"/>
        <v/>
      </c>
      <c r="G338" s="15"/>
      <c r="H338" s="15"/>
      <c r="I338" s="30"/>
      <c r="J338" s="31" t="str">
        <f t="shared" ca="1" si="177"/>
        <v/>
      </c>
      <c r="K338" s="30"/>
      <c r="L338" s="31" t="str">
        <f t="shared" ca="1" si="178"/>
        <v/>
      </c>
      <c r="M338" s="59"/>
      <c r="N338" s="60"/>
      <c r="O338" s="60"/>
      <c r="P338" s="60"/>
      <c r="Q338" s="151"/>
      <c r="R338" s="122"/>
      <c r="S338" s="38" t="str">
        <f t="shared" ca="1" si="179"/>
        <v/>
      </c>
      <c r="T338" s="59"/>
      <c r="U338" s="60"/>
      <c r="V338" s="60"/>
      <c r="W338" s="60"/>
      <c r="X338" s="61"/>
      <c r="Y338" s="38"/>
      <c r="Z338" s="144" t="str">
        <f t="shared" ca="1" si="180"/>
        <v/>
      </c>
      <c r="AA338" s="59"/>
      <c r="AB338" s="60"/>
      <c r="AC338" s="60"/>
      <c r="AD338" s="151"/>
      <c r="AE338" s="30"/>
      <c r="AF338" s="31" t="str">
        <f t="shared" ca="1" si="181"/>
        <v/>
      </c>
      <c r="AG338" s="30"/>
      <c r="AH338" s="31" t="str">
        <f t="shared" ca="1" si="182"/>
        <v/>
      </c>
      <c r="AI338" s="122"/>
      <c r="AJ338" s="38" t="str">
        <f t="shared" ca="1" si="183"/>
        <v/>
      </c>
      <c r="AK338" s="30"/>
      <c r="AL338" s="31" t="str">
        <f t="shared" ca="1" si="184"/>
        <v/>
      </c>
      <c r="AM338" s="11" t="str">
        <f t="shared" si="185"/>
        <v/>
      </c>
      <c r="AN338" s="11" t="str">
        <f t="shared" si="186"/>
        <v/>
      </c>
      <c r="AO338" s="11" t="str">
        <f>IF(AM338=7,VLOOKUP(AN338,設定!$A$2:$B$6,2,1),"---")</f>
        <v>---</v>
      </c>
      <c r="AP338" s="85"/>
      <c r="AQ338" s="86"/>
      <c r="AR338" s="86"/>
      <c r="AS338" s="87" t="s">
        <v>115</v>
      </c>
      <c r="AT338" s="88"/>
      <c r="AU338" s="87"/>
      <c r="AV338" s="89"/>
      <c r="AW338" s="90" t="str">
        <f t="shared" si="187"/>
        <v/>
      </c>
      <c r="AX338" s="87" t="s">
        <v>115</v>
      </c>
      <c r="AY338" s="87" t="s">
        <v>115</v>
      </c>
      <c r="AZ338" s="87" t="s">
        <v>115</v>
      </c>
      <c r="BA338" s="87"/>
      <c r="BB338" s="87"/>
      <c r="BC338" s="87"/>
      <c r="BD338" s="87"/>
      <c r="BE338" s="91"/>
      <c r="BF338" s="96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256"/>
      <c r="BY338" s="106"/>
      <c r="BZ338" s="47"/>
      <c r="CA338" s="47">
        <v>327</v>
      </c>
      <c r="CB338" s="18" t="str">
        <f t="shared" si="188"/>
        <v/>
      </c>
      <c r="CC338" s="18" t="str">
        <f t="shared" si="190"/>
        <v>立得点表!3:12</v>
      </c>
      <c r="CD338" s="116" t="str">
        <f t="shared" si="191"/>
        <v>立得点表!16:25</v>
      </c>
      <c r="CE338" s="18" t="str">
        <f t="shared" si="192"/>
        <v>立3段得点表!3:13</v>
      </c>
      <c r="CF338" s="116" t="str">
        <f t="shared" si="193"/>
        <v>立3段得点表!16:25</v>
      </c>
      <c r="CG338" s="18" t="str">
        <f t="shared" si="194"/>
        <v>ボール得点表!3:13</v>
      </c>
      <c r="CH338" s="116" t="str">
        <f t="shared" si="195"/>
        <v>ボール得点表!16:25</v>
      </c>
      <c r="CI338" s="18" t="str">
        <f t="shared" si="196"/>
        <v>50m得点表!3:13</v>
      </c>
      <c r="CJ338" s="116" t="str">
        <f t="shared" si="197"/>
        <v>50m得点表!16:25</v>
      </c>
      <c r="CK338" s="18" t="str">
        <f t="shared" si="198"/>
        <v>往得点表!3:13</v>
      </c>
      <c r="CL338" s="116" t="str">
        <f t="shared" si="199"/>
        <v>往得点表!16:25</v>
      </c>
      <c r="CM338" s="18" t="str">
        <f t="shared" si="200"/>
        <v>腕得点表!3:13</v>
      </c>
      <c r="CN338" s="116" t="str">
        <f t="shared" si="201"/>
        <v>腕得点表!16:25</v>
      </c>
      <c r="CO338" s="18" t="str">
        <f t="shared" si="202"/>
        <v>腕膝得点表!3:4</v>
      </c>
      <c r="CP338" s="116" t="str">
        <f t="shared" si="203"/>
        <v>腕膝得点表!8:9</v>
      </c>
      <c r="CQ338" s="18" t="str">
        <f t="shared" si="204"/>
        <v>20mシャトルラン得点表!3:13</v>
      </c>
      <c r="CR338" s="116" t="str">
        <f t="shared" si="205"/>
        <v>20mシャトルラン得点表!16:25</v>
      </c>
      <c r="CS338" s="47" t="b">
        <f t="shared" si="189"/>
        <v>0</v>
      </c>
    </row>
    <row r="339" spans="1:97">
      <c r="A339" s="10">
        <v>328</v>
      </c>
      <c r="B339" s="147"/>
      <c r="C339" s="15"/>
      <c r="D339" s="233"/>
      <c r="E339" s="15"/>
      <c r="F339" s="139" t="str">
        <f t="shared" si="176"/>
        <v/>
      </c>
      <c r="G339" s="15"/>
      <c r="H339" s="15"/>
      <c r="I339" s="30"/>
      <c r="J339" s="31" t="str">
        <f t="shared" ca="1" si="177"/>
        <v/>
      </c>
      <c r="K339" s="30"/>
      <c r="L339" s="31" t="str">
        <f t="shared" ca="1" si="178"/>
        <v/>
      </c>
      <c r="M339" s="59"/>
      <c r="N339" s="60"/>
      <c r="O339" s="60"/>
      <c r="P339" s="60"/>
      <c r="Q339" s="151"/>
      <c r="R339" s="122"/>
      <c r="S339" s="38" t="str">
        <f t="shared" ca="1" si="179"/>
        <v/>
      </c>
      <c r="T339" s="59"/>
      <c r="U339" s="60"/>
      <c r="V339" s="60"/>
      <c r="W339" s="60"/>
      <c r="X339" s="61"/>
      <c r="Y339" s="38"/>
      <c r="Z339" s="144" t="str">
        <f t="shared" ca="1" si="180"/>
        <v/>
      </c>
      <c r="AA339" s="59"/>
      <c r="AB339" s="60"/>
      <c r="AC339" s="60"/>
      <c r="AD339" s="151"/>
      <c r="AE339" s="30"/>
      <c r="AF339" s="31" t="str">
        <f t="shared" ca="1" si="181"/>
        <v/>
      </c>
      <c r="AG339" s="30"/>
      <c r="AH339" s="31" t="str">
        <f t="shared" ca="1" si="182"/>
        <v/>
      </c>
      <c r="AI339" s="122"/>
      <c r="AJ339" s="38" t="str">
        <f t="shared" ca="1" si="183"/>
        <v/>
      </c>
      <c r="AK339" s="30"/>
      <c r="AL339" s="31" t="str">
        <f t="shared" ca="1" si="184"/>
        <v/>
      </c>
      <c r="AM339" s="11" t="str">
        <f t="shared" si="185"/>
        <v/>
      </c>
      <c r="AN339" s="11" t="str">
        <f t="shared" si="186"/>
        <v/>
      </c>
      <c r="AO339" s="11" t="str">
        <f>IF(AM339=7,VLOOKUP(AN339,設定!$A$2:$B$6,2,1),"---")</f>
        <v>---</v>
      </c>
      <c r="AP339" s="85"/>
      <c r="AQ339" s="86"/>
      <c r="AR339" s="86"/>
      <c r="AS339" s="87" t="s">
        <v>115</v>
      </c>
      <c r="AT339" s="88"/>
      <c r="AU339" s="87"/>
      <c r="AV339" s="89"/>
      <c r="AW339" s="90" t="str">
        <f t="shared" si="187"/>
        <v/>
      </c>
      <c r="AX339" s="87" t="s">
        <v>115</v>
      </c>
      <c r="AY339" s="87" t="s">
        <v>115</v>
      </c>
      <c r="AZ339" s="87" t="s">
        <v>115</v>
      </c>
      <c r="BA339" s="87"/>
      <c r="BB339" s="87"/>
      <c r="BC339" s="87"/>
      <c r="BD339" s="87"/>
      <c r="BE339" s="91"/>
      <c r="BF339" s="96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256"/>
      <c r="BY339" s="106"/>
      <c r="BZ339" s="47"/>
      <c r="CA339" s="47">
        <v>328</v>
      </c>
      <c r="CB339" s="18" t="str">
        <f t="shared" si="188"/>
        <v/>
      </c>
      <c r="CC339" s="18" t="str">
        <f t="shared" si="190"/>
        <v>立得点表!3:12</v>
      </c>
      <c r="CD339" s="116" t="str">
        <f t="shared" si="191"/>
        <v>立得点表!16:25</v>
      </c>
      <c r="CE339" s="18" t="str">
        <f t="shared" si="192"/>
        <v>立3段得点表!3:13</v>
      </c>
      <c r="CF339" s="116" t="str">
        <f t="shared" si="193"/>
        <v>立3段得点表!16:25</v>
      </c>
      <c r="CG339" s="18" t="str">
        <f t="shared" si="194"/>
        <v>ボール得点表!3:13</v>
      </c>
      <c r="CH339" s="116" t="str">
        <f t="shared" si="195"/>
        <v>ボール得点表!16:25</v>
      </c>
      <c r="CI339" s="18" t="str">
        <f t="shared" si="196"/>
        <v>50m得点表!3:13</v>
      </c>
      <c r="CJ339" s="116" t="str">
        <f t="shared" si="197"/>
        <v>50m得点表!16:25</v>
      </c>
      <c r="CK339" s="18" t="str">
        <f t="shared" si="198"/>
        <v>往得点表!3:13</v>
      </c>
      <c r="CL339" s="116" t="str">
        <f t="shared" si="199"/>
        <v>往得点表!16:25</v>
      </c>
      <c r="CM339" s="18" t="str">
        <f t="shared" si="200"/>
        <v>腕得点表!3:13</v>
      </c>
      <c r="CN339" s="116" t="str">
        <f t="shared" si="201"/>
        <v>腕得点表!16:25</v>
      </c>
      <c r="CO339" s="18" t="str">
        <f t="shared" si="202"/>
        <v>腕膝得点表!3:4</v>
      </c>
      <c r="CP339" s="116" t="str">
        <f t="shared" si="203"/>
        <v>腕膝得点表!8:9</v>
      </c>
      <c r="CQ339" s="18" t="str">
        <f t="shared" si="204"/>
        <v>20mシャトルラン得点表!3:13</v>
      </c>
      <c r="CR339" s="116" t="str">
        <f t="shared" si="205"/>
        <v>20mシャトルラン得点表!16:25</v>
      </c>
      <c r="CS339" s="47" t="b">
        <f t="shared" si="189"/>
        <v>0</v>
      </c>
    </row>
    <row r="340" spans="1:97">
      <c r="A340" s="10">
        <v>329</v>
      </c>
      <c r="B340" s="147"/>
      <c r="C340" s="15"/>
      <c r="D340" s="233"/>
      <c r="E340" s="15"/>
      <c r="F340" s="139" t="str">
        <f t="shared" si="176"/>
        <v/>
      </c>
      <c r="G340" s="15"/>
      <c r="H340" s="15"/>
      <c r="I340" s="30"/>
      <c r="J340" s="31" t="str">
        <f t="shared" ca="1" si="177"/>
        <v/>
      </c>
      <c r="K340" s="30"/>
      <c r="L340" s="31" t="str">
        <f t="shared" ca="1" si="178"/>
        <v/>
      </c>
      <c r="M340" s="59"/>
      <c r="N340" s="60"/>
      <c r="O340" s="60"/>
      <c r="P340" s="60"/>
      <c r="Q340" s="151"/>
      <c r="R340" s="122"/>
      <c r="S340" s="38" t="str">
        <f t="shared" ca="1" si="179"/>
        <v/>
      </c>
      <c r="T340" s="59"/>
      <c r="U340" s="60"/>
      <c r="V340" s="60"/>
      <c r="W340" s="60"/>
      <c r="X340" s="61"/>
      <c r="Y340" s="38"/>
      <c r="Z340" s="144" t="str">
        <f t="shared" ca="1" si="180"/>
        <v/>
      </c>
      <c r="AA340" s="59"/>
      <c r="AB340" s="60"/>
      <c r="AC340" s="60"/>
      <c r="AD340" s="151"/>
      <c r="AE340" s="30"/>
      <c r="AF340" s="31" t="str">
        <f t="shared" ca="1" si="181"/>
        <v/>
      </c>
      <c r="AG340" s="30"/>
      <c r="AH340" s="31" t="str">
        <f t="shared" ca="1" si="182"/>
        <v/>
      </c>
      <c r="AI340" s="122"/>
      <c r="AJ340" s="38" t="str">
        <f t="shared" ca="1" si="183"/>
        <v/>
      </c>
      <c r="AK340" s="30"/>
      <c r="AL340" s="31" t="str">
        <f t="shared" ca="1" si="184"/>
        <v/>
      </c>
      <c r="AM340" s="11" t="str">
        <f t="shared" si="185"/>
        <v/>
      </c>
      <c r="AN340" s="11" t="str">
        <f t="shared" si="186"/>
        <v/>
      </c>
      <c r="AO340" s="11" t="str">
        <f>IF(AM340=7,VLOOKUP(AN340,設定!$A$2:$B$6,2,1),"---")</f>
        <v>---</v>
      </c>
      <c r="AP340" s="85"/>
      <c r="AQ340" s="86"/>
      <c r="AR340" s="86"/>
      <c r="AS340" s="87" t="s">
        <v>115</v>
      </c>
      <c r="AT340" s="88"/>
      <c r="AU340" s="87"/>
      <c r="AV340" s="89"/>
      <c r="AW340" s="90" t="str">
        <f t="shared" si="187"/>
        <v/>
      </c>
      <c r="AX340" s="87" t="s">
        <v>115</v>
      </c>
      <c r="AY340" s="87" t="s">
        <v>115</v>
      </c>
      <c r="AZ340" s="87" t="s">
        <v>115</v>
      </c>
      <c r="BA340" s="87"/>
      <c r="BB340" s="87"/>
      <c r="BC340" s="87"/>
      <c r="BD340" s="87"/>
      <c r="BE340" s="91"/>
      <c r="BF340" s="96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256"/>
      <c r="BY340" s="106"/>
      <c r="BZ340" s="47"/>
      <c r="CA340" s="47">
        <v>329</v>
      </c>
      <c r="CB340" s="18" t="str">
        <f t="shared" si="188"/>
        <v/>
      </c>
      <c r="CC340" s="18" t="str">
        <f t="shared" si="190"/>
        <v>立得点表!3:12</v>
      </c>
      <c r="CD340" s="116" t="str">
        <f t="shared" si="191"/>
        <v>立得点表!16:25</v>
      </c>
      <c r="CE340" s="18" t="str">
        <f t="shared" si="192"/>
        <v>立3段得点表!3:13</v>
      </c>
      <c r="CF340" s="116" t="str">
        <f t="shared" si="193"/>
        <v>立3段得点表!16:25</v>
      </c>
      <c r="CG340" s="18" t="str">
        <f t="shared" si="194"/>
        <v>ボール得点表!3:13</v>
      </c>
      <c r="CH340" s="116" t="str">
        <f t="shared" si="195"/>
        <v>ボール得点表!16:25</v>
      </c>
      <c r="CI340" s="18" t="str">
        <f t="shared" si="196"/>
        <v>50m得点表!3:13</v>
      </c>
      <c r="CJ340" s="116" t="str">
        <f t="shared" si="197"/>
        <v>50m得点表!16:25</v>
      </c>
      <c r="CK340" s="18" t="str">
        <f t="shared" si="198"/>
        <v>往得点表!3:13</v>
      </c>
      <c r="CL340" s="116" t="str">
        <f t="shared" si="199"/>
        <v>往得点表!16:25</v>
      </c>
      <c r="CM340" s="18" t="str">
        <f t="shared" si="200"/>
        <v>腕得点表!3:13</v>
      </c>
      <c r="CN340" s="116" t="str">
        <f t="shared" si="201"/>
        <v>腕得点表!16:25</v>
      </c>
      <c r="CO340" s="18" t="str">
        <f t="shared" si="202"/>
        <v>腕膝得点表!3:4</v>
      </c>
      <c r="CP340" s="116" t="str">
        <f t="shared" si="203"/>
        <v>腕膝得点表!8:9</v>
      </c>
      <c r="CQ340" s="18" t="str">
        <f t="shared" si="204"/>
        <v>20mシャトルラン得点表!3:13</v>
      </c>
      <c r="CR340" s="116" t="str">
        <f t="shared" si="205"/>
        <v>20mシャトルラン得点表!16:25</v>
      </c>
      <c r="CS340" s="47" t="b">
        <f t="shared" si="189"/>
        <v>0</v>
      </c>
    </row>
    <row r="341" spans="1:97">
      <c r="A341" s="10">
        <v>330</v>
      </c>
      <c r="B341" s="147"/>
      <c r="C341" s="15"/>
      <c r="D341" s="233"/>
      <c r="E341" s="15"/>
      <c r="F341" s="139" t="str">
        <f t="shared" si="176"/>
        <v/>
      </c>
      <c r="G341" s="15"/>
      <c r="H341" s="15"/>
      <c r="I341" s="30"/>
      <c r="J341" s="31" t="str">
        <f t="shared" ca="1" si="177"/>
        <v/>
      </c>
      <c r="K341" s="30"/>
      <c r="L341" s="31" t="str">
        <f t="shared" ca="1" si="178"/>
        <v/>
      </c>
      <c r="M341" s="59"/>
      <c r="N341" s="60"/>
      <c r="O341" s="60"/>
      <c r="P341" s="60"/>
      <c r="Q341" s="151"/>
      <c r="R341" s="122"/>
      <c r="S341" s="38" t="str">
        <f t="shared" ca="1" si="179"/>
        <v/>
      </c>
      <c r="T341" s="59"/>
      <c r="U341" s="60"/>
      <c r="V341" s="60"/>
      <c r="W341" s="60"/>
      <c r="X341" s="61"/>
      <c r="Y341" s="38"/>
      <c r="Z341" s="144" t="str">
        <f t="shared" ca="1" si="180"/>
        <v/>
      </c>
      <c r="AA341" s="59"/>
      <c r="AB341" s="60"/>
      <c r="AC341" s="60"/>
      <c r="AD341" s="151"/>
      <c r="AE341" s="30"/>
      <c r="AF341" s="31" t="str">
        <f t="shared" ca="1" si="181"/>
        <v/>
      </c>
      <c r="AG341" s="30"/>
      <c r="AH341" s="31" t="str">
        <f t="shared" ca="1" si="182"/>
        <v/>
      </c>
      <c r="AI341" s="122"/>
      <c r="AJ341" s="38" t="str">
        <f t="shared" ca="1" si="183"/>
        <v/>
      </c>
      <c r="AK341" s="30"/>
      <c r="AL341" s="31" t="str">
        <f t="shared" ca="1" si="184"/>
        <v/>
      </c>
      <c r="AM341" s="11" t="str">
        <f t="shared" si="185"/>
        <v/>
      </c>
      <c r="AN341" s="11" t="str">
        <f t="shared" si="186"/>
        <v/>
      </c>
      <c r="AO341" s="11" t="str">
        <f>IF(AM341=7,VLOOKUP(AN341,設定!$A$2:$B$6,2,1),"---")</f>
        <v>---</v>
      </c>
      <c r="AP341" s="85"/>
      <c r="AQ341" s="86"/>
      <c r="AR341" s="86"/>
      <c r="AS341" s="87" t="s">
        <v>115</v>
      </c>
      <c r="AT341" s="88"/>
      <c r="AU341" s="87"/>
      <c r="AV341" s="89"/>
      <c r="AW341" s="90" t="str">
        <f t="shared" si="187"/>
        <v/>
      </c>
      <c r="AX341" s="87" t="s">
        <v>115</v>
      </c>
      <c r="AY341" s="87" t="s">
        <v>115</v>
      </c>
      <c r="AZ341" s="87" t="s">
        <v>115</v>
      </c>
      <c r="BA341" s="87"/>
      <c r="BB341" s="87"/>
      <c r="BC341" s="87"/>
      <c r="BD341" s="87"/>
      <c r="BE341" s="91"/>
      <c r="BF341" s="96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256"/>
      <c r="BY341" s="106"/>
      <c r="BZ341" s="47"/>
      <c r="CA341" s="47">
        <v>330</v>
      </c>
      <c r="CB341" s="18" t="str">
        <f t="shared" si="188"/>
        <v/>
      </c>
      <c r="CC341" s="18" t="str">
        <f t="shared" si="190"/>
        <v>立得点表!3:12</v>
      </c>
      <c r="CD341" s="116" t="str">
        <f t="shared" si="191"/>
        <v>立得点表!16:25</v>
      </c>
      <c r="CE341" s="18" t="str">
        <f t="shared" si="192"/>
        <v>立3段得点表!3:13</v>
      </c>
      <c r="CF341" s="116" t="str">
        <f t="shared" si="193"/>
        <v>立3段得点表!16:25</v>
      </c>
      <c r="CG341" s="18" t="str">
        <f t="shared" si="194"/>
        <v>ボール得点表!3:13</v>
      </c>
      <c r="CH341" s="116" t="str">
        <f t="shared" si="195"/>
        <v>ボール得点表!16:25</v>
      </c>
      <c r="CI341" s="18" t="str">
        <f t="shared" si="196"/>
        <v>50m得点表!3:13</v>
      </c>
      <c r="CJ341" s="116" t="str">
        <f t="shared" si="197"/>
        <v>50m得点表!16:25</v>
      </c>
      <c r="CK341" s="18" t="str">
        <f t="shared" si="198"/>
        <v>往得点表!3:13</v>
      </c>
      <c r="CL341" s="116" t="str">
        <f t="shared" si="199"/>
        <v>往得点表!16:25</v>
      </c>
      <c r="CM341" s="18" t="str">
        <f t="shared" si="200"/>
        <v>腕得点表!3:13</v>
      </c>
      <c r="CN341" s="116" t="str">
        <f t="shared" si="201"/>
        <v>腕得点表!16:25</v>
      </c>
      <c r="CO341" s="18" t="str">
        <f t="shared" si="202"/>
        <v>腕膝得点表!3:4</v>
      </c>
      <c r="CP341" s="116" t="str">
        <f t="shared" si="203"/>
        <v>腕膝得点表!8:9</v>
      </c>
      <c r="CQ341" s="18" t="str">
        <f t="shared" si="204"/>
        <v>20mシャトルラン得点表!3:13</v>
      </c>
      <c r="CR341" s="116" t="str">
        <f t="shared" si="205"/>
        <v>20mシャトルラン得点表!16:25</v>
      </c>
      <c r="CS341" s="47" t="b">
        <f t="shared" si="189"/>
        <v>0</v>
      </c>
    </row>
    <row r="342" spans="1:97">
      <c r="A342" s="10">
        <v>331</v>
      </c>
      <c r="B342" s="147"/>
      <c r="C342" s="15"/>
      <c r="D342" s="233"/>
      <c r="E342" s="15"/>
      <c r="F342" s="139" t="str">
        <f t="shared" si="176"/>
        <v/>
      </c>
      <c r="G342" s="15"/>
      <c r="H342" s="15"/>
      <c r="I342" s="30"/>
      <c r="J342" s="31" t="str">
        <f t="shared" ca="1" si="177"/>
        <v/>
      </c>
      <c r="K342" s="30"/>
      <c r="L342" s="31" t="str">
        <f t="shared" ca="1" si="178"/>
        <v/>
      </c>
      <c r="M342" s="59"/>
      <c r="N342" s="60"/>
      <c r="O342" s="60"/>
      <c r="P342" s="60"/>
      <c r="Q342" s="151"/>
      <c r="R342" s="122"/>
      <c r="S342" s="38" t="str">
        <f t="shared" ca="1" si="179"/>
        <v/>
      </c>
      <c r="T342" s="59"/>
      <c r="U342" s="60"/>
      <c r="V342" s="60"/>
      <c r="W342" s="60"/>
      <c r="X342" s="61"/>
      <c r="Y342" s="38"/>
      <c r="Z342" s="144" t="str">
        <f t="shared" ca="1" si="180"/>
        <v/>
      </c>
      <c r="AA342" s="59"/>
      <c r="AB342" s="60"/>
      <c r="AC342" s="60"/>
      <c r="AD342" s="151"/>
      <c r="AE342" s="30"/>
      <c r="AF342" s="31" t="str">
        <f t="shared" ca="1" si="181"/>
        <v/>
      </c>
      <c r="AG342" s="30"/>
      <c r="AH342" s="31" t="str">
        <f t="shared" ca="1" si="182"/>
        <v/>
      </c>
      <c r="AI342" s="122"/>
      <c r="AJ342" s="38" t="str">
        <f t="shared" ca="1" si="183"/>
        <v/>
      </c>
      <c r="AK342" s="30"/>
      <c r="AL342" s="31" t="str">
        <f t="shared" ca="1" si="184"/>
        <v/>
      </c>
      <c r="AM342" s="11" t="str">
        <f t="shared" si="185"/>
        <v/>
      </c>
      <c r="AN342" s="11" t="str">
        <f t="shared" si="186"/>
        <v/>
      </c>
      <c r="AO342" s="11" t="str">
        <f>IF(AM342=7,VLOOKUP(AN342,設定!$A$2:$B$6,2,1),"---")</f>
        <v>---</v>
      </c>
      <c r="AP342" s="85"/>
      <c r="AQ342" s="86"/>
      <c r="AR342" s="86"/>
      <c r="AS342" s="87" t="s">
        <v>115</v>
      </c>
      <c r="AT342" s="88"/>
      <c r="AU342" s="87"/>
      <c r="AV342" s="89"/>
      <c r="AW342" s="90" t="str">
        <f t="shared" si="187"/>
        <v/>
      </c>
      <c r="AX342" s="87" t="s">
        <v>115</v>
      </c>
      <c r="AY342" s="87" t="s">
        <v>115</v>
      </c>
      <c r="AZ342" s="87" t="s">
        <v>115</v>
      </c>
      <c r="BA342" s="87"/>
      <c r="BB342" s="87"/>
      <c r="BC342" s="87"/>
      <c r="BD342" s="87"/>
      <c r="BE342" s="91"/>
      <c r="BF342" s="96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256"/>
      <c r="BY342" s="106"/>
      <c r="BZ342" s="47"/>
      <c r="CA342" s="47">
        <v>331</v>
      </c>
      <c r="CB342" s="18" t="str">
        <f t="shared" si="188"/>
        <v/>
      </c>
      <c r="CC342" s="18" t="str">
        <f t="shared" si="190"/>
        <v>立得点表!3:12</v>
      </c>
      <c r="CD342" s="116" t="str">
        <f t="shared" si="191"/>
        <v>立得点表!16:25</v>
      </c>
      <c r="CE342" s="18" t="str">
        <f t="shared" si="192"/>
        <v>立3段得点表!3:13</v>
      </c>
      <c r="CF342" s="116" t="str">
        <f t="shared" si="193"/>
        <v>立3段得点表!16:25</v>
      </c>
      <c r="CG342" s="18" t="str">
        <f t="shared" si="194"/>
        <v>ボール得点表!3:13</v>
      </c>
      <c r="CH342" s="116" t="str">
        <f t="shared" si="195"/>
        <v>ボール得点表!16:25</v>
      </c>
      <c r="CI342" s="18" t="str">
        <f t="shared" si="196"/>
        <v>50m得点表!3:13</v>
      </c>
      <c r="CJ342" s="116" t="str">
        <f t="shared" si="197"/>
        <v>50m得点表!16:25</v>
      </c>
      <c r="CK342" s="18" t="str">
        <f t="shared" si="198"/>
        <v>往得点表!3:13</v>
      </c>
      <c r="CL342" s="116" t="str">
        <f t="shared" si="199"/>
        <v>往得点表!16:25</v>
      </c>
      <c r="CM342" s="18" t="str">
        <f t="shared" si="200"/>
        <v>腕得点表!3:13</v>
      </c>
      <c r="CN342" s="116" t="str">
        <f t="shared" si="201"/>
        <v>腕得点表!16:25</v>
      </c>
      <c r="CO342" s="18" t="str">
        <f t="shared" si="202"/>
        <v>腕膝得点表!3:4</v>
      </c>
      <c r="CP342" s="116" t="str">
        <f t="shared" si="203"/>
        <v>腕膝得点表!8:9</v>
      </c>
      <c r="CQ342" s="18" t="str">
        <f t="shared" si="204"/>
        <v>20mシャトルラン得点表!3:13</v>
      </c>
      <c r="CR342" s="116" t="str">
        <f t="shared" si="205"/>
        <v>20mシャトルラン得点表!16:25</v>
      </c>
      <c r="CS342" s="47" t="b">
        <f t="shared" si="189"/>
        <v>0</v>
      </c>
    </row>
    <row r="343" spans="1:97">
      <c r="A343" s="10">
        <v>332</v>
      </c>
      <c r="B343" s="147"/>
      <c r="C343" s="15"/>
      <c r="D343" s="233"/>
      <c r="E343" s="15"/>
      <c r="F343" s="139" t="str">
        <f t="shared" si="176"/>
        <v/>
      </c>
      <c r="G343" s="15"/>
      <c r="H343" s="15"/>
      <c r="I343" s="30"/>
      <c r="J343" s="31" t="str">
        <f t="shared" ca="1" si="177"/>
        <v/>
      </c>
      <c r="K343" s="30"/>
      <c r="L343" s="31" t="str">
        <f t="shared" ca="1" si="178"/>
        <v/>
      </c>
      <c r="M343" s="59"/>
      <c r="N343" s="60"/>
      <c r="O343" s="60"/>
      <c r="P343" s="60"/>
      <c r="Q343" s="151"/>
      <c r="R343" s="122"/>
      <c r="S343" s="38" t="str">
        <f t="shared" ca="1" si="179"/>
        <v/>
      </c>
      <c r="T343" s="59"/>
      <c r="U343" s="60"/>
      <c r="V343" s="60"/>
      <c r="W343" s="60"/>
      <c r="X343" s="61"/>
      <c r="Y343" s="38"/>
      <c r="Z343" s="144" t="str">
        <f t="shared" ca="1" si="180"/>
        <v/>
      </c>
      <c r="AA343" s="59"/>
      <c r="AB343" s="60"/>
      <c r="AC343" s="60"/>
      <c r="AD343" s="151"/>
      <c r="AE343" s="30"/>
      <c r="AF343" s="31" t="str">
        <f t="shared" ca="1" si="181"/>
        <v/>
      </c>
      <c r="AG343" s="30"/>
      <c r="AH343" s="31" t="str">
        <f t="shared" ca="1" si="182"/>
        <v/>
      </c>
      <c r="AI343" s="122"/>
      <c r="AJ343" s="38" t="str">
        <f t="shared" ca="1" si="183"/>
        <v/>
      </c>
      <c r="AK343" s="30"/>
      <c r="AL343" s="31" t="str">
        <f t="shared" ca="1" si="184"/>
        <v/>
      </c>
      <c r="AM343" s="11" t="str">
        <f t="shared" si="185"/>
        <v/>
      </c>
      <c r="AN343" s="11" t="str">
        <f t="shared" si="186"/>
        <v/>
      </c>
      <c r="AO343" s="11" t="str">
        <f>IF(AM343=7,VLOOKUP(AN343,設定!$A$2:$B$6,2,1),"---")</f>
        <v>---</v>
      </c>
      <c r="AP343" s="85"/>
      <c r="AQ343" s="86"/>
      <c r="AR343" s="86"/>
      <c r="AS343" s="87" t="s">
        <v>115</v>
      </c>
      <c r="AT343" s="88"/>
      <c r="AU343" s="87"/>
      <c r="AV343" s="89"/>
      <c r="AW343" s="90" t="str">
        <f t="shared" si="187"/>
        <v/>
      </c>
      <c r="AX343" s="87" t="s">
        <v>115</v>
      </c>
      <c r="AY343" s="87" t="s">
        <v>115</v>
      </c>
      <c r="AZ343" s="87" t="s">
        <v>115</v>
      </c>
      <c r="BA343" s="87"/>
      <c r="BB343" s="87"/>
      <c r="BC343" s="87"/>
      <c r="BD343" s="87"/>
      <c r="BE343" s="91"/>
      <c r="BF343" s="96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256"/>
      <c r="BY343" s="106"/>
      <c r="BZ343" s="47"/>
      <c r="CA343" s="47">
        <v>332</v>
      </c>
      <c r="CB343" s="18" t="str">
        <f t="shared" si="188"/>
        <v/>
      </c>
      <c r="CC343" s="18" t="str">
        <f t="shared" si="190"/>
        <v>立得点表!3:12</v>
      </c>
      <c r="CD343" s="116" t="str">
        <f t="shared" si="191"/>
        <v>立得点表!16:25</v>
      </c>
      <c r="CE343" s="18" t="str">
        <f t="shared" si="192"/>
        <v>立3段得点表!3:13</v>
      </c>
      <c r="CF343" s="116" t="str">
        <f t="shared" si="193"/>
        <v>立3段得点表!16:25</v>
      </c>
      <c r="CG343" s="18" t="str">
        <f t="shared" si="194"/>
        <v>ボール得点表!3:13</v>
      </c>
      <c r="CH343" s="116" t="str">
        <f t="shared" si="195"/>
        <v>ボール得点表!16:25</v>
      </c>
      <c r="CI343" s="18" t="str">
        <f t="shared" si="196"/>
        <v>50m得点表!3:13</v>
      </c>
      <c r="CJ343" s="116" t="str">
        <f t="shared" si="197"/>
        <v>50m得点表!16:25</v>
      </c>
      <c r="CK343" s="18" t="str">
        <f t="shared" si="198"/>
        <v>往得点表!3:13</v>
      </c>
      <c r="CL343" s="116" t="str">
        <f t="shared" si="199"/>
        <v>往得点表!16:25</v>
      </c>
      <c r="CM343" s="18" t="str">
        <f t="shared" si="200"/>
        <v>腕得点表!3:13</v>
      </c>
      <c r="CN343" s="116" t="str">
        <f t="shared" si="201"/>
        <v>腕得点表!16:25</v>
      </c>
      <c r="CO343" s="18" t="str">
        <f t="shared" si="202"/>
        <v>腕膝得点表!3:4</v>
      </c>
      <c r="CP343" s="116" t="str">
        <f t="shared" si="203"/>
        <v>腕膝得点表!8:9</v>
      </c>
      <c r="CQ343" s="18" t="str">
        <f t="shared" si="204"/>
        <v>20mシャトルラン得点表!3:13</v>
      </c>
      <c r="CR343" s="116" t="str">
        <f t="shared" si="205"/>
        <v>20mシャトルラン得点表!16:25</v>
      </c>
      <c r="CS343" s="47" t="b">
        <f t="shared" si="189"/>
        <v>0</v>
      </c>
    </row>
    <row r="344" spans="1:97">
      <c r="A344" s="10">
        <v>333</v>
      </c>
      <c r="B344" s="147"/>
      <c r="C344" s="15"/>
      <c r="D344" s="233"/>
      <c r="E344" s="15"/>
      <c r="F344" s="139" t="str">
        <f t="shared" si="176"/>
        <v/>
      </c>
      <c r="G344" s="15"/>
      <c r="H344" s="15"/>
      <c r="I344" s="30"/>
      <c r="J344" s="31" t="str">
        <f t="shared" ca="1" si="177"/>
        <v/>
      </c>
      <c r="K344" s="30"/>
      <c r="L344" s="31" t="str">
        <f t="shared" ca="1" si="178"/>
        <v/>
      </c>
      <c r="M344" s="59"/>
      <c r="N344" s="60"/>
      <c r="O344" s="60"/>
      <c r="P344" s="60"/>
      <c r="Q344" s="151"/>
      <c r="R344" s="122"/>
      <c r="S344" s="38" t="str">
        <f t="shared" ca="1" si="179"/>
        <v/>
      </c>
      <c r="T344" s="59"/>
      <c r="U344" s="60"/>
      <c r="V344" s="60"/>
      <c r="W344" s="60"/>
      <c r="X344" s="61"/>
      <c r="Y344" s="38"/>
      <c r="Z344" s="144" t="str">
        <f t="shared" ca="1" si="180"/>
        <v/>
      </c>
      <c r="AA344" s="59"/>
      <c r="AB344" s="60"/>
      <c r="AC344" s="60"/>
      <c r="AD344" s="151"/>
      <c r="AE344" s="30"/>
      <c r="AF344" s="31" t="str">
        <f t="shared" ca="1" si="181"/>
        <v/>
      </c>
      <c r="AG344" s="30"/>
      <c r="AH344" s="31" t="str">
        <f t="shared" ca="1" si="182"/>
        <v/>
      </c>
      <c r="AI344" s="122"/>
      <c r="AJ344" s="38" t="str">
        <f t="shared" ca="1" si="183"/>
        <v/>
      </c>
      <c r="AK344" s="30"/>
      <c r="AL344" s="31" t="str">
        <f t="shared" ca="1" si="184"/>
        <v/>
      </c>
      <c r="AM344" s="11" t="str">
        <f t="shared" si="185"/>
        <v/>
      </c>
      <c r="AN344" s="11" t="str">
        <f t="shared" si="186"/>
        <v/>
      </c>
      <c r="AO344" s="11" t="str">
        <f>IF(AM344=7,VLOOKUP(AN344,設定!$A$2:$B$6,2,1),"---")</f>
        <v>---</v>
      </c>
      <c r="AP344" s="85"/>
      <c r="AQ344" s="86"/>
      <c r="AR344" s="86"/>
      <c r="AS344" s="87" t="s">
        <v>115</v>
      </c>
      <c r="AT344" s="88"/>
      <c r="AU344" s="87"/>
      <c r="AV344" s="89"/>
      <c r="AW344" s="90" t="str">
        <f t="shared" si="187"/>
        <v/>
      </c>
      <c r="AX344" s="87" t="s">
        <v>115</v>
      </c>
      <c r="AY344" s="87" t="s">
        <v>115</v>
      </c>
      <c r="AZ344" s="87" t="s">
        <v>115</v>
      </c>
      <c r="BA344" s="87"/>
      <c r="BB344" s="87"/>
      <c r="BC344" s="87"/>
      <c r="BD344" s="87"/>
      <c r="BE344" s="91"/>
      <c r="BF344" s="96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256"/>
      <c r="BY344" s="106"/>
      <c r="BZ344" s="47"/>
      <c r="CA344" s="47">
        <v>333</v>
      </c>
      <c r="CB344" s="18" t="str">
        <f t="shared" si="188"/>
        <v/>
      </c>
      <c r="CC344" s="18" t="str">
        <f t="shared" si="190"/>
        <v>立得点表!3:12</v>
      </c>
      <c r="CD344" s="116" t="str">
        <f t="shared" si="191"/>
        <v>立得点表!16:25</v>
      </c>
      <c r="CE344" s="18" t="str">
        <f t="shared" si="192"/>
        <v>立3段得点表!3:13</v>
      </c>
      <c r="CF344" s="116" t="str">
        <f t="shared" si="193"/>
        <v>立3段得点表!16:25</v>
      </c>
      <c r="CG344" s="18" t="str">
        <f t="shared" si="194"/>
        <v>ボール得点表!3:13</v>
      </c>
      <c r="CH344" s="116" t="str">
        <f t="shared" si="195"/>
        <v>ボール得点表!16:25</v>
      </c>
      <c r="CI344" s="18" t="str">
        <f t="shared" si="196"/>
        <v>50m得点表!3:13</v>
      </c>
      <c r="CJ344" s="116" t="str">
        <f t="shared" si="197"/>
        <v>50m得点表!16:25</v>
      </c>
      <c r="CK344" s="18" t="str">
        <f t="shared" si="198"/>
        <v>往得点表!3:13</v>
      </c>
      <c r="CL344" s="116" t="str">
        <f t="shared" si="199"/>
        <v>往得点表!16:25</v>
      </c>
      <c r="CM344" s="18" t="str">
        <f t="shared" si="200"/>
        <v>腕得点表!3:13</v>
      </c>
      <c r="CN344" s="116" t="str">
        <f t="shared" si="201"/>
        <v>腕得点表!16:25</v>
      </c>
      <c r="CO344" s="18" t="str">
        <f t="shared" si="202"/>
        <v>腕膝得点表!3:4</v>
      </c>
      <c r="CP344" s="116" t="str">
        <f t="shared" si="203"/>
        <v>腕膝得点表!8:9</v>
      </c>
      <c r="CQ344" s="18" t="str">
        <f t="shared" si="204"/>
        <v>20mシャトルラン得点表!3:13</v>
      </c>
      <c r="CR344" s="116" t="str">
        <f t="shared" si="205"/>
        <v>20mシャトルラン得点表!16:25</v>
      </c>
      <c r="CS344" s="47" t="b">
        <f t="shared" si="189"/>
        <v>0</v>
      </c>
    </row>
    <row r="345" spans="1:97">
      <c r="A345" s="10">
        <v>334</v>
      </c>
      <c r="B345" s="147"/>
      <c r="C345" s="15"/>
      <c r="D345" s="233"/>
      <c r="E345" s="15"/>
      <c r="F345" s="139" t="str">
        <f t="shared" si="176"/>
        <v/>
      </c>
      <c r="G345" s="15"/>
      <c r="H345" s="15"/>
      <c r="I345" s="30"/>
      <c r="J345" s="31" t="str">
        <f t="shared" ca="1" si="177"/>
        <v/>
      </c>
      <c r="K345" s="30"/>
      <c r="L345" s="31" t="str">
        <f t="shared" ca="1" si="178"/>
        <v/>
      </c>
      <c r="M345" s="59"/>
      <c r="N345" s="60"/>
      <c r="O345" s="60"/>
      <c r="P345" s="60"/>
      <c r="Q345" s="151"/>
      <c r="R345" s="122"/>
      <c r="S345" s="38" t="str">
        <f t="shared" ca="1" si="179"/>
        <v/>
      </c>
      <c r="T345" s="59"/>
      <c r="U345" s="60"/>
      <c r="V345" s="60"/>
      <c r="W345" s="60"/>
      <c r="X345" s="61"/>
      <c r="Y345" s="38"/>
      <c r="Z345" s="144" t="str">
        <f t="shared" ca="1" si="180"/>
        <v/>
      </c>
      <c r="AA345" s="59"/>
      <c r="AB345" s="60"/>
      <c r="AC345" s="60"/>
      <c r="AD345" s="151"/>
      <c r="AE345" s="30"/>
      <c r="AF345" s="31" t="str">
        <f t="shared" ca="1" si="181"/>
        <v/>
      </c>
      <c r="AG345" s="30"/>
      <c r="AH345" s="31" t="str">
        <f t="shared" ca="1" si="182"/>
        <v/>
      </c>
      <c r="AI345" s="122"/>
      <c r="AJ345" s="38" t="str">
        <f t="shared" ca="1" si="183"/>
        <v/>
      </c>
      <c r="AK345" s="30"/>
      <c r="AL345" s="31" t="str">
        <f t="shared" ca="1" si="184"/>
        <v/>
      </c>
      <c r="AM345" s="11" t="str">
        <f t="shared" si="185"/>
        <v/>
      </c>
      <c r="AN345" s="11" t="str">
        <f t="shared" si="186"/>
        <v/>
      </c>
      <c r="AO345" s="11" t="str">
        <f>IF(AM345=7,VLOOKUP(AN345,設定!$A$2:$B$6,2,1),"---")</f>
        <v>---</v>
      </c>
      <c r="AP345" s="85"/>
      <c r="AQ345" s="86"/>
      <c r="AR345" s="86"/>
      <c r="AS345" s="87" t="s">
        <v>115</v>
      </c>
      <c r="AT345" s="88"/>
      <c r="AU345" s="87"/>
      <c r="AV345" s="89"/>
      <c r="AW345" s="90" t="str">
        <f t="shared" si="187"/>
        <v/>
      </c>
      <c r="AX345" s="87" t="s">
        <v>115</v>
      </c>
      <c r="AY345" s="87" t="s">
        <v>115</v>
      </c>
      <c r="AZ345" s="87" t="s">
        <v>115</v>
      </c>
      <c r="BA345" s="87"/>
      <c r="BB345" s="87"/>
      <c r="BC345" s="87"/>
      <c r="BD345" s="87"/>
      <c r="BE345" s="91"/>
      <c r="BF345" s="96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256"/>
      <c r="BY345" s="106"/>
      <c r="BZ345" s="47"/>
      <c r="CA345" s="47">
        <v>334</v>
      </c>
      <c r="CB345" s="18" t="str">
        <f t="shared" si="188"/>
        <v/>
      </c>
      <c r="CC345" s="18" t="str">
        <f t="shared" si="190"/>
        <v>立得点表!3:12</v>
      </c>
      <c r="CD345" s="116" t="str">
        <f t="shared" si="191"/>
        <v>立得点表!16:25</v>
      </c>
      <c r="CE345" s="18" t="str">
        <f t="shared" si="192"/>
        <v>立3段得点表!3:13</v>
      </c>
      <c r="CF345" s="116" t="str">
        <f t="shared" si="193"/>
        <v>立3段得点表!16:25</v>
      </c>
      <c r="CG345" s="18" t="str">
        <f t="shared" si="194"/>
        <v>ボール得点表!3:13</v>
      </c>
      <c r="CH345" s="116" t="str">
        <f t="shared" si="195"/>
        <v>ボール得点表!16:25</v>
      </c>
      <c r="CI345" s="18" t="str">
        <f t="shared" si="196"/>
        <v>50m得点表!3:13</v>
      </c>
      <c r="CJ345" s="116" t="str">
        <f t="shared" si="197"/>
        <v>50m得点表!16:25</v>
      </c>
      <c r="CK345" s="18" t="str">
        <f t="shared" si="198"/>
        <v>往得点表!3:13</v>
      </c>
      <c r="CL345" s="116" t="str">
        <f t="shared" si="199"/>
        <v>往得点表!16:25</v>
      </c>
      <c r="CM345" s="18" t="str">
        <f t="shared" si="200"/>
        <v>腕得点表!3:13</v>
      </c>
      <c r="CN345" s="116" t="str">
        <f t="shared" si="201"/>
        <v>腕得点表!16:25</v>
      </c>
      <c r="CO345" s="18" t="str">
        <f t="shared" si="202"/>
        <v>腕膝得点表!3:4</v>
      </c>
      <c r="CP345" s="116" t="str">
        <f t="shared" si="203"/>
        <v>腕膝得点表!8:9</v>
      </c>
      <c r="CQ345" s="18" t="str">
        <f t="shared" si="204"/>
        <v>20mシャトルラン得点表!3:13</v>
      </c>
      <c r="CR345" s="116" t="str">
        <f t="shared" si="205"/>
        <v>20mシャトルラン得点表!16:25</v>
      </c>
      <c r="CS345" s="47" t="b">
        <f t="shared" si="189"/>
        <v>0</v>
      </c>
    </row>
    <row r="346" spans="1:97">
      <c r="A346" s="10">
        <v>335</v>
      </c>
      <c r="B346" s="147"/>
      <c r="C346" s="15"/>
      <c r="D346" s="233"/>
      <c r="E346" s="15"/>
      <c r="F346" s="139" t="str">
        <f t="shared" si="176"/>
        <v/>
      </c>
      <c r="G346" s="15"/>
      <c r="H346" s="15"/>
      <c r="I346" s="30"/>
      <c r="J346" s="31" t="str">
        <f t="shared" ca="1" si="177"/>
        <v/>
      </c>
      <c r="K346" s="30"/>
      <c r="L346" s="31" t="str">
        <f t="shared" ca="1" si="178"/>
        <v/>
      </c>
      <c r="M346" s="59"/>
      <c r="N346" s="60"/>
      <c r="O346" s="60"/>
      <c r="P346" s="60"/>
      <c r="Q346" s="151"/>
      <c r="R346" s="122"/>
      <c r="S346" s="38" t="str">
        <f t="shared" ca="1" si="179"/>
        <v/>
      </c>
      <c r="T346" s="59"/>
      <c r="U346" s="60"/>
      <c r="V346" s="60"/>
      <c r="W346" s="60"/>
      <c r="X346" s="61"/>
      <c r="Y346" s="38"/>
      <c r="Z346" s="144" t="str">
        <f t="shared" ca="1" si="180"/>
        <v/>
      </c>
      <c r="AA346" s="59"/>
      <c r="AB346" s="60"/>
      <c r="AC346" s="60"/>
      <c r="AD346" s="151"/>
      <c r="AE346" s="30"/>
      <c r="AF346" s="31" t="str">
        <f t="shared" ca="1" si="181"/>
        <v/>
      </c>
      <c r="AG346" s="30"/>
      <c r="AH346" s="31" t="str">
        <f t="shared" ca="1" si="182"/>
        <v/>
      </c>
      <c r="AI346" s="122"/>
      <c r="AJ346" s="38" t="str">
        <f t="shared" ca="1" si="183"/>
        <v/>
      </c>
      <c r="AK346" s="30"/>
      <c r="AL346" s="31" t="str">
        <f t="shared" ca="1" si="184"/>
        <v/>
      </c>
      <c r="AM346" s="11" t="str">
        <f t="shared" si="185"/>
        <v/>
      </c>
      <c r="AN346" s="11" t="str">
        <f t="shared" si="186"/>
        <v/>
      </c>
      <c r="AO346" s="11" t="str">
        <f>IF(AM346=7,VLOOKUP(AN346,設定!$A$2:$B$6,2,1),"---")</f>
        <v>---</v>
      </c>
      <c r="AP346" s="85"/>
      <c r="AQ346" s="86"/>
      <c r="AR346" s="86"/>
      <c r="AS346" s="87" t="s">
        <v>115</v>
      </c>
      <c r="AT346" s="88"/>
      <c r="AU346" s="87"/>
      <c r="AV346" s="89"/>
      <c r="AW346" s="90" t="str">
        <f t="shared" si="187"/>
        <v/>
      </c>
      <c r="AX346" s="87" t="s">
        <v>115</v>
      </c>
      <c r="AY346" s="87" t="s">
        <v>115</v>
      </c>
      <c r="AZ346" s="87" t="s">
        <v>115</v>
      </c>
      <c r="BA346" s="87"/>
      <c r="BB346" s="87"/>
      <c r="BC346" s="87"/>
      <c r="BD346" s="87"/>
      <c r="BE346" s="91"/>
      <c r="BF346" s="96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256"/>
      <c r="BY346" s="106"/>
      <c r="BZ346" s="47"/>
      <c r="CA346" s="47">
        <v>335</v>
      </c>
      <c r="CB346" s="18" t="str">
        <f t="shared" si="188"/>
        <v/>
      </c>
      <c r="CC346" s="18" t="str">
        <f t="shared" si="190"/>
        <v>立得点表!3:12</v>
      </c>
      <c r="CD346" s="116" t="str">
        <f t="shared" si="191"/>
        <v>立得点表!16:25</v>
      </c>
      <c r="CE346" s="18" t="str">
        <f t="shared" si="192"/>
        <v>立3段得点表!3:13</v>
      </c>
      <c r="CF346" s="116" t="str">
        <f t="shared" si="193"/>
        <v>立3段得点表!16:25</v>
      </c>
      <c r="CG346" s="18" t="str">
        <f t="shared" si="194"/>
        <v>ボール得点表!3:13</v>
      </c>
      <c r="CH346" s="116" t="str">
        <f t="shared" si="195"/>
        <v>ボール得点表!16:25</v>
      </c>
      <c r="CI346" s="18" t="str">
        <f t="shared" si="196"/>
        <v>50m得点表!3:13</v>
      </c>
      <c r="CJ346" s="116" t="str">
        <f t="shared" si="197"/>
        <v>50m得点表!16:25</v>
      </c>
      <c r="CK346" s="18" t="str">
        <f t="shared" si="198"/>
        <v>往得点表!3:13</v>
      </c>
      <c r="CL346" s="116" t="str">
        <f t="shared" si="199"/>
        <v>往得点表!16:25</v>
      </c>
      <c r="CM346" s="18" t="str">
        <f t="shared" si="200"/>
        <v>腕得点表!3:13</v>
      </c>
      <c r="CN346" s="116" t="str">
        <f t="shared" si="201"/>
        <v>腕得点表!16:25</v>
      </c>
      <c r="CO346" s="18" t="str">
        <f t="shared" si="202"/>
        <v>腕膝得点表!3:4</v>
      </c>
      <c r="CP346" s="116" t="str">
        <f t="shared" si="203"/>
        <v>腕膝得点表!8:9</v>
      </c>
      <c r="CQ346" s="18" t="str">
        <f t="shared" si="204"/>
        <v>20mシャトルラン得点表!3:13</v>
      </c>
      <c r="CR346" s="116" t="str">
        <f t="shared" si="205"/>
        <v>20mシャトルラン得点表!16:25</v>
      </c>
      <c r="CS346" s="47" t="b">
        <f t="shared" si="189"/>
        <v>0</v>
      </c>
    </row>
    <row r="347" spans="1:97">
      <c r="A347" s="10">
        <v>336</v>
      </c>
      <c r="B347" s="147"/>
      <c r="C347" s="15"/>
      <c r="D347" s="233"/>
      <c r="E347" s="15"/>
      <c r="F347" s="139" t="str">
        <f t="shared" si="176"/>
        <v/>
      </c>
      <c r="G347" s="15"/>
      <c r="H347" s="15"/>
      <c r="I347" s="30"/>
      <c r="J347" s="31" t="str">
        <f t="shared" ca="1" si="177"/>
        <v/>
      </c>
      <c r="K347" s="30"/>
      <c r="L347" s="31" t="str">
        <f t="shared" ca="1" si="178"/>
        <v/>
      </c>
      <c r="M347" s="59"/>
      <c r="N347" s="60"/>
      <c r="O347" s="60"/>
      <c r="P347" s="60"/>
      <c r="Q347" s="151"/>
      <c r="R347" s="122"/>
      <c r="S347" s="38" t="str">
        <f t="shared" ca="1" si="179"/>
        <v/>
      </c>
      <c r="T347" s="59"/>
      <c r="U347" s="60"/>
      <c r="V347" s="60"/>
      <c r="W347" s="60"/>
      <c r="X347" s="61"/>
      <c r="Y347" s="38"/>
      <c r="Z347" s="144" t="str">
        <f t="shared" ca="1" si="180"/>
        <v/>
      </c>
      <c r="AA347" s="59"/>
      <c r="AB347" s="60"/>
      <c r="AC347" s="60"/>
      <c r="AD347" s="151"/>
      <c r="AE347" s="30"/>
      <c r="AF347" s="31" t="str">
        <f t="shared" ca="1" si="181"/>
        <v/>
      </c>
      <c r="AG347" s="30"/>
      <c r="AH347" s="31" t="str">
        <f t="shared" ca="1" si="182"/>
        <v/>
      </c>
      <c r="AI347" s="122"/>
      <c r="AJ347" s="38" t="str">
        <f t="shared" ca="1" si="183"/>
        <v/>
      </c>
      <c r="AK347" s="30"/>
      <c r="AL347" s="31" t="str">
        <f t="shared" ca="1" si="184"/>
        <v/>
      </c>
      <c r="AM347" s="11" t="str">
        <f t="shared" si="185"/>
        <v/>
      </c>
      <c r="AN347" s="11" t="str">
        <f t="shared" si="186"/>
        <v/>
      </c>
      <c r="AO347" s="11" t="str">
        <f>IF(AM347=7,VLOOKUP(AN347,設定!$A$2:$B$6,2,1),"---")</f>
        <v>---</v>
      </c>
      <c r="AP347" s="85"/>
      <c r="AQ347" s="86"/>
      <c r="AR347" s="86"/>
      <c r="AS347" s="87" t="s">
        <v>115</v>
      </c>
      <c r="AT347" s="88"/>
      <c r="AU347" s="87"/>
      <c r="AV347" s="89"/>
      <c r="AW347" s="90" t="str">
        <f t="shared" si="187"/>
        <v/>
      </c>
      <c r="AX347" s="87" t="s">
        <v>115</v>
      </c>
      <c r="AY347" s="87" t="s">
        <v>115</v>
      </c>
      <c r="AZ347" s="87" t="s">
        <v>115</v>
      </c>
      <c r="BA347" s="87"/>
      <c r="BB347" s="87"/>
      <c r="BC347" s="87"/>
      <c r="BD347" s="87"/>
      <c r="BE347" s="91"/>
      <c r="BF347" s="96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256"/>
      <c r="BY347" s="106"/>
      <c r="BZ347" s="47"/>
      <c r="CA347" s="47">
        <v>336</v>
      </c>
      <c r="CB347" s="18" t="str">
        <f t="shared" si="188"/>
        <v/>
      </c>
      <c r="CC347" s="18" t="str">
        <f t="shared" si="190"/>
        <v>立得点表!3:12</v>
      </c>
      <c r="CD347" s="116" t="str">
        <f t="shared" si="191"/>
        <v>立得点表!16:25</v>
      </c>
      <c r="CE347" s="18" t="str">
        <f t="shared" si="192"/>
        <v>立3段得点表!3:13</v>
      </c>
      <c r="CF347" s="116" t="str">
        <f t="shared" si="193"/>
        <v>立3段得点表!16:25</v>
      </c>
      <c r="CG347" s="18" t="str">
        <f t="shared" si="194"/>
        <v>ボール得点表!3:13</v>
      </c>
      <c r="CH347" s="116" t="str">
        <f t="shared" si="195"/>
        <v>ボール得点表!16:25</v>
      </c>
      <c r="CI347" s="18" t="str">
        <f t="shared" si="196"/>
        <v>50m得点表!3:13</v>
      </c>
      <c r="CJ347" s="116" t="str">
        <f t="shared" si="197"/>
        <v>50m得点表!16:25</v>
      </c>
      <c r="CK347" s="18" t="str">
        <f t="shared" si="198"/>
        <v>往得点表!3:13</v>
      </c>
      <c r="CL347" s="116" t="str">
        <f t="shared" si="199"/>
        <v>往得点表!16:25</v>
      </c>
      <c r="CM347" s="18" t="str">
        <f t="shared" si="200"/>
        <v>腕得点表!3:13</v>
      </c>
      <c r="CN347" s="116" t="str">
        <f t="shared" si="201"/>
        <v>腕得点表!16:25</v>
      </c>
      <c r="CO347" s="18" t="str">
        <f t="shared" si="202"/>
        <v>腕膝得点表!3:4</v>
      </c>
      <c r="CP347" s="116" t="str">
        <f t="shared" si="203"/>
        <v>腕膝得点表!8:9</v>
      </c>
      <c r="CQ347" s="18" t="str">
        <f t="shared" si="204"/>
        <v>20mシャトルラン得点表!3:13</v>
      </c>
      <c r="CR347" s="116" t="str">
        <f t="shared" si="205"/>
        <v>20mシャトルラン得点表!16:25</v>
      </c>
      <c r="CS347" s="47" t="b">
        <f t="shared" si="189"/>
        <v>0</v>
      </c>
    </row>
    <row r="348" spans="1:97">
      <c r="A348" s="10">
        <v>337</v>
      </c>
      <c r="B348" s="147"/>
      <c r="C348" s="15"/>
      <c r="D348" s="233"/>
      <c r="E348" s="15"/>
      <c r="F348" s="139" t="str">
        <f t="shared" si="176"/>
        <v/>
      </c>
      <c r="G348" s="15"/>
      <c r="H348" s="15"/>
      <c r="I348" s="30"/>
      <c r="J348" s="31" t="str">
        <f t="shared" ca="1" si="177"/>
        <v/>
      </c>
      <c r="K348" s="30"/>
      <c r="L348" s="31" t="str">
        <f t="shared" ca="1" si="178"/>
        <v/>
      </c>
      <c r="M348" s="59"/>
      <c r="N348" s="60"/>
      <c r="O348" s="60"/>
      <c r="P348" s="60"/>
      <c r="Q348" s="151"/>
      <c r="R348" s="122"/>
      <c r="S348" s="38" t="str">
        <f t="shared" ca="1" si="179"/>
        <v/>
      </c>
      <c r="T348" s="59"/>
      <c r="U348" s="60"/>
      <c r="V348" s="60"/>
      <c r="W348" s="60"/>
      <c r="X348" s="61"/>
      <c r="Y348" s="38"/>
      <c r="Z348" s="144" t="str">
        <f t="shared" ca="1" si="180"/>
        <v/>
      </c>
      <c r="AA348" s="59"/>
      <c r="AB348" s="60"/>
      <c r="AC348" s="60"/>
      <c r="AD348" s="151"/>
      <c r="AE348" s="30"/>
      <c r="AF348" s="31" t="str">
        <f t="shared" ca="1" si="181"/>
        <v/>
      </c>
      <c r="AG348" s="30"/>
      <c r="AH348" s="31" t="str">
        <f t="shared" ca="1" si="182"/>
        <v/>
      </c>
      <c r="AI348" s="122"/>
      <c r="AJ348" s="38" t="str">
        <f t="shared" ca="1" si="183"/>
        <v/>
      </c>
      <c r="AK348" s="30"/>
      <c r="AL348" s="31" t="str">
        <f t="shared" ca="1" si="184"/>
        <v/>
      </c>
      <c r="AM348" s="11" t="str">
        <f t="shared" si="185"/>
        <v/>
      </c>
      <c r="AN348" s="11" t="str">
        <f t="shared" si="186"/>
        <v/>
      </c>
      <c r="AO348" s="11" t="str">
        <f>IF(AM348=7,VLOOKUP(AN348,設定!$A$2:$B$6,2,1),"---")</f>
        <v>---</v>
      </c>
      <c r="AP348" s="85"/>
      <c r="AQ348" s="86"/>
      <c r="AR348" s="86"/>
      <c r="AS348" s="87" t="s">
        <v>115</v>
      </c>
      <c r="AT348" s="88"/>
      <c r="AU348" s="87"/>
      <c r="AV348" s="89"/>
      <c r="AW348" s="90" t="str">
        <f t="shared" si="187"/>
        <v/>
      </c>
      <c r="AX348" s="87" t="s">
        <v>115</v>
      </c>
      <c r="AY348" s="87" t="s">
        <v>115</v>
      </c>
      <c r="AZ348" s="87" t="s">
        <v>115</v>
      </c>
      <c r="BA348" s="87"/>
      <c r="BB348" s="87"/>
      <c r="BC348" s="87"/>
      <c r="BD348" s="87"/>
      <c r="BE348" s="91"/>
      <c r="BF348" s="96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256"/>
      <c r="BY348" s="106"/>
      <c r="BZ348" s="47"/>
      <c r="CA348" s="47">
        <v>337</v>
      </c>
      <c r="CB348" s="18" t="str">
        <f t="shared" si="188"/>
        <v/>
      </c>
      <c r="CC348" s="18" t="str">
        <f t="shared" si="190"/>
        <v>立得点表!3:12</v>
      </c>
      <c r="CD348" s="116" t="str">
        <f t="shared" si="191"/>
        <v>立得点表!16:25</v>
      </c>
      <c r="CE348" s="18" t="str">
        <f t="shared" si="192"/>
        <v>立3段得点表!3:13</v>
      </c>
      <c r="CF348" s="116" t="str">
        <f t="shared" si="193"/>
        <v>立3段得点表!16:25</v>
      </c>
      <c r="CG348" s="18" t="str">
        <f t="shared" si="194"/>
        <v>ボール得点表!3:13</v>
      </c>
      <c r="CH348" s="116" t="str">
        <f t="shared" si="195"/>
        <v>ボール得点表!16:25</v>
      </c>
      <c r="CI348" s="18" t="str">
        <f t="shared" si="196"/>
        <v>50m得点表!3:13</v>
      </c>
      <c r="CJ348" s="116" t="str">
        <f t="shared" si="197"/>
        <v>50m得点表!16:25</v>
      </c>
      <c r="CK348" s="18" t="str">
        <f t="shared" si="198"/>
        <v>往得点表!3:13</v>
      </c>
      <c r="CL348" s="116" t="str">
        <f t="shared" si="199"/>
        <v>往得点表!16:25</v>
      </c>
      <c r="CM348" s="18" t="str">
        <f t="shared" si="200"/>
        <v>腕得点表!3:13</v>
      </c>
      <c r="CN348" s="116" t="str">
        <f t="shared" si="201"/>
        <v>腕得点表!16:25</v>
      </c>
      <c r="CO348" s="18" t="str">
        <f t="shared" si="202"/>
        <v>腕膝得点表!3:4</v>
      </c>
      <c r="CP348" s="116" t="str">
        <f t="shared" si="203"/>
        <v>腕膝得点表!8:9</v>
      </c>
      <c r="CQ348" s="18" t="str">
        <f t="shared" si="204"/>
        <v>20mシャトルラン得点表!3:13</v>
      </c>
      <c r="CR348" s="116" t="str">
        <f t="shared" si="205"/>
        <v>20mシャトルラン得点表!16:25</v>
      </c>
      <c r="CS348" s="47" t="b">
        <f t="shared" si="189"/>
        <v>0</v>
      </c>
    </row>
    <row r="349" spans="1:97">
      <c r="A349" s="10">
        <v>338</v>
      </c>
      <c r="B349" s="147"/>
      <c r="C349" s="15"/>
      <c r="D349" s="233"/>
      <c r="E349" s="15"/>
      <c r="F349" s="139" t="str">
        <f t="shared" si="176"/>
        <v/>
      </c>
      <c r="G349" s="15"/>
      <c r="H349" s="15"/>
      <c r="I349" s="30"/>
      <c r="J349" s="31" t="str">
        <f t="shared" ca="1" si="177"/>
        <v/>
      </c>
      <c r="K349" s="30"/>
      <c r="L349" s="31" t="str">
        <f t="shared" ca="1" si="178"/>
        <v/>
      </c>
      <c r="M349" s="59"/>
      <c r="N349" s="60"/>
      <c r="O349" s="60"/>
      <c r="P349" s="60"/>
      <c r="Q349" s="151"/>
      <c r="R349" s="122"/>
      <c r="S349" s="38" t="str">
        <f t="shared" ca="1" si="179"/>
        <v/>
      </c>
      <c r="T349" s="59"/>
      <c r="U349" s="60"/>
      <c r="V349" s="60"/>
      <c r="W349" s="60"/>
      <c r="X349" s="61"/>
      <c r="Y349" s="38"/>
      <c r="Z349" s="144" t="str">
        <f t="shared" ca="1" si="180"/>
        <v/>
      </c>
      <c r="AA349" s="59"/>
      <c r="AB349" s="60"/>
      <c r="AC349" s="60"/>
      <c r="AD349" s="151"/>
      <c r="AE349" s="30"/>
      <c r="AF349" s="31" t="str">
        <f t="shared" ca="1" si="181"/>
        <v/>
      </c>
      <c r="AG349" s="30"/>
      <c r="AH349" s="31" t="str">
        <f t="shared" ca="1" si="182"/>
        <v/>
      </c>
      <c r="AI349" s="122"/>
      <c r="AJ349" s="38" t="str">
        <f t="shared" ca="1" si="183"/>
        <v/>
      </c>
      <c r="AK349" s="30"/>
      <c r="AL349" s="31" t="str">
        <f t="shared" ca="1" si="184"/>
        <v/>
      </c>
      <c r="AM349" s="11" t="str">
        <f t="shared" si="185"/>
        <v/>
      </c>
      <c r="AN349" s="11" t="str">
        <f t="shared" si="186"/>
        <v/>
      </c>
      <c r="AO349" s="11" t="str">
        <f>IF(AM349=7,VLOOKUP(AN349,設定!$A$2:$B$6,2,1),"---")</f>
        <v>---</v>
      </c>
      <c r="AP349" s="85"/>
      <c r="AQ349" s="86"/>
      <c r="AR349" s="86"/>
      <c r="AS349" s="87" t="s">
        <v>115</v>
      </c>
      <c r="AT349" s="88"/>
      <c r="AU349" s="87"/>
      <c r="AV349" s="89"/>
      <c r="AW349" s="90" t="str">
        <f t="shared" si="187"/>
        <v/>
      </c>
      <c r="AX349" s="87" t="s">
        <v>115</v>
      </c>
      <c r="AY349" s="87" t="s">
        <v>115</v>
      </c>
      <c r="AZ349" s="87" t="s">
        <v>115</v>
      </c>
      <c r="BA349" s="87"/>
      <c r="BB349" s="87"/>
      <c r="BC349" s="87"/>
      <c r="BD349" s="87"/>
      <c r="BE349" s="91"/>
      <c r="BF349" s="96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256"/>
      <c r="BY349" s="106"/>
      <c r="BZ349" s="47"/>
      <c r="CA349" s="47">
        <v>338</v>
      </c>
      <c r="CB349" s="18" t="str">
        <f t="shared" si="188"/>
        <v/>
      </c>
      <c r="CC349" s="18" t="str">
        <f t="shared" si="190"/>
        <v>立得点表!3:12</v>
      </c>
      <c r="CD349" s="116" t="str">
        <f t="shared" si="191"/>
        <v>立得点表!16:25</v>
      </c>
      <c r="CE349" s="18" t="str">
        <f t="shared" si="192"/>
        <v>立3段得点表!3:13</v>
      </c>
      <c r="CF349" s="116" t="str">
        <f t="shared" si="193"/>
        <v>立3段得点表!16:25</v>
      </c>
      <c r="CG349" s="18" t="str">
        <f t="shared" si="194"/>
        <v>ボール得点表!3:13</v>
      </c>
      <c r="CH349" s="116" t="str">
        <f t="shared" si="195"/>
        <v>ボール得点表!16:25</v>
      </c>
      <c r="CI349" s="18" t="str">
        <f t="shared" si="196"/>
        <v>50m得点表!3:13</v>
      </c>
      <c r="CJ349" s="116" t="str">
        <f t="shared" si="197"/>
        <v>50m得点表!16:25</v>
      </c>
      <c r="CK349" s="18" t="str">
        <f t="shared" si="198"/>
        <v>往得点表!3:13</v>
      </c>
      <c r="CL349" s="116" t="str">
        <f t="shared" si="199"/>
        <v>往得点表!16:25</v>
      </c>
      <c r="CM349" s="18" t="str">
        <f t="shared" si="200"/>
        <v>腕得点表!3:13</v>
      </c>
      <c r="CN349" s="116" t="str">
        <f t="shared" si="201"/>
        <v>腕得点表!16:25</v>
      </c>
      <c r="CO349" s="18" t="str">
        <f t="shared" si="202"/>
        <v>腕膝得点表!3:4</v>
      </c>
      <c r="CP349" s="116" t="str">
        <f t="shared" si="203"/>
        <v>腕膝得点表!8:9</v>
      </c>
      <c r="CQ349" s="18" t="str">
        <f t="shared" si="204"/>
        <v>20mシャトルラン得点表!3:13</v>
      </c>
      <c r="CR349" s="116" t="str">
        <f t="shared" si="205"/>
        <v>20mシャトルラン得点表!16:25</v>
      </c>
      <c r="CS349" s="47" t="b">
        <f t="shared" si="189"/>
        <v>0</v>
      </c>
    </row>
    <row r="350" spans="1:97">
      <c r="A350" s="10">
        <v>339</v>
      </c>
      <c r="B350" s="147"/>
      <c r="C350" s="15"/>
      <c r="D350" s="233"/>
      <c r="E350" s="15"/>
      <c r="F350" s="139" t="str">
        <f t="shared" si="176"/>
        <v/>
      </c>
      <c r="G350" s="15"/>
      <c r="H350" s="15"/>
      <c r="I350" s="30"/>
      <c r="J350" s="31" t="str">
        <f t="shared" ca="1" si="177"/>
        <v/>
      </c>
      <c r="K350" s="30"/>
      <c r="L350" s="31" t="str">
        <f t="shared" ca="1" si="178"/>
        <v/>
      </c>
      <c r="M350" s="59"/>
      <c r="N350" s="60"/>
      <c r="O350" s="60"/>
      <c r="P350" s="60"/>
      <c r="Q350" s="151"/>
      <c r="R350" s="122"/>
      <c r="S350" s="38" t="str">
        <f t="shared" ca="1" si="179"/>
        <v/>
      </c>
      <c r="T350" s="59"/>
      <c r="U350" s="60"/>
      <c r="V350" s="60"/>
      <c r="W350" s="60"/>
      <c r="X350" s="61"/>
      <c r="Y350" s="38"/>
      <c r="Z350" s="144" t="str">
        <f t="shared" ca="1" si="180"/>
        <v/>
      </c>
      <c r="AA350" s="59"/>
      <c r="AB350" s="60"/>
      <c r="AC350" s="60"/>
      <c r="AD350" s="151"/>
      <c r="AE350" s="30"/>
      <c r="AF350" s="31" t="str">
        <f t="shared" ca="1" si="181"/>
        <v/>
      </c>
      <c r="AG350" s="30"/>
      <c r="AH350" s="31" t="str">
        <f t="shared" ca="1" si="182"/>
        <v/>
      </c>
      <c r="AI350" s="122"/>
      <c r="AJ350" s="38" t="str">
        <f t="shared" ca="1" si="183"/>
        <v/>
      </c>
      <c r="AK350" s="30"/>
      <c r="AL350" s="31" t="str">
        <f t="shared" ca="1" si="184"/>
        <v/>
      </c>
      <c r="AM350" s="11" t="str">
        <f t="shared" si="185"/>
        <v/>
      </c>
      <c r="AN350" s="11" t="str">
        <f t="shared" si="186"/>
        <v/>
      </c>
      <c r="AO350" s="11" t="str">
        <f>IF(AM350=7,VLOOKUP(AN350,設定!$A$2:$B$6,2,1),"---")</f>
        <v>---</v>
      </c>
      <c r="AP350" s="85"/>
      <c r="AQ350" s="86"/>
      <c r="AR350" s="86"/>
      <c r="AS350" s="87" t="s">
        <v>115</v>
      </c>
      <c r="AT350" s="88"/>
      <c r="AU350" s="87"/>
      <c r="AV350" s="89"/>
      <c r="AW350" s="90" t="str">
        <f t="shared" si="187"/>
        <v/>
      </c>
      <c r="AX350" s="87" t="s">
        <v>115</v>
      </c>
      <c r="AY350" s="87" t="s">
        <v>115</v>
      </c>
      <c r="AZ350" s="87" t="s">
        <v>115</v>
      </c>
      <c r="BA350" s="87"/>
      <c r="BB350" s="87"/>
      <c r="BC350" s="87"/>
      <c r="BD350" s="87"/>
      <c r="BE350" s="91"/>
      <c r="BF350" s="96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256"/>
      <c r="BY350" s="106"/>
      <c r="BZ350" s="47"/>
      <c r="CA350" s="47">
        <v>339</v>
      </c>
      <c r="CB350" s="18" t="str">
        <f t="shared" si="188"/>
        <v/>
      </c>
      <c r="CC350" s="18" t="str">
        <f t="shared" si="190"/>
        <v>立得点表!3:12</v>
      </c>
      <c r="CD350" s="116" t="str">
        <f t="shared" si="191"/>
        <v>立得点表!16:25</v>
      </c>
      <c r="CE350" s="18" t="str">
        <f t="shared" si="192"/>
        <v>立3段得点表!3:13</v>
      </c>
      <c r="CF350" s="116" t="str">
        <f t="shared" si="193"/>
        <v>立3段得点表!16:25</v>
      </c>
      <c r="CG350" s="18" t="str">
        <f t="shared" si="194"/>
        <v>ボール得点表!3:13</v>
      </c>
      <c r="CH350" s="116" t="str">
        <f t="shared" si="195"/>
        <v>ボール得点表!16:25</v>
      </c>
      <c r="CI350" s="18" t="str">
        <f t="shared" si="196"/>
        <v>50m得点表!3:13</v>
      </c>
      <c r="CJ350" s="116" t="str">
        <f t="shared" si="197"/>
        <v>50m得点表!16:25</v>
      </c>
      <c r="CK350" s="18" t="str">
        <f t="shared" si="198"/>
        <v>往得点表!3:13</v>
      </c>
      <c r="CL350" s="116" t="str">
        <f t="shared" si="199"/>
        <v>往得点表!16:25</v>
      </c>
      <c r="CM350" s="18" t="str">
        <f t="shared" si="200"/>
        <v>腕得点表!3:13</v>
      </c>
      <c r="CN350" s="116" t="str">
        <f t="shared" si="201"/>
        <v>腕得点表!16:25</v>
      </c>
      <c r="CO350" s="18" t="str">
        <f t="shared" si="202"/>
        <v>腕膝得点表!3:4</v>
      </c>
      <c r="CP350" s="116" t="str">
        <f t="shared" si="203"/>
        <v>腕膝得点表!8:9</v>
      </c>
      <c r="CQ350" s="18" t="str">
        <f t="shared" si="204"/>
        <v>20mシャトルラン得点表!3:13</v>
      </c>
      <c r="CR350" s="116" t="str">
        <f t="shared" si="205"/>
        <v>20mシャトルラン得点表!16:25</v>
      </c>
      <c r="CS350" s="47" t="b">
        <f t="shared" si="189"/>
        <v>0</v>
      </c>
    </row>
    <row r="351" spans="1:97">
      <c r="A351" s="10">
        <v>340</v>
      </c>
      <c r="B351" s="147"/>
      <c r="C351" s="15"/>
      <c r="D351" s="233"/>
      <c r="E351" s="15"/>
      <c r="F351" s="139" t="str">
        <f t="shared" si="176"/>
        <v/>
      </c>
      <c r="G351" s="15"/>
      <c r="H351" s="15"/>
      <c r="I351" s="30"/>
      <c r="J351" s="31" t="str">
        <f t="shared" ca="1" si="177"/>
        <v/>
      </c>
      <c r="K351" s="30"/>
      <c r="L351" s="31" t="str">
        <f t="shared" ca="1" si="178"/>
        <v/>
      </c>
      <c r="M351" s="59"/>
      <c r="N351" s="60"/>
      <c r="O351" s="60"/>
      <c r="P351" s="60"/>
      <c r="Q351" s="151"/>
      <c r="R351" s="122"/>
      <c r="S351" s="38" t="str">
        <f t="shared" ca="1" si="179"/>
        <v/>
      </c>
      <c r="T351" s="59"/>
      <c r="U351" s="60"/>
      <c r="V351" s="60"/>
      <c r="W351" s="60"/>
      <c r="X351" s="61"/>
      <c r="Y351" s="38"/>
      <c r="Z351" s="144" t="str">
        <f t="shared" ca="1" si="180"/>
        <v/>
      </c>
      <c r="AA351" s="59"/>
      <c r="AB351" s="60"/>
      <c r="AC351" s="60"/>
      <c r="AD351" s="151"/>
      <c r="AE351" s="30"/>
      <c r="AF351" s="31" t="str">
        <f t="shared" ca="1" si="181"/>
        <v/>
      </c>
      <c r="AG351" s="30"/>
      <c r="AH351" s="31" t="str">
        <f t="shared" ca="1" si="182"/>
        <v/>
      </c>
      <c r="AI351" s="122"/>
      <c r="AJ351" s="38" t="str">
        <f t="shared" ca="1" si="183"/>
        <v/>
      </c>
      <c r="AK351" s="30"/>
      <c r="AL351" s="31" t="str">
        <f t="shared" ca="1" si="184"/>
        <v/>
      </c>
      <c r="AM351" s="11" t="str">
        <f t="shared" si="185"/>
        <v/>
      </c>
      <c r="AN351" s="11" t="str">
        <f t="shared" si="186"/>
        <v/>
      </c>
      <c r="AO351" s="11" t="str">
        <f>IF(AM351=7,VLOOKUP(AN351,設定!$A$2:$B$6,2,1),"---")</f>
        <v>---</v>
      </c>
      <c r="AP351" s="85"/>
      <c r="AQ351" s="86"/>
      <c r="AR351" s="86"/>
      <c r="AS351" s="87" t="s">
        <v>115</v>
      </c>
      <c r="AT351" s="88"/>
      <c r="AU351" s="87"/>
      <c r="AV351" s="89"/>
      <c r="AW351" s="90" t="str">
        <f t="shared" si="187"/>
        <v/>
      </c>
      <c r="AX351" s="87" t="s">
        <v>115</v>
      </c>
      <c r="AY351" s="87" t="s">
        <v>115</v>
      </c>
      <c r="AZ351" s="87" t="s">
        <v>115</v>
      </c>
      <c r="BA351" s="87"/>
      <c r="BB351" s="87"/>
      <c r="BC351" s="87"/>
      <c r="BD351" s="87"/>
      <c r="BE351" s="91"/>
      <c r="BF351" s="96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256"/>
      <c r="BY351" s="106"/>
      <c r="BZ351" s="47"/>
      <c r="CA351" s="47">
        <v>340</v>
      </c>
      <c r="CB351" s="18" t="str">
        <f t="shared" si="188"/>
        <v/>
      </c>
      <c r="CC351" s="18" t="str">
        <f t="shared" si="190"/>
        <v>立得点表!3:12</v>
      </c>
      <c r="CD351" s="116" t="str">
        <f t="shared" si="191"/>
        <v>立得点表!16:25</v>
      </c>
      <c r="CE351" s="18" t="str">
        <f t="shared" si="192"/>
        <v>立3段得点表!3:13</v>
      </c>
      <c r="CF351" s="116" t="str">
        <f t="shared" si="193"/>
        <v>立3段得点表!16:25</v>
      </c>
      <c r="CG351" s="18" t="str">
        <f t="shared" si="194"/>
        <v>ボール得点表!3:13</v>
      </c>
      <c r="CH351" s="116" t="str">
        <f t="shared" si="195"/>
        <v>ボール得点表!16:25</v>
      </c>
      <c r="CI351" s="18" t="str">
        <f t="shared" si="196"/>
        <v>50m得点表!3:13</v>
      </c>
      <c r="CJ351" s="116" t="str">
        <f t="shared" si="197"/>
        <v>50m得点表!16:25</v>
      </c>
      <c r="CK351" s="18" t="str">
        <f t="shared" si="198"/>
        <v>往得点表!3:13</v>
      </c>
      <c r="CL351" s="116" t="str">
        <f t="shared" si="199"/>
        <v>往得点表!16:25</v>
      </c>
      <c r="CM351" s="18" t="str">
        <f t="shared" si="200"/>
        <v>腕得点表!3:13</v>
      </c>
      <c r="CN351" s="116" t="str">
        <f t="shared" si="201"/>
        <v>腕得点表!16:25</v>
      </c>
      <c r="CO351" s="18" t="str">
        <f t="shared" si="202"/>
        <v>腕膝得点表!3:4</v>
      </c>
      <c r="CP351" s="116" t="str">
        <f t="shared" si="203"/>
        <v>腕膝得点表!8:9</v>
      </c>
      <c r="CQ351" s="18" t="str">
        <f t="shared" si="204"/>
        <v>20mシャトルラン得点表!3:13</v>
      </c>
      <c r="CR351" s="116" t="str">
        <f t="shared" si="205"/>
        <v>20mシャトルラン得点表!16:25</v>
      </c>
      <c r="CS351" s="47" t="b">
        <f t="shared" si="189"/>
        <v>0</v>
      </c>
    </row>
    <row r="352" spans="1:97">
      <c r="A352" s="10">
        <v>341</v>
      </c>
      <c r="B352" s="147"/>
      <c r="C352" s="15"/>
      <c r="D352" s="233"/>
      <c r="E352" s="15"/>
      <c r="F352" s="139" t="str">
        <f t="shared" si="176"/>
        <v/>
      </c>
      <c r="G352" s="15"/>
      <c r="H352" s="15"/>
      <c r="I352" s="30"/>
      <c r="J352" s="31" t="str">
        <f t="shared" ca="1" si="177"/>
        <v/>
      </c>
      <c r="K352" s="30"/>
      <c r="L352" s="31" t="str">
        <f t="shared" ca="1" si="178"/>
        <v/>
      </c>
      <c r="M352" s="59"/>
      <c r="N352" s="60"/>
      <c r="O352" s="60"/>
      <c r="P352" s="60"/>
      <c r="Q352" s="151"/>
      <c r="R352" s="122"/>
      <c r="S352" s="38" t="str">
        <f t="shared" ca="1" si="179"/>
        <v/>
      </c>
      <c r="T352" s="59"/>
      <c r="U352" s="60"/>
      <c r="V352" s="60"/>
      <c r="W352" s="60"/>
      <c r="X352" s="61"/>
      <c r="Y352" s="38"/>
      <c r="Z352" s="144" t="str">
        <f t="shared" ca="1" si="180"/>
        <v/>
      </c>
      <c r="AA352" s="59"/>
      <c r="AB352" s="60"/>
      <c r="AC352" s="60"/>
      <c r="AD352" s="151"/>
      <c r="AE352" s="30"/>
      <c r="AF352" s="31" t="str">
        <f t="shared" ca="1" si="181"/>
        <v/>
      </c>
      <c r="AG352" s="30"/>
      <c r="AH352" s="31" t="str">
        <f t="shared" ca="1" si="182"/>
        <v/>
      </c>
      <c r="AI352" s="122"/>
      <c r="AJ352" s="38" t="str">
        <f t="shared" ca="1" si="183"/>
        <v/>
      </c>
      <c r="AK352" s="30"/>
      <c r="AL352" s="31" t="str">
        <f t="shared" ca="1" si="184"/>
        <v/>
      </c>
      <c r="AM352" s="11" t="str">
        <f t="shared" si="185"/>
        <v/>
      </c>
      <c r="AN352" s="11" t="str">
        <f t="shared" si="186"/>
        <v/>
      </c>
      <c r="AO352" s="11" t="str">
        <f>IF(AM352=7,VLOOKUP(AN352,設定!$A$2:$B$6,2,1),"---")</f>
        <v>---</v>
      </c>
      <c r="AP352" s="85"/>
      <c r="AQ352" s="86"/>
      <c r="AR352" s="86"/>
      <c r="AS352" s="87" t="s">
        <v>115</v>
      </c>
      <c r="AT352" s="88"/>
      <c r="AU352" s="87"/>
      <c r="AV352" s="89"/>
      <c r="AW352" s="90" t="str">
        <f t="shared" si="187"/>
        <v/>
      </c>
      <c r="AX352" s="87" t="s">
        <v>115</v>
      </c>
      <c r="AY352" s="87" t="s">
        <v>115</v>
      </c>
      <c r="AZ352" s="87" t="s">
        <v>115</v>
      </c>
      <c r="BA352" s="87"/>
      <c r="BB352" s="87"/>
      <c r="BC352" s="87"/>
      <c r="BD352" s="87"/>
      <c r="BE352" s="91"/>
      <c r="BF352" s="96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256"/>
      <c r="BY352" s="106"/>
      <c r="BZ352" s="47"/>
      <c r="CA352" s="47">
        <v>341</v>
      </c>
      <c r="CB352" s="18" t="str">
        <f t="shared" si="188"/>
        <v/>
      </c>
      <c r="CC352" s="18" t="str">
        <f t="shared" si="190"/>
        <v>立得点表!3:12</v>
      </c>
      <c r="CD352" s="116" t="str">
        <f t="shared" si="191"/>
        <v>立得点表!16:25</v>
      </c>
      <c r="CE352" s="18" t="str">
        <f t="shared" si="192"/>
        <v>立3段得点表!3:13</v>
      </c>
      <c r="CF352" s="116" t="str">
        <f t="shared" si="193"/>
        <v>立3段得点表!16:25</v>
      </c>
      <c r="CG352" s="18" t="str">
        <f t="shared" si="194"/>
        <v>ボール得点表!3:13</v>
      </c>
      <c r="CH352" s="116" t="str">
        <f t="shared" si="195"/>
        <v>ボール得点表!16:25</v>
      </c>
      <c r="CI352" s="18" t="str">
        <f t="shared" si="196"/>
        <v>50m得点表!3:13</v>
      </c>
      <c r="CJ352" s="116" t="str">
        <f t="shared" si="197"/>
        <v>50m得点表!16:25</v>
      </c>
      <c r="CK352" s="18" t="str">
        <f t="shared" si="198"/>
        <v>往得点表!3:13</v>
      </c>
      <c r="CL352" s="116" t="str">
        <f t="shared" si="199"/>
        <v>往得点表!16:25</v>
      </c>
      <c r="CM352" s="18" t="str">
        <f t="shared" si="200"/>
        <v>腕得点表!3:13</v>
      </c>
      <c r="CN352" s="116" t="str">
        <f t="shared" si="201"/>
        <v>腕得点表!16:25</v>
      </c>
      <c r="CO352" s="18" t="str">
        <f t="shared" si="202"/>
        <v>腕膝得点表!3:4</v>
      </c>
      <c r="CP352" s="116" t="str">
        <f t="shared" si="203"/>
        <v>腕膝得点表!8:9</v>
      </c>
      <c r="CQ352" s="18" t="str">
        <f t="shared" si="204"/>
        <v>20mシャトルラン得点表!3:13</v>
      </c>
      <c r="CR352" s="116" t="str">
        <f t="shared" si="205"/>
        <v>20mシャトルラン得点表!16:25</v>
      </c>
      <c r="CS352" s="47" t="b">
        <f t="shared" si="189"/>
        <v>0</v>
      </c>
    </row>
    <row r="353" spans="1:97">
      <c r="A353" s="10">
        <v>342</v>
      </c>
      <c r="B353" s="147"/>
      <c r="C353" s="15"/>
      <c r="D353" s="233"/>
      <c r="E353" s="15"/>
      <c r="F353" s="139" t="str">
        <f t="shared" si="176"/>
        <v/>
      </c>
      <c r="G353" s="15"/>
      <c r="H353" s="15"/>
      <c r="I353" s="30"/>
      <c r="J353" s="31" t="str">
        <f t="shared" ca="1" si="177"/>
        <v/>
      </c>
      <c r="K353" s="30"/>
      <c r="L353" s="31" t="str">
        <f t="shared" ca="1" si="178"/>
        <v/>
      </c>
      <c r="M353" s="59"/>
      <c r="N353" s="60"/>
      <c r="O353" s="60"/>
      <c r="P353" s="60"/>
      <c r="Q353" s="151"/>
      <c r="R353" s="122"/>
      <c r="S353" s="38" t="str">
        <f t="shared" ca="1" si="179"/>
        <v/>
      </c>
      <c r="T353" s="59"/>
      <c r="U353" s="60"/>
      <c r="V353" s="60"/>
      <c r="W353" s="60"/>
      <c r="X353" s="61"/>
      <c r="Y353" s="38"/>
      <c r="Z353" s="144" t="str">
        <f t="shared" ca="1" si="180"/>
        <v/>
      </c>
      <c r="AA353" s="59"/>
      <c r="AB353" s="60"/>
      <c r="AC353" s="60"/>
      <c r="AD353" s="151"/>
      <c r="AE353" s="30"/>
      <c r="AF353" s="31" t="str">
        <f t="shared" ca="1" si="181"/>
        <v/>
      </c>
      <c r="AG353" s="30"/>
      <c r="AH353" s="31" t="str">
        <f t="shared" ca="1" si="182"/>
        <v/>
      </c>
      <c r="AI353" s="122"/>
      <c r="AJ353" s="38" t="str">
        <f t="shared" ca="1" si="183"/>
        <v/>
      </c>
      <c r="AK353" s="30"/>
      <c r="AL353" s="31" t="str">
        <f t="shared" ca="1" si="184"/>
        <v/>
      </c>
      <c r="AM353" s="11" t="str">
        <f t="shared" si="185"/>
        <v/>
      </c>
      <c r="AN353" s="11" t="str">
        <f t="shared" si="186"/>
        <v/>
      </c>
      <c r="AO353" s="11" t="str">
        <f>IF(AM353=7,VLOOKUP(AN353,設定!$A$2:$B$6,2,1),"---")</f>
        <v>---</v>
      </c>
      <c r="AP353" s="85"/>
      <c r="AQ353" s="86"/>
      <c r="AR353" s="86"/>
      <c r="AS353" s="87" t="s">
        <v>115</v>
      </c>
      <c r="AT353" s="88"/>
      <c r="AU353" s="87"/>
      <c r="AV353" s="89"/>
      <c r="AW353" s="90" t="str">
        <f t="shared" si="187"/>
        <v/>
      </c>
      <c r="AX353" s="87" t="s">
        <v>115</v>
      </c>
      <c r="AY353" s="87" t="s">
        <v>115</v>
      </c>
      <c r="AZ353" s="87" t="s">
        <v>115</v>
      </c>
      <c r="BA353" s="87"/>
      <c r="BB353" s="87"/>
      <c r="BC353" s="87"/>
      <c r="BD353" s="87"/>
      <c r="BE353" s="91"/>
      <c r="BF353" s="96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256"/>
      <c r="BY353" s="106"/>
      <c r="BZ353" s="47"/>
      <c r="CA353" s="47">
        <v>342</v>
      </c>
      <c r="CB353" s="18" t="str">
        <f t="shared" si="188"/>
        <v/>
      </c>
      <c r="CC353" s="18" t="str">
        <f t="shared" si="190"/>
        <v>立得点表!3:12</v>
      </c>
      <c r="CD353" s="116" t="str">
        <f t="shared" si="191"/>
        <v>立得点表!16:25</v>
      </c>
      <c r="CE353" s="18" t="str">
        <f t="shared" si="192"/>
        <v>立3段得点表!3:13</v>
      </c>
      <c r="CF353" s="116" t="str">
        <f t="shared" si="193"/>
        <v>立3段得点表!16:25</v>
      </c>
      <c r="CG353" s="18" t="str">
        <f t="shared" si="194"/>
        <v>ボール得点表!3:13</v>
      </c>
      <c r="CH353" s="116" t="str">
        <f t="shared" si="195"/>
        <v>ボール得点表!16:25</v>
      </c>
      <c r="CI353" s="18" t="str">
        <f t="shared" si="196"/>
        <v>50m得点表!3:13</v>
      </c>
      <c r="CJ353" s="116" t="str">
        <f t="shared" si="197"/>
        <v>50m得点表!16:25</v>
      </c>
      <c r="CK353" s="18" t="str">
        <f t="shared" si="198"/>
        <v>往得点表!3:13</v>
      </c>
      <c r="CL353" s="116" t="str">
        <f t="shared" si="199"/>
        <v>往得点表!16:25</v>
      </c>
      <c r="CM353" s="18" t="str">
        <f t="shared" si="200"/>
        <v>腕得点表!3:13</v>
      </c>
      <c r="CN353" s="116" t="str">
        <f t="shared" si="201"/>
        <v>腕得点表!16:25</v>
      </c>
      <c r="CO353" s="18" t="str">
        <f t="shared" si="202"/>
        <v>腕膝得点表!3:4</v>
      </c>
      <c r="CP353" s="116" t="str">
        <f t="shared" si="203"/>
        <v>腕膝得点表!8:9</v>
      </c>
      <c r="CQ353" s="18" t="str">
        <f t="shared" si="204"/>
        <v>20mシャトルラン得点表!3:13</v>
      </c>
      <c r="CR353" s="116" t="str">
        <f t="shared" si="205"/>
        <v>20mシャトルラン得点表!16:25</v>
      </c>
      <c r="CS353" s="47" t="b">
        <f t="shared" si="189"/>
        <v>0</v>
      </c>
    </row>
    <row r="354" spans="1:97">
      <c r="A354" s="10">
        <v>343</v>
      </c>
      <c r="B354" s="147"/>
      <c r="C354" s="15"/>
      <c r="D354" s="233"/>
      <c r="E354" s="15"/>
      <c r="F354" s="139" t="str">
        <f t="shared" si="176"/>
        <v/>
      </c>
      <c r="G354" s="15"/>
      <c r="H354" s="15"/>
      <c r="I354" s="30"/>
      <c r="J354" s="31" t="str">
        <f t="shared" ca="1" si="177"/>
        <v/>
      </c>
      <c r="K354" s="30"/>
      <c r="L354" s="31" t="str">
        <f t="shared" ca="1" si="178"/>
        <v/>
      </c>
      <c r="M354" s="59"/>
      <c r="N354" s="60"/>
      <c r="O354" s="60"/>
      <c r="P354" s="60"/>
      <c r="Q354" s="151"/>
      <c r="R354" s="122"/>
      <c r="S354" s="38" t="str">
        <f t="shared" ca="1" si="179"/>
        <v/>
      </c>
      <c r="T354" s="59"/>
      <c r="U354" s="60"/>
      <c r="V354" s="60"/>
      <c r="W354" s="60"/>
      <c r="X354" s="61"/>
      <c r="Y354" s="38"/>
      <c r="Z354" s="144" t="str">
        <f t="shared" ca="1" si="180"/>
        <v/>
      </c>
      <c r="AA354" s="59"/>
      <c r="AB354" s="60"/>
      <c r="AC354" s="60"/>
      <c r="AD354" s="151"/>
      <c r="AE354" s="30"/>
      <c r="AF354" s="31" t="str">
        <f t="shared" ca="1" si="181"/>
        <v/>
      </c>
      <c r="AG354" s="30"/>
      <c r="AH354" s="31" t="str">
        <f t="shared" ca="1" si="182"/>
        <v/>
      </c>
      <c r="AI354" s="122"/>
      <c r="AJ354" s="38" t="str">
        <f t="shared" ca="1" si="183"/>
        <v/>
      </c>
      <c r="AK354" s="30"/>
      <c r="AL354" s="31" t="str">
        <f t="shared" ca="1" si="184"/>
        <v/>
      </c>
      <c r="AM354" s="11" t="str">
        <f t="shared" si="185"/>
        <v/>
      </c>
      <c r="AN354" s="11" t="str">
        <f t="shared" si="186"/>
        <v/>
      </c>
      <c r="AO354" s="11" t="str">
        <f>IF(AM354=7,VLOOKUP(AN354,設定!$A$2:$B$6,2,1),"---")</f>
        <v>---</v>
      </c>
      <c r="AP354" s="85"/>
      <c r="AQ354" s="86"/>
      <c r="AR354" s="86"/>
      <c r="AS354" s="87" t="s">
        <v>115</v>
      </c>
      <c r="AT354" s="88"/>
      <c r="AU354" s="87"/>
      <c r="AV354" s="89"/>
      <c r="AW354" s="90" t="str">
        <f t="shared" si="187"/>
        <v/>
      </c>
      <c r="AX354" s="87" t="s">
        <v>115</v>
      </c>
      <c r="AY354" s="87" t="s">
        <v>115</v>
      </c>
      <c r="AZ354" s="87" t="s">
        <v>115</v>
      </c>
      <c r="BA354" s="87"/>
      <c r="BB354" s="87"/>
      <c r="BC354" s="87"/>
      <c r="BD354" s="87"/>
      <c r="BE354" s="91"/>
      <c r="BF354" s="96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256"/>
      <c r="BY354" s="106"/>
      <c r="BZ354" s="47"/>
      <c r="CA354" s="47">
        <v>343</v>
      </c>
      <c r="CB354" s="18" t="str">
        <f t="shared" si="188"/>
        <v/>
      </c>
      <c r="CC354" s="18" t="str">
        <f t="shared" si="190"/>
        <v>立得点表!3:12</v>
      </c>
      <c r="CD354" s="116" t="str">
        <f t="shared" si="191"/>
        <v>立得点表!16:25</v>
      </c>
      <c r="CE354" s="18" t="str">
        <f t="shared" si="192"/>
        <v>立3段得点表!3:13</v>
      </c>
      <c r="CF354" s="116" t="str">
        <f t="shared" si="193"/>
        <v>立3段得点表!16:25</v>
      </c>
      <c r="CG354" s="18" t="str">
        <f t="shared" si="194"/>
        <v>ボール得点表!3:13</v>
      </c>
      <c r="CH354" s="116" t="str">
        <f t="shared" si="195"/>
        <v>ボール得点表!16:25</v>
      </c>
      <c r="CI354" s="18" t="str">
        <f t="shared" si="196"/>
        <v>50m得点表!3:13</v>
      </c>
      <c r="CJ354" s="116" t="str">
        <f t="shared" si="197"/>
        <v>50m得点表!16:25</v>
      </c>
      <c r="CK354" s="18" t="str">
        <f t="shared" si="198"/>
        <v>往得点表!3:13</v>
      </c>
      <c r="CL354" s="116" t="str">
        <f t="shared" si="199"/>
        <v>往得点表!16:25</v>
      </c>
      <c r="CM354" s="18" t="str">
        <f t="shared" si="200"/>
        <v>腕得点表!3:13</v>
      </c>
      <c r="CN354" s="116" t="str">
        <f t="shared" si="201"/>
        <v>腕得点表!16:25</v>
      </c>
      <c r="CO354" s="18" t="str">
        <f t="shared" si="202"/>
        <v>腕膝得点表!3:4</v>
      </c>
      <c r="CP354" s="116" t="str">
        <f t="shared" si="203"/>
        <v>腕膝得点表!8:9</v>
      </c>
      <c r="CQ354" s="18" t="str">
        <f t="shared" si="204"/>
        <v>20mシャトルラン得点表!3:13</v>
      </c>
      <c r="CR354" s="116" t="str">
        <f t="shared" si="205"/>
        <v>20mシャトルラン得点表!16:25</v>
      </c>
      <c r="CS354" s="47" t="b">
        <f t="shared" si="189"/>
        <v>0</v>
      </c>
    </row>
    <row r="355" spans="1:97">
      <c r="A355" s="10">
        <v>344</v>
      </c>
      <c r="B355" s="147"/>
      <c r="C355" s="15"/>
      <c r="D355" s="233"/>
      <c r="E355" s="15"/>
      <c r="F355" s="139" t="str">
        <f t="shared" si="176"/>
        <v/>
      </c>
      <c r="G355" s="15"/>
      <c r="H355" s="15"/>
      <c r="I355" s="30"/>
      <c r="J355" s="31" t="str">
        <f t="shared" ca="1" si="177"/>
        <v/>
      </c>
      <c r="K355" s="30"/>
      <c r="L355" s="31" t="str">
        <f t="shared" ca="1" si="178"/>
        <v/>
      </c>
      <c r="M355" s="59"/>
      <c r="N355" s="60"/>
      <c r="O355" s="60"/>
      <c r="P355" s="60"/>
      <c r="Q355" s="151"/>
      <c r="R355" s="122"/>
      <c r="S355" s="38" t="str">
        <f t="shared" ca="1" si="179"/>
        <v/>
      </c>
      <c r="T355" s="59"/>
      <c r="U355" s="60"/>
      <c r="V355" s="60"/>
      <c r="W355" s="60"/>
      <c r="X355" s="61"/>
      <c r="Y355" s="38"/>
      <c r="Z355" s="144" t="str">
        <f t="shared" ca="1" si="180"/>
        <v/>
      </c>
      <c r="AA355" s="59"/>
      <c r="AB355" s="60"/>
      <c r="AC355" s="60"/>
      <c r="AD355" s="151"/>
      <c r="AE355" s="30"/>
      <c r="AF355" s="31" t="str">
        <f t="shared" ca="1" si="181"/>
        <v/>
      </c>
      <c r="AG355" s="30"/>
      <c r="AH355" s="31" t="str">
        <f t="shared" ca="1" si="182"/>
        <v/>
      </c>
      <c r="AI355" s="122"/>
      <c r="AJ355" s="38" t="str">
        <f t="shared" ca="1" si="183"/>
        <v/>
      </c>
      <c r="AK355" s="30"/>
      <c r="AL355" s="31" t="str">
        <f t="shared" ca="1" si="184"/>
        <v/>
      </c>
      <c r="AM355" s="11" t="str">
        <f t="shared" si="185"/>
        <v/>
      </c>
      <c r="AN355" s="11" t="str">
        <f t="shared" si="186"/>
        <v/>
      </c>
      <c r="AO355" s="11" t="str">
        <f>IF(AM355=7,VLOOKUP(AN355,設定!$A$2:$B$6,2,1),"---")</f>
        <v>---</v>
      </c>
      <c r="AP355" s="85"/>
      <c r="AQ355" s="86"/>
      <c r="AR355" s="86"/>
      <c r="AS355" s="87" t="s">
        <v>115</v>
      </c>
      <c r="AT355" s="88"/>
      <c r="AU355" s="87"/>
      <c r="AV355" s="89"/>
      <c r="AW355" s="90" t="str">
        <f t="shared" si="187"/>
        <v/>
      </c>
      <c r="AX355" s="87" t="s">
        <v>115</v>
      </c>
      <c r="AY355" s="87" t="s">
        <v>115</v>
      </c>
      <c r="AZ355" s="87" t="s">
        <v>115</v>
      </c>
      <c r="BA355" s="87"/>
      <c r="BB355" s="87"/>
      <c r="BC355" s="87"/>
      <c r="BD355" s="87"/>
      <c r="BE355" s="91"/>
      <c r="BF355" s="96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256"/>
      <c r="BY355" s="106"/>
      <c r="BZ355" s="47"/>
      <c r="CA355" s="47">
        <v>344</v>
      </c>
      <c r="CB355" s="18" t="str">
        <f t="shared" si="188"/>
        <v/>
      </c>
      <c r="CC355" s="18" t="str">
        <f t="shared" si="190"/>
        <v>立得点表!3:12</v>
      </c>
      <c r="CD355" s="116" t="str">
        <f t="shared" si="191"/>
        <v>立得点表!16:25</v>
      </c>
      <c r="CE355" s="18" t="str">
        <f t="shared" si="192"/>
        <v>立3段得点表!3:13</v>
      </c>
      <c r="CF355" s="116" t="str">
        <f t="shared" si="193"/>
        <v>立3段得点表!16:25</v>
      </c>
      <c r="CG355" s="18" t="str">
        <f t="shared" si="194"/>
        <v>ボール得点表!3:13</v>
      </c>
      <c r="CH355" s="116" t="str">
        <f t="shared" si="195"/>
        <v>ボール得点表!16:25</v>
      </c>
      <c r="CI355" s="18" t="str">
        <f t="shared" si="196"/>
        <v>50m得点表!3:13</v>
      </c>
      <c r="CJ355" s="116" t="str">
        <f t="shared" si="197"/>
        <v>50m得点表!16:25</v>
      </c>
      <c r="CK355" s="18" t="str">
        <f t="shared" si="198"/>
        <v>往得点表!3:13</v>
      </c>
      <c r="CL355" s="116" t="str">
        <f t="shared" si="199"/>
        <v>往得点表!16:25</v>
      </c>
      <c r="CM355" s="18" t="str">
        <f t="shared" si="200"/>
        <v>腕得点表!3:13</v>
      </c>
      <c r="CN355" s="116" t="str">
        <f t="shared" si="201"/>
        <v>腕得点表!16:25</v>
      </c>
      <c r="CO355" s="18" t="str">
        <f t="shared" si="202"/>
        <v>腕膝得点表!3:4</v>
      </c>
      <c r="CP355" s="116" t="str">
        <f t="shared" si="203"/>
        <v>腕膝得点表!8:9</v>
      </c>
      <c r="CQ355" s="18" t="str">
        <f t="shared" si="204"/>
        <v>20mシャトルラン得点表!3:13</v>
      </c>
      <c r="CR355" s="116" t="str">
        <f t="shared" si="205"/>
        <v>20mシャトルラン得点表!16:25</v>
      </c>
      <c r="CS355" s="47" t="b">
        <f t="shared" si="189"/>
        <v>0</v>
      </c>
    </row>
    <row r="356" spans="1:97">
      <c r="A356" s="10">
        <v>345</v>
      </c>
      <c r="B356" s="147"/>
      <c r="C356" s="15"/>
      <c r="D356" s="233"/>
      <c r="E356" s="15"/>
      <c r="F356" s="139" t="str">
        <f t="shared" si="176"/>
        <v/>
      </c>
      <c r="G356" s="15"/>
      <c r="H356" s="15"/>
      <c r="I356" s="30"/>
      <c r="J356" s="31" t="str">
        <f t="shared" ca="1" si="177"/>
        <v/>
      </c>
      <c r="K356" s="30"/>
      <c r="L356" s="31" t="str">
        <f t="shared" ca="1" si="178"/>
        <v/>
      </c>
      <c r="M356" s="59"/>
      <c r="N356" s="60"/>
      <c r="O356" s="60"/>
      <c r="P356" s="60"/>
      <c r="Q356" s="151"/>
      <c r="R356" s="122"/>
      <c r="S356" s="38" t="str">
        <f t="shared" ca="1" si="179"/>
        <v/>
      </c>
      <c r="T356" s="59"/>
      <c r="U356" s="60"/>
      <c r="V356" s="60"/>
      <c r="W356" s="60"/>
      <c r="X356" s="61"/>
      <c r="Y356" s="38"/>
      <c r="Z356" s="144" t="str">
        <f t="shared" ca="1" si="180"/>
        <v/>
      </c>
      <c r="AA356" s="59"/>
      <c r="AB356" s="60"/>
      <c r="AC356" s="60"/>
      <c r="AD356" s="151"/>
      <c r="AE356" s="30"/>
      <c r="AF356" s="31" t="str">
        <f t="shared" ca="1" si="181"/>
        <v/>
      </c>
      <c r="AG356" s="30"/>
      <c r="AH356" s="31" t="str">
        <f t="shared" ca="1" si="182"/>
        <v/>
      </c>
      <c r="AI356" s="122"/>
      <c r="AJ356" s="38" t="str">
        <f t="shared" ca="1" si="183"/>
        <v/>
      </c>
      <c r="AK356" s="30"/>
      <c r="AL356" s="31" t="str">
        <f t="shared" ca="1" si="184"/>
        <v/>
      </c>
      <c r="AM356" s="11" t="str">
        <f t="shared" si="185"/>
        <v/>
      </c>
      <c r="AN356" s="11" t="str">
        <f t="shared" si="186"/>
        <v/>
      </c>
      <c r="AO356" s="11" t="str">
        <f>IF(AM356=7,VLOOKUP(AN356,設定!$A$2:$B$6,2,1),"---")</f>
        <v>---</v>
      </c>
      <c r="AP356" s="85"/>
      <c r="AQ356" s="86"/>
      <c r="AR356" s="86"/>
      <c r="AS356" s="87" t="s">
        <v>115</v>
      </c>
      <c r="AT356" s="88"/>
      <c r="AU356" s="87"/>
      <c r="AV356" s="89"/>
      <c r="AW356" s="90" t="str">
        <f t="shared" si="187"/>
        <v/>
      </c>
      <c r="AX356" s="87" t="s">
        <v>115</v>
      </c>
      <c r="AY356" s="87" t="s">
        <v>115</v>
      </c>
      <c r="AZ356" s="87" t="s">
        <v>115</v>
      </c>
      <c r="BA356" s="87"/>
      <c r="BB356" s="87"/>
      <c r="BC356" s="87"/>
      <c r="BD356" s="87"/>
      <c r="BE356" s="91"/>
      <c r="BF356" s="96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256"/>
      <c r="BY356" s="106"/>
      <c r="BZ356" s="47"/>
      <c r="CA356" s="47">
        <v>345</v>
      </c>
      <c r="CB356" s="18" t="str">
        <f t="shared" si="188"/>
        <v/>
      </c>
      <c r="CC356" s="18" t="str">
        <f t="shared" si="190"/>
        <v>立得点表!3:12</v>
      </c>
      <c r="CD356" s="116" t="str">
        <f t="shared" si="191"/>
        <v>立得点表!16:25</v>
      </c>
      <c r="CE356" s="18" t="str">
        <f t="shared" si="192"/>
        <v>立3段得点表!3:13</v>
      </c>
      <c r="CF356" s="116" t="str">
        <f t="shared" si="193"/>
        <v>立3段得点表!16:25</v>
      </c>
      <c r="CG356" s="18" t="str">
        <f t="shared" si="194"/>
        <v>ボール得点表!3:13</v>
      </c>
      <c r="CH356" s="116" t="str">
        <f t="shared" si="195"/>
        <v>ボール得点表!16:25</v>
      </c>
      <c r="CI356" s="18" t="str">
        <f t="shared" si="196"/>
        <v>50m得点表!3:13</v>
      </c>
      <c r="CJ356" s="116" t="str">
        <f t="shared" si="197"/>
        <v>50m得点表!16:25</v>
      </c>
      <c r="CK356" s="18" t="str">
        <f t="shared" si="198"/>
        <v>往得点表!3:13</v>
      </c>
      <c r="CL356" s="116" t="str">
        <f t="shared" si="199"/>
        <v>往得点表!16:25</v>
      </c>
      <c r="CM356" s="18" t="str">
        <f t="shared" si="200"/>
        <v>腕得点表!3:13</v>
      </c>
      <c r="CN356" s="116" t="str">
        <f t="shared" si="201"/>
        <v>腕得点表!16:25</v>
      </c>
      <c r="CO356" s="18" t="str">
        <f t="shared" si="202"/>
        <v>腕膝得点表!3:4</v>
      </c>
      <c r="CP356" s="116" t="str">
        <f t="shared" si="203"/>
        <v>腕膝得点表!8:9</v>
      </c>
      <c r="CQ356" s="18" t="str">
        <f t="shared" si="204"/>
        <v>20mシャトルラン得点表!3:13</v>
      </c>
      <c r="CR356" s="116" t="str">
        <f t="shared" si="205"/>
        <v>20mシャトルラン得点表!16:25</v>
      </c>
      <c r="CS356" s="47" t="b">
        <f t="shared" si="189"/>
        <v>0</v>
      </c>
    </row>
    <row r="357" spans="1:97">
      <c r="A357" s="10">
        <v>346</v>
      </c>
      <c r="B357" s="147"/>
      <c r="C357" s="15"/>
      <c r="D357" s="233"/>
      <c r="E357" s="15"/>
      <c r="F357" s="139" t="str">
        <f t="shared" si="176"/>
        <v/>
      </c>
      <c r="G357" s="15"/>
      <c r="H357" s="15"/>
      <c r="I357" s="30"/>
      <c r="J357" s="31" t="str">
        <f t="shared" ca="1" si="177"/>
        <v/>
      </c>
      <c r="K357" s="30"/>
      <c r="L357" s="31" t="str">
        <f t="shared" ca="1" si="178"/>
        <v/>
      </c>
      <c r="M357" s="59"/>
      <c r="N357" s="60"/>
      <c r="O357" s="60"/>
      <c r="P357" s="60"/>
      <c r="Q357" s="151"/>
      <c r="R357" s="122"/>
      <c r="S357" s="38" t="str">
        <f t="shared" ca="1" si="179"/>
        <v/>
      </c>
      <c r="T357" s="59"/>
      <c r="U357" s="60"/>
      <c r="V357" s="60"/>
      <c r="W357" s="60"/>
      <c r="X357" s="61"/>
      <c r="Y357" s="38"/>
      <c r="Z357" s="144" t="str">
        <f t="shared" ca="1" si="180"/>
        <v/>
      </c>
      <c r="AA357" s="59"/>
      <c r="AB357" s="60"/>
      <c r="AC357" s="60"/>
      <c r="AD357" s="151"/>
      <c r="AE357" s="30"/>
      <c r="AF357" s="31" t="str">
        <f t="shared" ca="1" si="181"/>
        <v/>
      </c>
      <c r="AG357" s="30"/>
      <c r="AH357" s="31" t="str">
        <f t="shared" ca="1" si="182"/>
        <v/>
      </c>
      <c r="AI357" s="122"/>
      <c r="AJ357" s="38" t="str">
        <f t="shared" ca="1" si="183"/>
        <v/>
      </c>
      <c r="AK357" s="30"/>
      <c r="AL357" s="31" t="str">
        <f t="shared" ca="1" si="184"/>
        <v/>
      </c>
      <c r="AM357" s="11" t="str">
        <f t="shared" si="185"/>
        <v/>
      </c>
      <c r="AN357" s="11" t="str">
        <f t="shared" si="186"/>
        <v/>
      </c>
      <c r="AO357" s="11" t="str">
        <f>IF(AM357=7,VLOOKUP(AN357,設定!$A$2:$B$6,2,1),"---")</f>
        <v>---</v>
      </c>
      <c r="AP357" s="85"/>
      <c r="AQ357" s="86"/>
      <c r="AR357" s="86"/>
      <c r="AS357" s="87" t="s">
        <v>115</v>
      </c>
      <c r="AT357" s="88"/>
      <c r="AU357" s="87"/>
      <c r="AV357" s="89"/>
      <c r="AW357" s="90" t="str">
        <f t="shared" si="187"/>
        <v/>
      </c>
      <c r="AX357" s="87" t="s">
        <v>115</v>
      </c>
      <c r="AY357" s="87" t="s">
        <v>115</v>
      </c>
      <c r="AZ357" s="87" t="s">
        <v>115</v>
      </c>
      <c r="BA357" s="87"/>
      <c r="BB357" s="87"/>
      <c r="BC357" s="87"/>
      <c r="BD357" s="87"/>
      <c r="BE357" s="91"/>
      <c r="BF357" s="96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256"/>
      <c r="BY357" s="106"/>
      <c r="BZ357" s="47"/>
      <c r="CA357" s="47">
        <v>346</v>
      </c>
      <c r="CB357" s="18" t="str">
        <f t="shared" si="188"/>
        <v/>
      </c>
      <c r="CC357" s="18" t="str">
        <f t="shared" si="190"/>
        <v>立得点表!3:12</v>
      </c>
      <c r="CD357" s="116" t="str">
        <f t="shared" si="191"/>
        <v>立得点表!16:25</v>
      </c>
      <c r="CE357" s="18" t="str">
        <f t="shared" si="192"/>
        <v>立3段得点表!3:13</v>
      </c>
      <c r="CF357" s="116" t="str">
        <f t="shared" si="193"/>
        <v>立3段得点表!16:25</v>
      </c>
      <c r="CG357" s="18" t="str">
        <f t="shared" si="194"/>
        <v>ボール得点表!3:13</v>
      </c>
      <c r="CH357" s="116" t="str">
        <f t="shared" si="195"/>
        <v>ボール得点表!16:25</v>
      </c>
      <c r="CI357" s="18" t="str">
        <f t="shared" si="196"/>
        <v>50m得点表!3:13</v>
      </c>
      <c r="CJ357" s="116" t="str">
        <f t="shared" si="197"/>
        <v>50m得点表!16:25</v>
      </c>
      <c r="CK357" s="18" t="str">
        <f t="shared" si="198"/>
        <v>往得点表!3:13</v>
      </c>
      <c r="CL357" s="116" t="str">
        <f t="shared" si="199"/>
        <v>往得点表!16:25</v>
      </c>
      <c r="CM357" s="18" t="str">
        <f t="shared" si="200"/>
        <v>腕得点表!3:13</v>
      </c>
      <c r="CN357" s="116" t="str">
        <f t="shared" si="201"/>
        <v>腕得点表!16:25</v>
      </c>
      <c r="CO357" s="18" t="str">
        <f t="shared" si="202"/>
        <v>腕膝得点表!3:4</v>
      </c>
      <c r="CP357" s="116" t="str">
        <f t="shared" si="203"/>
        <v>腕膝得点表!8:9</v>
      </c>
      <c r="CQ357" s="18" t="str">
        <f t="shared" si="204"/>
        <v>20mシャトルラン得点表!3:13</v>
      </c>
      <c r="CR357" s="116" t="str">
        <f t="shared" si="205"/>
        <v>20mシャトルラン得点表!16:25</v>
      </c>
      <c r="CS357" s="47" t="b">
        <f t="shared" si="189"/>
        <v>0</v>
      </c>
    </row>
    <row r="358" spans="1:97">
      <c r="A358" s="10">
        <v>347</v>
      </c>
      <c r="B358" s="147"/>
      <c r="C358" s="15"/>
      <c r="D358" s="233"/>
      <c r="E358" s="15"/>
      <c r="F358" s="139" t="str">
        <f t="shared" si="176"/>
        <v/>
      </c>
      <c r="G358" s="15"/>
      <c r="H358" s="15"/>
      <c r="I358" s="30"/>
      <c r="J358" s="31" t="str">
        <f t="shared" ca="1" si="177"/>
        <v/>
      </c>
      <c r="K358" s="30"/>
      <c r="L358" s="31" t="str">
        <f t="shared" ca="1" si="178"/>
        <v/>
      </c>
      <c r="M358" s="59"/>
      <c r="N358" s="60"/>
      <c r="O358" s="60"/>
      <c r="P358" s="60"/>
      <c r="Q358" s="151"/>
      <c r="R358" s="122"/>
      <c r="S358" s="38" t="str">
        <f t="shared" ca="1" si="179"/>
        <v/>
      </c>
      <c r="T358" s="59"/>
      <c r="U358" s="60"/>
      <c r="V358" s="60"/>
      <c r="W358" s="60"/>
      <c r="X358" s="61"/>
      <c r="Y358" s="38"/>
      <c r="Z358" s="144" t="str">
        <f t="shared" ca="1" si="180"/>
        <v/>
      </c>
      <c r="AA358" s="59"/>
      <c r="AB358" s="60"/>
      <c r="AC358" s="60"/>
      <c r="AD358" s="151"/>
      <c r="AE358" s="30"/>
      <c r="AF358" s="31" t="str">
        <f t="shared" ca="1" si="181"/>
        <v/>
      </c>
      <c r="AG358" s="30"/>
      <c r="AH358" s="31" t="str">
        <f t="shared" ca="1" si="182"/>
        <v/>
      </c>
      <c r="AI358" s="122"/>
      <c r="AJ358" s="38" t="str">
        <f t="shared" ca="1" si="183"/>
        <v/>
      </c>
      <c r="AK358" s="30"/>
      <c r="AL358" s="31" t="str">
        <f t="shared" ca="1" si="184"/>
        <v/>
      </c>
      <c r="AM358" s="11" t="str">
        <f t="shared" si="185"/>
        <v/>
      </c>
      <c r="AN358" s="11" t="str">
        <f t="shared" si="186"/>
        <v/>
      </c>
      <c r="AO358" s="11" t="str">
        <f>IF(AM358=7,VLOOKUP(AN358,設定!$A$2:$B$6,2,1),"---")</f>
        <v>---</v>
      </c>
      <c r="AP358" s="85"/>
      <c r="AQ358" s="86"/>
      <c r="AR358" s="86"/>
      <c r="AS358" s="87" t="s">
        <v>115</v>
      </c>
      <c r="AT358" s="88"/>
      <c r="AU358" s="87"/>
      <c r="AV358" s="89"/>
      <c r="AW358" s="90" t="str">
        <f t="shared" si="187"/>
        <v/>
      </c>
      <c r="AX358" s="87" t="s">
        <v>115</v>
      </c>
      <c r="AY358" s="87" t="s">
        <v>115</v>
      </c>
      <c r="AZ358" s="87" t="s">
        <v>115</v>
      </c>
      <c r="BA358" s="87"/>
      <c r="BB358" s="87"/>
      <c r="BC358" s="87"/>
      <c r="BD358" s="87"/>
      <c r="BE358" s="91"/>
      <c r="BF358" s="96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256"/>
      <c r="BY358" s="106"/>
      <c r="BZ358" s="47"/>
      <c r="CA358" s="47">
        <v>347</v>
      </c>
      <c r="CB358" s="18" t="str">
        <f t="shared" si="188"/>
        <v/>
      </c>
      <c r="CC358" s="18" t="str">
        <f t="shared" si="190"/>
        <v>立得点表!3:12</v>
      </c>
      <c r="CD358" s="116" t="str">
        <f t="shared" si="191"/>
        <v>立得点表!16:25</v>
      </c>
      <c r="CE358" s="18" t="str">
        <f t="shared" si="192"/>
        <v>立3段得点表!3:13</v>
      </c>
      <c r="CF358" s="116" t="str">
        <f t="shared" si="193"/>
        <v>立3段得点表!16:25</v>
      </c>
      <c r="CG358" s="18" t="str">
        <f t="shared" si="194"/>
        <v>ボール得点表!3:13</v>
      </c>
      <c r="CH358" s="116" t="str">
        <f t="shared" si="195"/>
        <v>ボール得点表!16:25</v>
      </c>
      <c r="CI358" s="18" t="str">
        <f t="shared" si="196"/>
        <v>50m得点表!3:13</v>
      </c>
      <c r="CJ358" s="116" t="str">
        <f t="shared" si="197"/>
        <v>50m得点表!16:25</v>
      </c>
      <c r="CK358" s="18" t="str">
        <f t="shared" si="198"/>
        <v>往得点表!3:13</v>
      </c>
      <c r="CL358" s="116" t="str">
        <f t="shared" si="199"/>
        <v>往得点表!16:25</v>
      </c>
      <c r="CM358" s="18" t="str">
        <f t="shared" si="200"/>
        <v>腕得点表!3:13</v>
      </c>
      <c r="CN358" s="116" t="str">
        <f t="shared" si="201"/>
        <v>腕得点表!16:25</v>
      </c>
      <c r="CO358" s="18" t="str">
        <f t="shared" si="202"/>
        <v>腕膝得点表!3:4</v>
      </c>
      <c r="CP358" s="116" t="str">
        <f t="shared" si="203"/>
        <v>腕膝得点表!8:9</v>
      </c>
      <c r="CQ358" s="18" t="str">
        <f t="shared" si="204"/>
        <v>20mシャトルラン得点表!3:13</v>
      </c>
      <c r="CR358" s="116" t="str">
        <f t="shared" si="205"/>
        <v>20mシャトルラン得点表!16:25</v>
      </c>
      <c r="CS358" s="47" t="b">
        <f t="shared" si="189"/>
        <v>0</v>
      </c>
    </row>
    <row r="359" spans="1:97">
      <c r="A359" s="10">
        <v>348</v>
      </c>
      <c r="B359" s="147"/>
      <c r="C359" s="15"/>
      <c r="D359" s="233"/>
      <c r="E359" s="15"/>
      <c r="F359" s="139" t="str">
        <f t="shared" si="176"/>
        <v/>
      </c>
      <c r="G359" s="15"/>
      <c r="H359" s="15"/>
      <c r="I359" s="30"/>
      <c r="J359" s="31" t="str">
        <f t="shared" ca="1" si="177"/>
        <v/>
      </c>
      <c r="K359" s="30"/>
      <c r="L359" s="31" t="str">
        <f t="shared" ca="1" si="178"/>
        <v/>
      </c>
      <c r="M359" s="59"/>
      <c r="N359" s="60"/>
      <c r="O359" s="60"/>
      <c r="P359" s="60"/>
      <c r="Q359" s="151"/>
      <c r="R359" s="122"/>
      <c r="S359" s="38" t="str">
        <f t="shared" ca="1" si="179"/>
        <v/>
      </c>
      <c r="T359" s="59"/>
      <c r="U359" s="60"/>
      <c r="V359" s="60"/>
      <c r="W359" s="60"/>
      <c r="X359" s="61"/>
      <c r="Y359" s="38"/>
      <c r="Z359" s="144" t="str">
        <f t="shared" ca="1" si="180"/>
        <v/>
      </c>
      <c r="AA359" s="59"/>
      <c r="AB359" s="60"/>
      <c r="AC359" s="60"/>
      <c r="AD359" s="151"/>
      <c r="AE359" s="30"/>
      <c r="AF359" s="31" t="str">
        <f t="shared" ca="1" si="181"/>
        <v/>
      </c>
      <c r="AG359" s="30"/>
      <c r="AH359" s="31" t="str">
        <f t="shared" ca="1" si="182"/>
        <v/>
      </c>
      <c r="AI359" s="122"/>
      <c r="AJ359" s="38" t="str">
        <f t="shared" ca="1" si="183"/>
        <v/>
      </c>
      <c r="AK359" s="30"/>
      <c r="AL359" s="31" t="str">
        <f t="shared" ca="1" si="184"/>
        <v/>
      </c>
      <c r="AM359" s="11" t="str">
        <f t="shared" si="185"/>
        <v/>
      </c>
      <c r="AN359" s="11" t="str">
        <f t="shared" si="186"/>
        <v/>
      </c>
      <c r="AO359" s="11" t="str">
        <f>IF(AM359=7,VLOOKUP(AN359,設定!$A$2:$B$6,2,1),"---")</f>
        <v>---</v>
      </c>
      <c r="AP359" s="85"/>
      <c r="AQ359" s="86"/>
      <c r="AR359" s="86"/>
      <c r="AS359" s="87" t="s">
        <v>115</v>
      </c>
      <c r="AT359" s="88"/>
      <c r="AU359" s="87"/>
      <c r="AV359" s="89"/>
      <c r="AW359" s="90" t="str">
        <f t="shared" si="187"/>
        <v/>
      </c>
      <c r="AX359" s="87" t="s">
        <v>115</v>
      </c>
      <c r="AY359" s="87" t="s">
        <v>115</v>
      </c>
      <c r="AZ359" s="87" t="s">
        <v>115</v>
      </c>
      <c r="BA359" s="87"/>
      <c r="BB359" s="87"/>
      <c r="BC359" s="87"/>
      <c r="BD359" s="87"/>
      <c r="BE359" s="91"/>
      <c r="BF359" s="96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256"/>
      <c r="BY359" s="106"/>
      <c r="BZ359" s="47"/>
      <c r="CA359" s="47">
        <v>348</v>
      </c>
      <c r="CB359" s="18" t="str">
        <f t="shared" si="188"/>
        <v/>
      </c>
      <c r="CC359" s="18" t="str">
        <f t="shared" si="190"/>
        <v>立得点表!3:12</v>
      </c>
      <c r="CD359" s="116" t="str">
        <f t="shared" si="191"/>
        <v>立得点表!16:25</v>
      </c>
      <c r="CE359" s="18" t="str">
        <f t="shared" si="192"/>
        <v>立3段得点表!3:13</v>
      </c>
      <c r="CF359" s="116" t="str">
        <f t="shared" si="193"/>
        <v>立3段得点表!16:25</v>
      </c>
      <c r="CG359" s="18" t="str">
        <f t="shared" si="194"/>
        <v>ボール得点表!3:13</v>
      </c>
      <c r="CH359" s="116" t="str">
        <f t="shared" si="195"/>
        <v>ボール得点表!16:25</v>
      </c>
      <c r="CI359" s="18" t="str">
        <f t="shared" si="196"/>
        <v>50m得点表!3:13</v>
      </c>
      <c r="CJ359" s="116" t="str">
        <f t="shared" si="197"/>
        <v>50m得点表!16:25</v>
      </c>
      <c r="CK359" s="18" t="str">
        <f t="shared" si="198"/>
        <v>往得点表!3:13</v>
      </c>
      <c r="CL359" s="116" t="str">
        <f t="shared" si="199"/>
        <v>往得点表!16:25</v>
      </c>
      <c r="CM359" s="18" t="str">
        <f t="shared" si="200"/>
        <v>腕得点表!3:13</v>
      </c>
      <c r="CN359" s="116" t="str">
        <f t="shared" si="201"/>
        <v>腕得点表!16:25</v>
      </c>
      <c r="CO359" s="18" t="str">
        <f t="shared" si="202"/>
        <v>腕膝得点表!3:4</v>
      </c>
      <c r="CP359" s="116" t="str">
        <f t="shared" si="203"/>
        <v>腕膝得点表!8:9</v>
      </c>
      <c r="CQ359" s="18" t="str">
        <f t="shared" si="204"/>
        <v>20mシャトルラン得点表!3:13</v>
      </c>
      <c r="CR359" s="116" t="str">
        <f t="shared" si="205"/>
        <v>20mシャトルラン得点表!16:25</v>
      </c>
      <c r="CS359" s="47" t="b">
        <f t="shared" si="189"/>
        <v>0</v>
      </c>
    </row>
    <row r="360" spans="1:97">
      <c r="A360" s="10">
        <v>349</v>
      </c>
      <c r="B360" s="147"/>
      <c r="C360" s="15"/>
      <c r="D360" s="233"/>
      <c r="E360" s="15"/>
      <c r="F360" s="139" t="str">
        <f t="shared" si="176"/>
        <v/>
      </c>
      <c r="G360" s="15"/>
      <c r="H360" s="15"/>
      <c r="I360" s="30"/>
      <c r="J360" s="31" t="str">
        <f t="shared" ca="1" si="177"/>
        <v/>
      </c>
      <c r="K360" s="30"/>
      <c r="L360" s="31" t="str">
        <f t="shared" ca="1" si="178"/>
        <v/>
      </c>
      <c r="M360" s="59"/>
      <c r="N360" s="60"/>
      <c r="O360" s="60"/>
      <c r="P360" s="60"/>
      <c r="Q360" s="151"/>
      <c r="R360" s="122"/>
      <c r="S360" s="38" t="str">
        <f t="shared" ca="1" si="179"/>
        <v/>
      </c>
      <c r="T360" s="59"/>
      <c r="U360" s="60"/>
      <c r="V360" s="60"/>
      <c r="W360" s="60"/>
      <c r="X360" s="61"/>
      <c r="Y360" s="38"/>
      <c r="Z360" s="144" t="str">
        <f t="shared" ca="1" si="180"/>
        <v/>
      </c>
      <c r="AA360" s="59"/>
      <c r="AB360" s="60"/>
      <c r="AC360" s="60"/>
      <c r="AD360" s="151"/>
      <c r="AE360" s="30"/>
      <c r="AF360" s="31" t="str">
        <f t="shared" ca="1" si="181"/>
        <v/>
      </c>
      <c r="AG360" s="30"/>
      <c r="AH360" s="31" t="str">
        <f t="shared" ca="1" si="182"/>
        <v/>
      </c>
      <c r="AI360" s="122"/>
      <c r="AJ360" s="38" t="str">
        <f t="shared" ca="1" si="183"/>
        <v/>
      </c>
      <c r="AK360" s="30"/>
      <c r="AL360" s="31" t="str">
        <f t="shared" ca="1" si="184"/>
        <v/>
      </c>
      <c r="AM360" s="11" t="str">
        <f t="shared" si="185"/>
        <v/>
      </c>
      <c r="AN360" s="11" t="str">
        <f t="shared" si="186"/>
        <v/>
      </c>
      <c r="AO360" s="11" t="str">
        <f>IF(AM360=7,VLOOKUP(AN360,設定!$A$2:$B$6,2,1),"---")</f>
        <v>---</v>
      </c>
      <c r="AP360" s="85"/>
      <c r="AQ360" s="86"/>
      <c r="AR360" s="86"/>
      <c r="AS360" s="87" t="s">
        <v>115</v>
      </c>
      <c r="AT360" s="88"/>
      <c r="AU360" s="87"/>
      <c r="AV360" s="89"/>
      <c r="AW360" s="90" t="str">
        <f t="shared" si="187"/>
        <v/>
      </c>
      <c r="AX360" s="87" t="s">
        <v>115</v>
      </c>
      <c r="AY360" s="87" t="s">
        <v>115</v>
      </c>
      <c r="AZ360" s="87" t="s">
        <v>115</v>
      </c>
      <c r="BA360" s="87"/>
      <c r="BB360" s="87"/>
      <c r="BC360" s="87"/>
      <c r="BD360" s="87"/>
      <c r="BE360" s="91"/>
      <c r="BF360" s="96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256"/>
      <c r="BY360" s="106"/>
      <c r="BZ360" s="47"/>
      <c r="CA360" s="47">
        <v>349</v>
      </c>
      <c r="CB360" s="18" t="str">
        <f t="shared" si="188"/>
        <v/>
      </c>
      <c r="CC360" s="18" t="str">
        <f t="shared" si="190"/>
        <v>立得点表!3:12</v>
      </c>
      <c r="CD360" s="116" t="str">
        <f t="shared" si="191"/>
        <v>立得点表!16:25</v>
      </c>
      <c r="CE360" s="18" t="str">
        <f t="shared" si="192"/>
        <v>立3段得点表!3:13</v>
      </c>
      <c r="CF360" s="116" t="str">
        <f t="shared" si="193"/>
        <v>立3段得点表!16:25</v>
      </c>
      <c r="CG360" s="18" t="str">
        <f t="shared" si="194"/>
        <v>ボール得点表!3:13</v>
      </c>
      <c r="CH360" s="116" t="str">
        <f t="shared" si="195"/>
        <v>ボール得点表!16:25</v>
      </c>
      <c r="CI360" s="18" t="str">
        <f t="shared" si="196"/>
        <v>50m得点表!3:13</v>
      </c>
      <c r="CJ360" s="116" t="str">
        <f t="shared" si="197"/>
        <v>50m得点表!16:25</v>
      </c>
      <c r="CK360" s="18" t="str">
        <f t="shared" si="198"/>
        <v>往得点表!3:13</v>
      </c>
      <c r="CL360" s="116" t="str">
        <f t="shared" si="199"/>
        <v>往得点表!16:25</v>
      </c>
      <c r="CM360" s="18" t="str">
        <f t="shared" si="200"/>
        <v>腕得点表!3:13</v>
      </c>
      <c r="CN360" s="116" t="str">
        <f t="shared" si="201"/>
        <v>腕得点表!16:25</v>
      </c>
      <c r="CO360" s="18" t="str">
        <f t="shared" si="202"/>
        <v>腕膝得点表!3:4</v>
      </c>
      <c r="CP360" s="116" t="str">
        <f t="shared" si="203"/>
        <v>腕膝得点表!8:9</v>
      </c>
      <c r="CQ360" s="18" t="str">
        <f t="shared" si="204"/>
        <v>20mシャトルラン得点表!3:13</v>
      </c>
      <c r="CR360" s="116" t="str">
        <f t="shared" si="205"/>
        <v>20mシャトルラン得点表!16:25</v>
      </c>
      <c r="CS360" s="47" t="b">
        <f t="shared" si="189"/>
        <v>0</v>
      </c>
    </row>
    <row r="361" spans="1:97">
      <c r="A361" s="10">
        <v>350</v>
      </c>
      <c r="B361" s="147"/>
      <c r="C361" s="15"/>
      <c r="D361" s="233"/>
      <c r="E361" s="15"/>
      <c r="F361" s="139" t="str">
        <f t="shared" si="176"/>
        <v/>
      </c>
      <c r="G361" s="15"/>
      <c r="H361" s="15"/>
      <c r="I361" s="30"/>
      <c r="J361" s="31" t="str">
        <f t="shared" ca="1" si="177"/>
        <v/>
      </c>
      <c r="K361" s="30"/>
      <c r="L361" s="31" t="str">
        <f t="shared" ca="1" si="178"/>
        <v/>
      </c>
      <c r="M361" s="59"/>
      <c r="N361" s="60"/>
      <c r="O361" s="60"/>
      <c r="P361" s="60"/>
      <c r="Q361" s="151"/>
      <c r="R361" s="122"/>
      <c r="S361" s="38" t="str">
        <f t="shared" ca="1" si="179"/>
        <v/>
      </c>
      <c r="T361" s="59"/>
      <c r="U361" s="60"/>
      <c r="V361" s="60"/>
      <c r="W361" s="60"/>
      <c r="X361" s="61"/>
      <c r="Y361" s="38"/>
      <c r="Z361" s="144" t="str">
        <f t="shared" ca="1" si="180"/>
        <v/>
      </c>
      <c r="AA361" s="59"/>
      <c r="AB361" s="60"/>
      <c r="AC361" s="60"/>
      <c r="AD361" s="151"/>
      <c r="AE361" s="30"/>
      <c r="AF361" s="31" t="str">
        <f t="shared" ca="1" si="181"/>
        <v/>
      </c>
      <c r="AG361" s="30"/>
      <c r="AH361" s="31" t="str">
        <f t="shared" ca="1" si="182"/>
        <v/>
      </c>
      <c r="AI361" s="122"/>
      <c r="AJ361" s="38" t="str">
        <f t="shared" ca="1" si="183"/>
        <v/>
      </c>
      <c r="AK361" s="30"/>
      <c r="AL361" s="31" t="str">
        <f t="shared" ca="1" si="184"/>
        <v/>
      </c>
      <c r="AM361" s="11" t="str">
        <f t="shared" si="185"/>
        <v/>
      </c>
      <c r="AN361" s="11" t="str">
        <f t="shared" si="186"/>
        <v/>
      </c>
      <c r="AO361" s="11" t="str">
        <f>IF(AM361=7,VLOOKUP(AN361,設定!$A$2:$B$6,2,1),"---")</f>
        <v>---</v>
      </c>
      <c r="AP361" s="85"/>
      <c r="AQ361" s="86"/>
      <c r="AR361" s="86"/>
      <c r="AS361" s="87" t="s">
        <v>115</v>
      </c>
      <c r="AT361" s="88"/>
      <c r="AU361" s="87"/>
      <c r="AV361" s="89"/>
      <c r="AW361" s="90" t="str">
        <f t="shared" si="187"/>
        <v/>
      </c>
      <c r="AX361" s="87" t="s">
        <v>115</v>
      </c>
      <c r="AY361" s="87" t="s">
        <v>115</v>
      </c>
      <c r="AZ361" s="87" t="s">
        <v>115</v>
      </c>
      <c r="BA361" s="87"/>
      <c r="BB361" s="87"/>
      <c r="BC361" s="87"/>
      <c r="BD361" s="87"/>
      <c r="BE361" s="91"/>
      <c r="BF361" s="96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256"/>
      <c r="BY361" s="106"/>
      <c r="BZ361" s="47"/>
      <c r="CA361" s="47">
        <v>350</v>
      </c>
      <c r="CB361" s="18" t="str">
        <f t="shared" si="188"/>
        <v/>
      </c>
      <c r="CC361" s="18" t="str">
        <f t="shared" si="190"/>
        <v>立得点表!3:12</v>
      </c>
      <c r="CD361" s="116" t="str">
        <f t="shared" si="191"/>
        <v>立得点表!16:25</v>
      </c>
      <c r="CE361" s="18" t="str">
        <f t="shared" si="192"/>
        <v>立3段得点表!3:13</v>
      </c>
      <c r="CF361" s="116" t="str">
        <f t="shared" si="193"/>
        <v>立3段得点表!16:25</v>
      </c>
      <c r="CG361" s="18" t="str">
        <f t="shared" si="194"/>
        <v>ボール得点表!3:13</v>
      </c>
      <c r="CH361" s="116" t="str">
        <f t="shared" si="195"/>
        <v>ボール得点表!16:25</v>
      </c>
      <c r="CI361" s="18" t="str">
        <f t="shared" si="196"/>
        <v>50m得点表!3:13</v>
      </c>
      <c r="CJ361" s="116" t="str">
        <f t="shared" si="197"/>
        <v>50m得点表!16:25</v>
      </c>
      <c r="CK361" s="18" t="str">
        <f t="shared" si="198"/>
        <v>往得点表!3:13</v>
      </c>
      <c r="CL361" s="116" t="str">
        <f t="shared" si="199"/>
        <v>往得点表!16:25</v>
      </c>
      <c r="CM361" s="18" t="str">
        <f t="shared" si="200"/>
        <v>腕得点表!3:13</v>
      </c>
      <c r="CN361" s="116" t="str">
        <f t="shared" si="201"/>
        <v>腕得点表!16:25</v>
      </c>
      <c r="CO361" s="18" t="str">
        <f t="shared" si="202"/>
        <v>腕膝得点表!3:4</v>
      </c>
      <c r="CP361" s="116" t="str">
        <f t="shared" si="203"/>
        <v>腕膝得点表!8:9</v>
      </c>
      <c r="CQ361" s="18" t="str">
        <f t="shared" si="204"/>
        <v>20mシャトルラン得点表!3:13</v>
      </c>
      <c r="CR361" s="116" t="str">
        <f t="shared" si="205"/>
        <v>20mシャトルラン得点表!16:25</v>
      </c>
      <c r="CS361" s="47" t="b">
        <f t="shared" si="189"/>
        <v>0</v>
      </c>
    </row>
    <row r="362" spans="1:97">
      <c r="A362" s="10">
        <v>351</v>
      </c>
      <c r="B362" s="147"/>
      <c r="C362" s="15"/>
      <c r="D362" s="233"/>
      <c r="E362" s="15"/>
      <c r="F362" s="139" t="str">
        <f t="shared" si="176"/>
        <v/>
      </c>
      <c r="G362" s="15"/>
      <c r="H362" s="15"/>
      <c r="I362" s="30"/>
      <c r="J362" s="31" t="str">
        <f t="shared" ca="1" si="177"/>
        <v/>
      </c>
      <c r="K362" s="30"/>
      <c r="L362" s="31" t="str">
        <f t="shared" ca="1" si="178"/>
        <v/>
      </c>
      <c r="M362" s="59"/>
      <c r="N362" s="60"/>
      <c r="O362" s="60"/>
      <c r="P362" s="60"/>
      <c r="Q362" s="151"/>
      <c r="R362" s="122"/>
      <c r="S362" s="38" t="str">
        <f t="shared" ca="1" si="179"/>
        <v/>
      </c>
      <c r="T362" s="59"/>
      <c r="U362" s="60"/>
      <c r="V362" s="60"/>
      <c r="W362" s="60"/>
      <c r="X362" s="61"/>
      <c r="Y362" s="38"/>
      <c r="Z362" s="144" t="str">
        <f t="shared" ca="1" si="180"/>
        <v/>
      </c>
      <c r="AA362" s="59"/>
      <c r="AB362" s="60"/>
      <c r="AC362" s="60"/>
      <c r="AD362" s="151"/>
      <c r="AE362" s="30"/>
      <c r="AF362" s="31" t="str">
        <f t="shared" ca="1" si="181"/>
        <v/>
      </c>
      <c r="AG362" s="30"/>
      <c r="AH362" s="31" t="str">
        <f t="shared" ca="1" si="182"/>
        <v/>
      </c>
      <c r="AI362" s="122"/>
      <c r="AJ362" s="38" t="str">
        <f t="shared" ca="1" si="183"/>
        <v/>
      </c>
      <c r="AK362" s="30"/>
      <c r="AL362" s="31" t="str">
        <f t="shared" ca="1" si="184"/>
        <v/>
      </c>
      <c r="AM362" s="11" t="str">
        <f t="shared" si="185"/>
        <v/>
      </c>
      <c r="AN362" s="11" t="str">
        <f t="shared" si="186"/>
        <v/>
      </c>
      <c r="AO362" s="11" t="str">
        <f>IF(AM362=7,VLOOKUP(AN362,設定!$A$2:$B$6,2,1),"---")</f>
        <v>---</v>
      </c>
      <c r="AP362" s="85"/>
      <c r="AQ362" s="86"/>
      <c r="AR362" s="86"/>
      <c r="AS362" s="87" t="s">
        <v>115</v>
      </c>
      <c r="AT362" s="88"/>
      <c r="AU362" s="87"/>
      <c r="AV362" s="89"/>
      <c r="AW362" s="90" t="str">
        <f t="shared" si="187"/>
        <v/>
      </c>
      <c r="AX362" s="87" t="s">
        <v>115</v>
      </c>
      <c r="AY362" s="87" t="s">
        <v>115</v>
      </c>
      <c r="AZ362" s="87" t="s">
        <v>115</v>
      </c>
      <c r="BA362" s="87"/>
      <c r="BB362" s="87"/>
      <c r="BC362" s="87"/>
      <c r="BD362" s="87"/>
      <c r="BE362" s="91"/>
      <c r="BF362" s="96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256"/>
      <c r="BY362" s="106"/>
      <c r="BZ362" s="47"/>
      <c r="CA362" s="47">
        <v>351</v>
      </c>
      <c r="CB362" s="18" t="str">
        <f t="shared" si="188"/>
        <v/>
      </c>
      <c r="CC362" s="18" t="str">
        <f t="shared" si="190"/>
        <v>立得点表!3:12</v>
      </c>
      <c r="CD362" s="116" t="str">
        <f t="shared" si="191"/>
        <v>立得点表!16:25</v>
      </c>
      <c r="CE362" s="18" t="str">
        <f t="shared" si="192"/>
        <v>立3段得点表!3:13</v>
      </c>
      <c r="CF362" s="116" t="str">
        <f t="shared" si="193"/>
        <v>立3段得点表!16:25</v>
      </c>
      <c r="CG362" s="18" t="str">
        <f t="shared" si="194"/>
        <v>ボール得点表!3:13</v>
      </c>
      <c r="CH362" s="116" t="str">
        <f t="shared" si="195"/>
        <v>ボール得点表!16:25</v>
      </c>
      <c r="CI362" s="18" t="str">
        <f t="shared" si="196"/>
        <v>50m得点表!3:13</v>
      </c>
      <c r="CJ362" s="116" t="str">
        <f t="shared" si="197"/>
        <v>50m得点表!16:25</v>
      </c>
      <c r="CK362" s="18" t="str">
        <f t="shared" si="198"/>
        <v>往得点表!3:13</v>
      </c>
      <c r="CL362" s="116" t="str">
        <f t="shared" si="199"/>
        <v>往得点表!16:25</v>
      </c>
      <c r="CM362" s="18" t="str">
        <f t="shared" si="200"/>
        <v>腕得点表!3:13</v>
      </c>
      <c r="CN362" s="116" t="str">
        <f t="shared" si="201"/>
        <v>腕得点表!16:25</v>
      </c>
      <c r="CO362" s="18" t="str">
        <f t="shared" si="202"/>
        <v>腕膝得点表!3:4</v>
      </c>
      <c r="CP362" s="116" t="str">
        <f t="shared" si="203"/>
        <v>腕膝得点表!8:9</v>
      </c>
      <c r="CQ362" s="18" t="str">
        <f t="shared" si="204"/>
        <v>20mシャトルラン得点表!3:13</v>
      </c>
      <c r="CR362" s="116" t="str">
        <f t="shared" si="205"/>
        <v>20mシャトルラン得点表!16:25</v>
      </c>
      <c r="CS362" s="47" t="b">
        <f t="shared" si="189"/>
        <v>0</v>
      </c>
    </row>
    <row r="363" spans="1:97">
      <c r="A363" s="10">
        <v>352</v>
      </c>
      <c r="B363" s="147"/>
      <c r="C363" s="15"/>
      <c r="D363" s="233"/>
      <c r="E363" s="15"/>
      <c r="F363" s="139" t="str">
        <f t="shared" si="176"/>
        <v/>
      </c>
      <c r="G363" s="15"/>
      <c r="H363" s="15"/>
      <c r="I363" s="30"/>
      <c r="J363" s="31" t="str">
        <f t="shared" ca="1" si="177"/>
        <v/>
      </c>
      <c r="K363" s="30"/>
      <c r="L363" s="31" t="str">
        <f t="shared" ca="1" si="178"/>
        <v/>
      </c>
      <c r="M363" s="59"/>
      <c r="N363" s="60"/>
      <c r="O363" s="60"/>
      <c r="P363" s="60"/>
      <c r="Q363" s="151"/>
      <c r="R363" s="122"/>
      <c r="S363" s="38" t="str">
        <f t="shared" ca="1" si="179"/>
        <v/>
      </c>
      <c r="T363" s="59"/>
      <c r="U363" s="60"/>
      <c r="V363" s="60"/>
      <c r="W363" s="60"/>
      <c r="X363" s="61"/>
      <c r="Y363" s="38"/>
      <c r="Z363" s="144" t="str">
        <f t="shared" ca="1" si="180"/>
        <v/>
      </c>
      <c r="AA363" s="59"/>
      <c r="AB363" s="60"/>
      <c r="AC363" s="60"/>
      <c r="AD363" s="151"/>
      <c r="AE363" s="30"/>
      <c r="AF363" s="31" t="str">
        <f t="shared" ca="1" si="181"/>
        <v/>
      </c>
      <c r="AG363" s="30"/>
      <c r="AH363" s="31" t="str">
        <f t="shared" ca="1" si="182"/>
        <v/>
      </c>
      <c r="AI363" s="122"/>
      <c r="AJ363" s="38" t="str">
        <f t="shared" ca="1" si="183"/>
        <v/>
      </c>
      <c r="AK363" s="30"/>
      <c r="AL363" s="31" t="str">
        <f t="shared" ca="1" si="184"/>
        <v/>
      </c>
      <c r="AM363" s="11" t="str">
        <f t="shared" si="185"/>
        <v/>
      </c>
      <c r="AN363" s="11" t="str">
        <f t="shared" si="186"/>
        <v/>
      </c>
      <c r="AO363" s="11" t="str">
        <f>IF(AM363=7,VLOOKUP(AN363,設定!$A$2:$B$6,2,1),"---")</f>
        <v>---</v>
      </c>
      <c r="AP363" s="85"/>
      <c r="AQ363" s="86"/>
      <c r="AR363" s="86"/>
      <c r="AS363" s="87" t="s">
        <v>115</v>
      </c>
      <c r="AT363" s="88"/>
      <c r="AU363" s="87"/>
      <c r="AV363" s="89"/>
      <c r="AW363" s="90" t="str">
        <f t="shared" si="187"/>
        <v/>
      </c>
      <c r="AX363" s="87" t="s">
        <v>115</v>
      </c>
      <c r="AY363" s="87" t="s">
        <v>115</v>
      </c>
      <c r="AZ363" s="87" t="s">
        <v>115</v>
      </c>
      <c r="BA363" s="87"/>
      <c r="BB363" s="87"/>
      <c r="BC363" s="87"/>
      <c r="BD363" s="87"/>
      <c r="BE363" s="91"/>
      <c r="BF363" s="96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256"/>
      <c r="BY363" s="106"/>
      <c r="BZ363" s="47"/>
      <c r="CA363" s="47">
        <v>352</v>
      </c>
      <c r="CB363" s="18" t="str">
        <f t="shared" si="188"/>
        <v/>
      </c>
      <c r="CC363" s="18" t="str">
        <f t="shared" si="190"/>
        <v>立得点表!3:12</v>
      </c>
      <c r="CD363" s="116" t="str">
        <f t="shared" si="191"/>
        <v>立得点表!16:25</v>
      </c>
      <c r="CE363" s="18" t="str">
        <f t="shared" si="192"/>
        <v>立3段得点表!3:13</v>
      </c>
      <c r="CF363" s="116" t="str">
        <f t="shared" si="193"/>
        <v>立3段得点表!16:25</v>
      </c>
      <c r="CG363" s="18" t="str">
        <f t="shared" si="194"/>
        <v>ボール得点表!3:13</v>
      </c>
      <c r="CH363" s="116" t="str">
        <f t="shared" si="195"/>
        <v>ボール得点表!16:25</v>
      </c>
      <c r="CI363" s="18" t="str">
        <f t="shared" si="196"/>
        <v>50m得点表!3:13</v>
      </c>
      <c r="CJ363" s="116" t="str">
        <f t="shared" si="197"/>
        <v>50m得点表!16:25</v>
      </c>
      <c r="CK363" s="18" t="str">
        <f t="shared" si="198"/>
        <v>往得点表!3:13</v>
      </c>
      <c r="CL363" s="116" t="str">
        <f t="shared" si="199"/>
        <v>往得点表!16:25</v>
      </c>
      <c r="CM363" s="18" t="str">
        <f t="shared" si="200"/>
        <v>腕得点表!3:13</v>
      </c>
      <c r="CN363" s="116" t="str">
        <f t="shared" si="201"/>
        <v>腕得点表!16:25</v>
      </c>
      <c r="CO363" s="18" t="str">
        <f t="shared" si="202"/>
        <v>腕膝得点表!3:4</v>
      </c>
      <c r="CP363" s="116" t="str">
        <f t="shared" si="203"/>
        <v>腕膝得点表!8:9</v>
      </c>
      <c r="CQ363" s="18" t="str">
        <f t="shared" si="204"/>
        <v>20mシャトルラン得点表!3:13</v>
      </c>
      <c r="CR363" s="116" t="str">
        <f t="shared" si="205"/>
        <v>20mシャトルラン得点表!16:25</v>
      </c>
      <c r="CS363" s="47" t="b">
        <f t="shared" si="189"/>
        <v>0</v>
      </c>
    </row>
    <row r="364" spans="1:97">
      <c r="A364" s="10">
        <v>353</v>
      </c>
      <c r="B364" s="147"/>
      <c r="C364" s="15"/>
      <c r="D364" s="233"/>
      <c r="E364" s="15"/>
      <c r="F364" s="139" t="str">
        <f t="shared" si="176"/>
        <v/>
      </c>
      <c r="G364" s="15"/>
      <c r="H364" s="15"/>
      <c r="I364" s="30"/>
      <c r="J364" s="31" t="str">
        <f t="shared" ca="1" si="177"/>
        <v/>
      </c>
      <c r="K364" s="30"/>
      <c r="L364" s="31" t="str">
        <f t="shared" ca="1" si="178"/>
        <v/>
      </c>
      <c r="M364" s="59"/>
      <c r="N364" s="60"/>
      <c r="O364" s="60"/>
      <c r="P364" s="60"/>
      <c r="Q364" s="151"/>
      <c r="R364" s="122"/>
      <c r="S364" s="38" t="str">
        <f t="shared" ca="1" si="179"/>
        <v/>
      </c>
      <c r="T364" s="59"/>
      <c r="U364" s="60"/>
      <c r="V364" s="60"/>
      <c r="W364" s="60"/>
      <c r="X364" s="61"/>
      <c r="Y364" s="38"/>
      <c r="Z364" s="144" t="str">
        <f t="shared" ca="1" si="180"/>
        <v/>
      </c>
      <c r="AA364" s="59"/>
      <c r="AB364" s="60"/>
      <c r="AC364" s="60"/>
      <c r="AD364" s="151"/>
      <c r="AE364" s="30"/>
      <c r="AF364" s="31" t="str">
        <f t="shared" ca="1" si="181"/>
        <v/>
      </c>
      <c r="AG364" s="30"/>
      <c r="AH364" s="31" t="str">
        <f t="shared" ca="1" si="182"/>
        <v/>
      </c>
      <c r="AI364" s="122"/>
      <c r="AJ364" s="38" t="str">
        <f t="shared" ca="1" si="183"/>
        <v/>
      </c>
      <c r="AK364" s="30"/>
      <c r="AL364" s="31" t="str">
        <f t="shared" ca="1" si="184"/>
        <v/>
      </c>
      <c r="AM364" s="11" t="str">
        <f t="shared" si="185"/>
        <v/>
      </c>
      <c r="AN364" s="11" t="str">
        <f t="shared" si="186"/>
        <v/>
      </c>
      <c r="AO364" s="11" t="str">
        <f>IF(AM364=7,VLOOKUP(AN364,設定!$A$2:$B$6,2,1),"---")</f>
        <v>---</v>
      </c>
      <c r="AP364" s="85"/>
      <c r="AQ364" s="86"/>
      <c r="AR364" s="86"/>
      <c r="AS364" s="87" t="s">
        <v>115</v>
      </c>
      <c r="AT364" s="88"/>
      <c r="AU364" s="87"/>
      <c r="AV364" s="89"/>
      <c r="AW364" s="90" t="str">
        <f t="shared" si="187"/>
        <v/>
      </c>
      <c r="AX364" s="87" t="s">
        <v>115</v>
      </c>
      <c r="AY364" s="87" t="s">
        <v>115</v>
      </c>
      <c r="AZ364" s="87" t="s">
        <v>115</v>
      </c>
      <c r="BA364" s="87"/>
      <c r="BB364" s="87"/>
      <c r="BC364" s="87"/>
      <c r="BD364" s="87"/>
      <c r="BE364" s="91"/>
      <c r="BF364" s="96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256"/>
      <c r="BY364" s="106"/>
      <c r="BZ364" s="47"/>
      <c r="CA364" s="47">
        <v>353</v>
      </c>
      <c r="CB364" s="18" t="str">
        <f t="shared" si="188"/>
        <v/>
      </c>
      <c r="CC364" s="18" t="str">
        <f t="shared" si="190"/>
        <v>立得点表!3:12</v>
      </c>
      <c r="CD364" s="116" t="str">
        <f t="shared" si="191"/>
        <v>立得点表!16:25</v>
      </c>
      <c r="CE364" s="18" t="str">
        <f t="shared" si="192"/>
        <v>立3段得点表!3:13</v>
      </c>
      <c r="CF364" s="116" t="str">
        <f t="shared" si="193"/>
        <v>立3段得点表!16:25</v>
      </c>
      <c r="CG364" s="18" t="str">
        <f t="shared" si="194"/>
        <v>ボール得点表!3:13</v>
      </c>
      <c r="CH364" s="116" t="str">
        <f t="shared" si="195"/>
        <v>ボール得点表!16:25</v>
      </c>
      <c r="CI364" s="18" t="str">
        <f t="shared" si="196"/>
        <v>50m得点表!3:13</v>
      </c>
      <c r="CJ364" s="116" t="str">
        <f t="shared" si="197"/>
        <v>50m得点表!16:25</v>
      </c>
      <c r="CK364" s="18" t="str">
        <f t="shared" si="198"/>
        <v>往得点表!3:13</v>
      </c>
      <c r="CL364" s="116" t="str">
        <f t="shared" si="199"/>
        <v>往得点表!16:25</v>
      </c>
      <c r="CM364" s="18" t="str">
        <f t="shared" si="200"/>
        <v>腕得点表!3:13</v>
      </c>
      <c r="CN364" s="116" t="str">
        <f t="shared" si="201"/>
        <v>腕得点表!16:25</v>
      </c>
      <c r="CO364" s="18" t="str">
        <f t="shared" si="202"/>
        <v>腕膝得点表!3:4</v>
      </c>
      <c r="CP364" s="116" t="str">
        <f t="shared" si="203"/>
        <v>腕膝得点表!8:9</v>
      </c>
      <c r="CQ364" s="18" t="str">
        <f t="shared" si="204"/>
        <v>20mシャトルラン得点表!3:13</v>
      </c>
      <c r="CR364" s="116" t="str">
        <f t="shared" si="205"/>
        <v>20mシャトルラン得点表!16:25</v>
      </c>
      <c r="CS364" s="47" t="b">
        <f t="shared" si="189"/>
        <v>0</v>
      </c>
    </row>
    <row r="365" spans="1:97">
      <c r="A365" s="10">
        <v>354</v>
      </c>
      <c r="B365" s="147"/>
      <c r="C365" s="15"/>
      <c r="D365" s="233"/>
      <c r="E365" s="15"/>
      <c r="F365" s="139" t="str">
        <f t="shared" si="176"/>
        <v/>
      </c>
      <c r="G365" s="15"/>
      <c r="H365" s="15"/>
      <c r="I365" s="30"/>
      <c r="J365" s="31" t="str">
        <f t="shared" ca="1" si="177"/>
        <v/>
      </c>
      <c r="K365" s="30"/>
      <c r="L365" s="31" t="str">
        <f t="shared" ca="1" si="178"/>
        <v/>
      </c>
      <c r="M365" s="59"/>
      <c r="N365" s="60"/>
      <c r="O365" s="60"/>
      <c r="P365" s="60"/>
      <c r="Q365" s="151"/>
      <c r="R365" s="122"/>
      <c r="S365" s="38" t="str">
        <f t="shared" ca="1" si="179"/>
        <v/>
      </c>
      <c r="T365" s="59"/>
      <c r="U365" s="60"/>
      <c r="V365" s="60"/>
      <c r="W365" s="60"/>
      <c r="X365" s="61"/>
      <c r="Y365" s="38"/>
      <c r="Z365" s="144" t="str">
        <f t="shared" ca="1" si="180"/>
        <v/>
      </c>
      <c r="AA365" s="59"/>
      <c r="AB365" s="60"/>
      <c r="AC365" s="60"/>
      <c r="AD365" s="151"/>
      <c r="AE365" s="30"/>
      <c r="AF365" s="31" t="str">
        <f t="shared" ca="1" si="181"/>
        <v/>
      </c>
      <c r="AG365" s="30"/>
      <c r="AH365" s="31" t="str">
        <f t="shared" ca="1" si="182"/>
        <v/>
      </c>
      <c r="AI365" s="122"/>
      <c r="AJ365" s="38" t="str">
        <f t="shared" ca="1" si="183"/>
        <v/>
      </c>
      <c r="AK365" s="30"/>
      <c r="AL365" s="31" t="str">
        <f t="shared" ca="1" si="184"/>
        <v/>
      </c>
      <c r="AM365" s="11" t="str">
        <f t="shared" si="185"/>
        <v/>
      </c>
      <c r="AN365" s="11" t="str">
        <f t="shared" si="186"/>
        <v/>
      </c>
      <c r="AO365" s="11" t="str">
        <f>IF(AM365=7,VLOOKUP(AN365,設定!$A$2:$B$6,2,1),"---")</f>
        <v>---</v>
      </c>
      <c r="AP365" s="85"/>
      <c r="AQ365" s="86"/>
      <c r="AR365" s="86"/>
      <c r="AS365" s="87" t="s">
        <v>115</v>
      </c>
      <c r="AT365" s="88"/>
      <c r="AU365" s="87"/>
      <c r="AV365" s="89"/>
      <c r="AW365" s="90" t="str">
        <f t="shared" si="187"/>
        <v/>
      </c>
      <c r="AX365" s="87" t="s">
        <v>115</v>
      </c>
      <c r="AY365" s="87" t="s">
        <v>115</v>
      </c>
      <c r="AZ365" s="87" t="s">
        <v>115</v>
      </c>
      <c r="BA365" s="87"/>
      <c r="BB365" s="87"/>
      <c r="BC365" s="87"/>
      <c r="BD365" s="87"/>
      <c r="BE365" s="91"/>
      <c r="BF365" s="96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256"/>
      <c r="BY365" s="106"/>
      <c r="BZ365" s="47"/>
      <c r="CA365" s="47">
        <v>354</v>
      </c>
      <c r="CB365" s="18" t="str">
        <f t="shared" si="188"/>
        <v/>
      </c>
      <c r="CC365" s="18" t="str">
        <f t="shared" si="190"/>
        <v>立得点表!3:12</v>
      </c>
      <c r="CD365" s="116" t="str">
        <f t="shared" si="191"/>
        <v>立得点表!16:25</v>
      </c>
      <c r="CE365" s="18" t="str">
        <f t="shared" si="192"/>
        <v>立3段得点表!3:13</v>
      </c>
      <c r="CF365" s="116" t="str">
        <f t="shared" si="193"/>
        <v>立3段得点表!16:25</v>
      </c>
      <c r="CG365" s="18" t="str">
        <f t="shared" si="194"/>
        <v>ボール得点表!3:13</v>
      </c>
      <c r="CH365" s="116" t="str">
        <f t="shared" si="195"/>
        <v>ボール得点表!16:25</v>
      </c>
      <c r="CI365" s="18" t="str">
        <f t="shared" si="196"/>
        <v>50m得点表!3:13</v>
      </c>
      <c r="CJ365" s="116" t="str">
        <f t="shared" si="197"/>
        <v>50m得点表!16:25</v>
      </c>
      <c r="CK365" s="18" t="str">
        <f t="shared" si="198"/>
        <v>往得点表!3:13</v>
      </c>
      <c r="CL365" s="116" t="str">
        <f t="shared" si="199"/>
        <v>往得点表!16:25</v>
      </c>
      <c r="CM365" s="18" t="str">
        <f t="shared" si="200"/>
        <v>腕得点表!3:13</v>
      </c>
      <c r="CN365" s="116" t="str">
        <f t="shared" si="201"/>
        <v>腕得点表!16:25</v>
      </c>
      <c r="CO365" s="18" t="str">
        <f t="shared" si="202"/>
        <v>腕膝得点表!3:4</v>
      </c>
      <c r="CP365" s="116" t="str">
        <f t="shared" si="203"/>
        <v>腕膝得点表!8:9</v>
      </c>
      <c r="CQ365" s="18" t="str">
        <f t="shared" si="204"/>
        <v>20mシャトルラン得点表!3:13</v>
      </c>
      <c r="CR365" s="116" t="str">
        <f t="shared" si="205"/>
        <v>20mシャトルラン得点表!16:25</v>
      </c>
      <c r="CS365" s="47" t="b">
        <f t="shared" si="189"/>
        <v>0</v>
      </c>
    </row>
    <row r="366" spans="1:97">
      <c r="A366" s="10">
        <v>355</v>
      </c>
      <c r="B366" s="147"/>
      <c r="C366" s="15"/>
      <c r="D366" s="233"/>
      <c r="E366" s="15"/>
      <c r="F366" s="139" t="str">
        <f t="shared" si="176"/>
        <v/>
      </c>
      <c r="G366" s="15"/>
      <c r="H366" s="15"/>
      <c r="I366" s="30"/>
      <c r="J366" s="31" t="str">
        <f t="shared" ca="1" si="177"/>
        <v/>
      </c>
      <c r="K366" s="30"/>
      <c r="L366" s="31" t="str">
        <f t="shared" ca="1" si="178"/>
        <v/>
      </c>
      <c r="M366" s="59"/>
      <c r="N366" s="60"/>
      <c r="O366" s="60"/>
      <c r="P366" s="60"/>
      <c r="Q366" s="151"/>
      <c r="R366" s="122"/>
      <c r="S366" s="38" t="str">
        <f t="shared" ca="1" si="179"/>
        <v/>
      </c>
      <c r="T366" s="59"/>
      <c r="U366" s="60"/>
      <c r="V366" s="60"/>
      <c r="W366" s="60"/>
      <c r="X366" s="61"/>
      <c r="Y366" s="38"/>
      <c r="Z366" s="144" t="str">
        <f t="shared" ca="1" si="180"/>
        <v/>
      </c>
      <c r="AA366" s="59"/>
      <c r="AB366" s="60"/>
      <c r="AC366" s="60"/>
      <c r="AD366" s="151"/>
      <c r="AE366" s="30"/>
      <c r="AF366" s="31" t="str">
        <f t="shared" ca="1" si="181"/>
        <v/>
      </c>
      <c r="AG366" s="30"/>
      <c r="AH366" s="31" t="str">
        <f t="shared" ca="1" si="182"/>
        <v/>
      </c>
      <c r="AI366" s="122"/>
      <c r="AJ366" s="38" t="str">
        <f t="shared" ca="1" si="183"/>
        <v/>
      </c>
      <c r="AK366" s="30"/>
      <c r="AL366" s="31" t="str">
        <f t="shared" ca="1" si="184"/>
        <v/>
      </c>
      <c r="AM366" s="11" t="str">
        <f t="shared" si="185"/>
        <v/>
      </c>
      <c r="AN366" s="11" t="str">
        <f t="shared" si="186"/>
        <v/>
      </c>
      <c r="AO366" s="11" t="str">
        <f>IF(AM366=7,VLOOKUP(AN366,設定!$A$2:$B$6,2,1),"---")</f>
        <v>---</v>
      </c>
      <c r="AP366" s="85"/>
      <c r="AQ366" s="86"/>
      <c r="AR366" s="86"/>
      <c r="AS366" s="87" t="s">
        <v>115</v>
      </c>
      <c r="AT366" s="88"/>
      <c r="AU366" s="87"/>
      <c r="AV366" s="89"/>
      <c r="AW366" s="90" t="str">
        <f t="shared" si="187"/>
        <v/>
      </c>
      <c r="AX366" s="87" t="s">
        <v>115</v>
      </c>
      <c r="AY366" s="87" t="s">
        <v>115</v>
      </c>
      <c r="AZ366" s="87" t="s">
        <v>115</v>
      </c>
      <c r="BA366" s="87"/>
      <c r="BB366" s="87"/>
      <c r="BC366" s="87"/>
      <c r="BD366" s="87"/>
      <c r="BE366" s="91"/>
      <c r="BF366" s="96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256"/>
      <c r="BY366" s="106"/>
      <c r="BZ366" s="47"/>
      <c r="CA366" s="47">
        <v>355</v>
      </c>
      <c r="CB366" s="18" t="str">
        <f t="shared" si="188"/>
        <v/>
      </c>
      <c r="CC366" s="18" t="str">
        <f t="shared" si="190"/>
        <v>立得点表!3:12</v>
      </c>
      <c r="CD366" s="116" t="str">
        <f t="shared" si="191"/>
        <v>立得点表!16:25</v>
      </c>
      <c r="CE366" s="18" t="str">
        <f t="shared" si="192"/>
        <v>立3段得点表!3:13</v>
      </c>
      <c r="CF366" s="116" t="str">
        <f t="shared" si="193"/>
        <v>立3段得点表!16:25</v>
      </c>
      <c r="CG366" s="18" t="str">
        <f t="shared" si="194"/>
        <v>ボール得点表!3:13</v>
      </c>
      <c r="CH366" s="116" t="str">
        <f t="shared" si="195"/>
        <v>ボール得点表!16:25</v>
      </c>
      <c r="CI366" s="18" t="str">
        <f t="shared" si="196"/>
        <v>50m得点表!3:13</v>
      </c>
      <c r="CJ366" s="116" t="str">
        <f t="shared" si="197"/>
        <v>50m得点表!16:25</v>
      </c>
      <c r="CK366" s="18" t="str">
        <f t="shared" si="198"/>
        <v>往得点表!3:13</v>
      </c>
      <c r="CL366" s="116" t="str">
        <f t="shared" si="199"/>
        <v>往得点表!16:25</v>
      </c>
      <c r="CM366" s="18" t="str">
        <f t="shared" si="200"/>
        <v>腕得点表!3:13</v>
      </c>
      <c r="CN366" s="116" t="str">
        <f t="shared" si="201"/>
        <v>腕得点表!16:25</v>
      </c>
      <c r="CO366" s="18" t="str">
        <f t="shared" si="202"/>
        <v>腕膝得点表!3:4</v>
      </c>
      <c r="CP366" s="116" t="str">
        <f t="shared" si="203"/>
        <v>腕膝得点表!8:9</v>
      </c>
      <c r="CQ366" s="18" t="str">
        <f t="shared" si="204"/>
        <v>20mシャトルラン得点表!3:13</v>
      </c>
      <c r="CR366" s="116" t="str">
        <f t="shared" si="205"/>
        <v>20mシャトルラン得点表!16:25</v>
      </c>
      <c r="CS366" s="47" t="b">
        <f t="shared" si="189"/>
        <v>0</v>
      </c>
    </row>
    <row r="367" spans="1:97">
      <c r="A367" s="10">
        <v>356</v>
      </c>
      <c r="B367" s="147"/>
      <c r="C367" s="15"/>
      <c r="D367" s="233"/>
      <c r="E367" s="15"/>
      <c r="F367" s="139" t="str">
        <f t="shared" si="176"/>
        <v/>
      </c>
      <c r="G367" s="15"/>
      <c r="H367" s="15"/>
      <c r="I367" s="30"/>
      <c r="J367" s="31" t="str">
        <f t="shared" ca="1" si="177"/>
        <v/>
      </c>
      <c r="K367" s="30"/>
      <c r="L367" s="31" t="str">
        <f t="shared" ca="1" si="178"/>
        <v/>
      </c>
      <c r="M367" s="59"/>
      <c r="N367" s="60"/>
      <c r="O367" s="60"/>
      <c r="P367" s="60"/>
      <c r="Q367" s="151"/>
      <c r="R367" s="122"/>
      <c r="S367" s="38" t="str">
        <f t="shared" ca="1" si="179"/>
        <v/>
      </c>
      <c r="T367" s="59"/>
      <c r="U367" s="60"/>
      <c r="V367" s="60"/>
      <c r="W367" s="60"/>
      <c r="X367" s="61"/>
      <c r="Y367" s="38"/>
      <c r="Z367" s="144" t="str">
        <f t="shared" ca="1" si="180"/>
        <v/>
      </c>
      <c r="AA367" s="59"/>
      <c r="AB367" s="60"/>
      <c r="AC367" s="60"/>
      <c r="AD367" s="151"/>
      <c r="AE367" s="30"/>
      <c r="AF367" s="31" t="str">
        <f t="shared" ca="1" si="181"/>
        <v/>
      </c>
      <c r="AG367" s="30"/>
      <c r="AH367" s="31" t="str">
        <f t="shared" ca="1" si="182"/>
        <v/>
      </c>
      <c r="AI367" s="122"/>
      <c r="AJ367" s="38" t="str">
        <f t="shared" ca="1" si="183"/>
        <v/>
      </c>
      <c r="AK367" s="30"/>
      <c r="AL367" s="31" t="str">
        <f t="shared" ca="1" si="184"/>
        <v/>
      </c>
      <c r="AM367" s="11" t="str">
        <f t="shared" si="185"/>
        <v/>
      </c>
      <c r="AN367" s="11" t="str">
        <f t="shared" si="186"/>
        <v/>
      </c>
      <c r="AO367" s="11" t="str">
        <f>IF(AM367=7,VLOOKUP(AN367,設定!$A$2:$B$6,2,1),"---")</f>
        <v>---</v>
      </c>
      <c r="AP367" s="85"/>
      <c r="AQ367" s="86"/>
      <c r="AR367" s="86"/>
      <c r="AS367" s="87" t="s">
        <v>115</v>
      </c>
      <c r="AT367" s="88"/>
      <c r="AU367" s="87"/>
      <c r="AV367" s="89"/>
      <c r="AW367" s="90" t="str">
        <f t="shared" si="187"/>
        <v/>
      </c>
      <c r="AX367" s="87" t="s">
        <v>115</v>
      </c>
      <c r="AY367" s="87" t="s">
        <v>115</v>
      </c>
      <c r="AZ367" s="87" t="s">
        <v>115</v>
      </c>
      <c r="BA367" s="87"/>
      <c r="BB367" s="87"/>
      <c r="BC367" s="87"/>
      <c r="BD367" s="87"/>
      <c r="BE367" s="91"/>
      <c r="BF367" s="96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256"/>
      <c r="BY367" s="106"/>
      <c r="BZ367" s="47"/>
      <c r="CA367" s="47">
        <v>356</v>
      </c>
      <c r="CB367" s="18" t="str">
        <f t="shared" si="188"/>
        <v/>
      </c>
      <c r="CC367" s="18" t="str">
        <f t="shared" si="190"/>
        <v>立得点表!3:12</v>
      </c>
      <c r="CD367" s="116" t="str">
        <f t="shared" si="191"/>
        <v>立得点表!16:25</v>
      </c>
      <c r="CE367" s="18" t="str">
        <f t="shared" si="192"/>
        <v>立3段得点表!3:13</v>
      </c>
      <c r="CF367" s="116" t="str">
        <f t="shared" si="193"/>
        <v>立3段得点表!16:25</v>
      </c>
      <c r="CG367" s="18" t="str">
        <f t="shared" si="194"/>
        <v>ボール得点表!3:13</v>
      </c>
      <c r="CH367" s="116" t="str">
        <f t="shared" si="195"/>
        <v>ボール得点表!16:25</v>
      </c>
      <c r="CI367" s="18" t="str">
        <f t="shared" si="196"/>
        <v>50m得点表!3:13</v>
      </c>
      <c r="CJ367" s="116" t="str">
        <f t="shared" si="197"/>
        <v>50m得点表!16:25</v>
      </c>
      <c r="CK367" s="18" t="str">
        <f t="shared" si="198"/>
        <v>往得点表!3:13</v>
      </c>
      <c r="CL367" s="116" t="str">
        <f t="shared" si="199"/>
        <v>往得点表!16:25</v>
      </c>
      <c r="CM367" s="18" t="str">
        <f t="shared" si="200"/>
        <v>腕得点表!3:13</v>
      </c>
      <c r="CN367" s="116" t="str">
        <f t="shared" si="201"/>
        <v>腕得点表!16:25</v>
      </c>
      <c r="CO367" s="18" t="str">
        <f t="shared" si="202"/>
        <v>腕膝得点表!3:4</v>
      </c>
      <c r="CP367" s="116" t="str">
        <f t="shared" si="203"/>
        <v>腕膝得点表!8:9</v>
      </c>
      <c r="CQ367" s="18" t="str">
        <f t="shared" si="204"/>
        <v>20mシャトルラン得点表!3:13</v>
      </c>
      <c r="CR367" s="116" t="str">
        <f t="shared" si="205"/>
        <v>20mシャトルラン得点表!16:25</v>
      </c>
      <c r="CS367" s="47" t="b">
        <f t="shared" si="189"/>
        <v>0</v>
      </c>
    </row>
    <row r="368" spans="1:97">
      <c r="A368" s="10">
        <v>357</v>
      </c>
      <c r="B368" s="147"/>
      <c r="C368" s="15"/>
      <c r="D368" s="233"/>
      <c r="E368" s="15"/>
      <c r="F368" s="139" t="str">
        <f t="shared" ref="F368:F431" si="206">IF(D368="","",DATEDIF(D368,$Z$4,"y"))</f>
        <v/>
      </c>
      <c r="G368" s="15"/>
      <c r="H368" s="15"/>
      <c r="I368" s="30"/>
      <c r="J368" s="31" t="str">
        <f t="shared" ref="J368:J431" ca="1" si="207">IF(B368="","",IF(I368="","",CHOOSE(MATCH($I368,IF($C368="男",INDIRECT(CC368),INDIRECT(CD368)),1),1,2,3,4,5,6,7,8,9,10)))</f>
        <v/>
      </c>
      <c r="K368" s="30"/>
      <c r="L368" s="31" t="str">
        <f t="shared" ref="L368:L431" ca="1" si="208">IF(B368="","",IF(K368="","",CHOOSE(MATCH($K368,IF($C368="男",INDIRECT(CE368),INDIRECT(CF368)),1),1,2,3,4,5,6,7,8,9,10)))</f>
        <v/>
      </c>
      <c r="M368" s="59"/>
      <c r="N368" s="60"/>
      <c r="O368" s="60"/>
      <c r="P368" s="60"/>
      <c r="Q368" s="151"/>
      <c r="R368" s="122"/>
      <c r="S368" s="38" t="str">
        <f t="shared" ref="S368:S431" ca="1" si="209">IF(B368="","",IF(R368="","",CHOOSE(MATCH($R368,IF($C368="男",INDIRECT(CG368),INDIRECT(CH368)),1),1,2,3,4,5,6,7,8,9,10)))</f>
        <v/>
      </c>
      <c r="T368" s="59"/>
      <c r="U368" s="60"/>
      <c r="V368" s="60"/>
      <c r="W368" s="60"/>
      <c r="X368" s="61"/>
      <c r="Y368" s="38"/>
      <c r="Z368" s="144" t="str">
        <f t="shared" ref="Z368:Z431" ca="1" si="210">IF(B368="","",IF(Y368="","",CHOOSE(MATCH($Y368,IF($C368="男",INDIRECT(CI368),INDIRECT(CJ368)),1),10,9,8,7,6,5,4,3,2,1)))</f>
        <v/>
      </c>
      <c r="AA368" s="59"/>
      <c r="AB368" s="60"/>
      <c r="AC368" s="60"/>
      <c r="AD368" s="151"/>
      <c r="AE368" s="30"/>
      <c r="AF368" s="31" t="str">
        <f t="shared" ref="AF368:AF431" ca="1" si="211">IF(B368="","",IF(AE368="","",CHOOSE(MATCH(AE368,IF($C368="男",INDIRECT(CK368),INDIRECT(CL368)),1),1,2,3,4,5,6,7,8,9,10)))</f>
        <v/>
      </c>
      <c r="AG368" s="30"/>
      <c r="AH368" s="31" t="str">
        <f t="shared" ref="AH368:AH431" ca="1" si="212">IF(B368="","",IF(AG368="","",CHOOSE(MATCH(AG368,IF($C368="男",INDIRECT(CM368),INDIRECT(CN368)),1),1,2,3,4,5,6,7,8,9,10)))</f>
        <v/>
      </c>
      <c r="AI368" s="122"/>
      <c r="AJ368" s="38" t="str">
        <f t="shared" ref="AJ368:AJ431" ca="1" si="213">IF(B368="","",IF(AI368="","",CHOOSE(MATCH(AI368,IF($C368="男",INDIRECT(CO368),INDIRECT(CP368)),1),1,2,3,4,5,6,7,8,9,10)))</f>
        <v/>
      </c>
      <c r="AK368" s="30"/>
      <c r="AL368" s="31" t="str">
        <f t="shared" ref="AL368:AL431" ca="1" si="214">IF(B368="","",IF(AK368="","",CHOOSE(MATCH(AK368,IF($C368="男",INDIRECT(CQ368),INDIRECT(CR368)),1),1,2,3,4,5,6,7,8,9,10)))</f>
        <v/>
      </c>
      <c r="AM368" s="11" t="str">
        <f t="shared" ref="AM368:AM431" si="215">IF(B368="","",COUNT(I368,K368,R368,Y368,AG368,AE368,AK368,AI368))</f>
        <v/>
      </c>
      <c r="AN368" s="11" t="str">
        <f t="shared" ref="AN368:AN431" si="216">IF(B368="","",SUM(J368,L368,S368,AH368,Z368,AF368,AL368,AJ368))</f>
        <v/>
      </c>
      <c r="AO368" s="11" t="str">
        <f>IF(AM368=7,VLOOKUP(AN368,設定!$A$2:$B$6,2,1),"---")</f>
        <v>---</v>
      </c>
      <c r="AP368" s="85"/>
      <c r="AQ368" s="86"/>
      <c r="AR368" s="86"/>
      <c r="AS368" s="87" t="s">
        <v>115</v>
      </c>
      <c r="AT368" s="88"/>
      <c r="AU368" s="87"/>
      <c r="AV368" s="89"/>
      <c r="AW368" s="90" t="str">
        <f t="shared" ref="AW368:AW431" si="217">IF(AV368="","",AV368/AU368)</f>
        <v/>
      </c>
      <c r="AX368" s="87" t="s">
        <v>115</v>
      </c>
      <c r="AY368" s="87" t="s">
        <v>115</v>
      </c>
      <c r="AZ368" s="87" t="s">
        <v>115</v>
      </c>
      <c r="BA368" s="87"/>
      <c r="BB368" s="87"/>
      <c r="BC368" s="87"/>
      <c r="BD368" s="87"/>
      <c r="BE368" s="91"/>
      <c r="BF368" s="96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256"/>
      <c r="BY368" s="106"/>
      <c r="BZ368" s="47"/>
      <c r="CA368" s="47">
        <v>357</v>
      </c>
      <c r="CB368" s="18" t="str">
        <f t="shared" ref="CB368:CB431" si="218">IF(F368="","",VLOOKUP(F368,年齢変換表,2))</f>
        <v/>
      </c>
      <c r="CC368" s="18" t="str">
        <f t="shared" si="190"/>
        <v>立得点表!3:12</v>
      </c>
      <c r="CD368" s="116" t="str">
        <f t="shared" si="191"/>
        <v>立得点表!16:25</v>
      </c>
      <c r="CE368" s="18" t="str">
        <f t="shared" si="192"/>
        <v>立3段得点表!3:13</v>
      </c>
      <c r="CF368" s="116" t="str">
        <f t="shared" si="193"/>
        <v>立3段得点表!16:25</v>
      </c>
      <c r="CG368" s="18" t="str">
        <f t="shared" si="194"/>
        <v>ボール得点表!3:13</v>
      </c>
      <c r="CH368" s="116" t="str">
        <f t="shared" si="195"/>
        <v>ボール得点表!16:25</v>
      </c>
      <c r="CI368" s="18" t="str">
        <f t="shared" si="196"/>
        <v>50m得点表!3:13</v>
      </c>
      <c r="CJ368" s="116" t="str">
        <f t="shared" si="197"/>
        <v>50m得点表!16:25</v>
      </c>
      <c r="CK368" s="18" t="str">
        <f t="shared" si="198"/>
        <v>往得点表!3:13</v>
      </c>
      <c r="CL368" s="116" t="str">
        <f t="shared" si="199"/>
        <v>往得点表!16:25</v>
      </c>
      <c r="CM368" s="18" t="str">
        <f t="shared" si="200"/>
        <v>腕得点表!3:13</v>
      </c>
      <c r="CN368" s="116" t="str">
        <f t="shared" si="201"/>
        <v>腕得点表!16:25</v>
      </c>
      <c r="CO368" s="18" t="str">
        <f t="shared" si="202"/>
        <v>腕膝得点表!3:4</v>
      </c>
      <c r="CP368" s="116" t="str">
        <f t="shared" si="203"/>
        <v>腕膝得点表!8:9</v>
      </c>
      <c r="CQ368" s="18" t="str">
        <f t="shared" si="204"/>
        <v>20mシャトルラン得点表!3:13</v>
      </c>
      <c r="CR368" s="116" t="str">
        <f t="shared" si="205"/>
        <v>20mシャトルラン得点表!16:25</v>
      </c>
      <c r="CS368" s="47" t="b">
        <f t="shared" ref="CS368:CS431" si="219">OR(AND(E368&lt;=7,E368&lt;&gt;""),AND(E368&gt;=50,E368=""))</f>
        <v>0</v>
      </c>
    </row>
    <row r="369" spans="1:97">
      <c r="A369" s="10">
        <v>358</v>
      </c>
      <c r="B369" s="147"/>
      <c r="C369" s="15"/>
      <c r="D369" s="233"/>
      <c r="E369" s="15"/>
      <c r="F369" s="139" t="str">
        <f t="shared" si="206"/>
        <v/>
      </c>
      <c r="G369" s="15"/>
      <c r="H369" s="15"/>
      <c r="I369" s="30"/>
      <c r="J369" s="31" t="str">
        <f t="shared" ca="1" si="207"/>
        <v/>
      </c>
      <c r="K369" s="30"/>
      <c r="L369" s="31" t="str">
        <f t="shared" ca="1" si="208"/>
        <v/>
      </c>
      <c r="M369" s="59"/>
      <c r="N369" s="60"/>
      <c r="O369" s="60"/>
      <c r="P369" s="60"/>
      <c r="Q369" s="151"/>
      <c r="R369" s="122"/>
      <c r="S369" s="38" t="str">
        <f t="shared" ca="1" si="209"/>
        <v/>
      </c>
      <c r="T369" s="59"/>
      <c r="U369" s="60"/>
      <c r="V369" s="60"/>
      <c r="W369" s="60"/>
      <c r="X369" s="61"/>
      <c r="Y369" s="38"/>
      <c r="Z369" s="144" t="str">
        <f t="shared" ca="1" si="210"/>
        <v/>
      </c>
      <c r="AA369" s="59"/>
      <c r="AB369" s="60"/>
      <c r="AC369" s="60"/>
      <c r="AD369" s="151"/>
      <c r="AE369" s="30"/>
      <c r="AF369" s="31" t="str">
        <f t="shared" ca="1" si="211"/>
        <v/>
      </c>
      <c r="AG369" s="30"/>
      <c r="AH369" s="31" t="str">
        <f t="shared" ca="1" si="212"/>
        <v/>
      </c>
      <c r="AI369" s="122"/>
      <c r="AJ369" s="38" t="str">
        <f t="shared" ca="1" si="213"/>
        <v/>
      </c>
      <c r="AK369" s="30"/>
      <c r="AL369" s="31" t="str">
        <f t="shared" ca="1" si="214"/>
        <v/>
      </c>
      <c r="AM369" s="11" t="str">
        <f t="shared" si="215"/>
        <v/>
      </c>
      <c r="AN369" s="11" t="str">
        <f t="shared" si="216"/>
        <v/>
      </c>
      <c r="AO369" s="11" t="str">
        <f>IF(AM369=7,VLOOKUP(AN369,設定!$A$2:$B$6,2,1),"---")</f>
        <v>---</v>
      </c>
      <c r="AP369" s="85"/>
      <c r="AQ369" s="86"/>
      <c r="AR369" s="86"/>
      <c r="AS369" s="87" t="s">
        <v>115</v>
      </c>
      <c r="AT369" s="88"/>
      <c r="AU369" s="87"/>
      <c r="AV369" s="89"/>
      <c r="AW369" s="90" t="str">
        <f t="shared" si="217"/>
        <v/>
      </c>
      <c r="AX369" s="87" t="s">
        <v>115</v>
      </c>
      <c r="AY369" s="87" t="s">
        <v>115</v>
      </c>
      <c r="AZ369" s="87" t="s">
        <v>115</v>
      </c>
      <c r="BA369" s="87"/>
      <c r="BB369" s="87"/>
      <c r="BC369" s="87"/>
      <c r="BD369" s="87"/>
      <c r="BE369" s="91"/>
      <c r="BF369" s="96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256"/>
      <c r="BY369" s="106"/>
      <c r="BZ369" s="47"/>
      <c r="CA369" s="47">
        <v>358</v>
      </c>
      <c r="CB369" s="18" t="str">
        <f t="shared" si="218"/>
        <v/>
      </c>
      <c r="CC369" s="18" t="str">
        <f t="shared" si="190"/>
        <v>立得点表!3:12</v>
      </c>
      <c r="CD369" s="116" t="str">
        <f t="shared" si="191"/>
        <v>立得点表!16:25</v>
      </c>
      <c r="CE369" s="18" t="str">
        <f t="shared" si="192"/>
        <v>立3段得点表!3:13</v>
      </c>
      <c r="CF369" s="116" t="str">
        <f t="shared" si="193"/>
        <v>立3段得点表!16:25</v>
      </c>
      <c r="CG369" s="18" t="str">
        <f t="shared" si="194"/>
        <v>ボール得点表!3:13</v>
      </c>
      <c r="CH369" s="116" t="str">
        <f t="shared" si="195"/>
        <v>ボール得点表!16:25</v>
      </c>
      <c r="CI369" s="18" t="str">
        <f t="shared" si="196"/>
        <v>50m得点表!3:13</v>
      </c>
      <c r="CJ369" s="116" t="str">
        <f t="shared" si="197"/>
        <v>50m得点表!16:25</v>
      </c>
      <c r="CK369" s="18" t="str">
        <f t="shared" si="198"/>
        <v>往得点表!3:13</v>
      </c>
      <c r="CL369" s="116" t="str">
        <f t="shared" si="199"/>
        <v>往得点表!16:25</v>
      </c>
      <c r="CM369" s="18" t="str">
        <f t="shared" si="200"/>
        <v>腕得点表!3:13</v>
      </c>
      <c r="CN369" s="116" t="str">
        <f t="shared" si="201"/>
        <v>腕得点表!16:25</v>
      </c>
      <c r="CO369" s="18" t="str">
        <f t="shared" si="202"/>
        <v>腕膝得点表!3:4</v>
      </c>
      <c r="CP369" s="116" t="str">
        <f t="shared" si="203"/>
        <v>腕膝得点表!8:9</v>
      </c>
      <c r="CQ369" s="18" t="str">
        <f t="shared" si="204"/>
        <v>20mシャトルラン得点表!3:13</v>
      </c>
      <c r="CR369" s="116" t="str">
        <f t="shared" si="205"/>
        <v>20mシャトルラン得点表!16:25</v>
      </c>
      <c r="CS369" s="47" t="b">
        <f t="shared" si="219"/>
        <v>0</v>
      </c>
    </row>
    <row r="370" spans="1:97">
      <c r="A370" s="10">
        <v>359</v>
      </c>
      <c r="B370" s="147"/>
      <c r="C370" s="15"/>
      <c r="D370" s="233"/>
      <c r="E370" s="15"/>
      <c r="F370" s="139" t="str">
        <f t="shared" si="206"/>
        <v/>
      </c>
      <c r="G370" s="15"/>
      <c r="H370" s="15"/>
      <c r="I370" s="30"/>
      <c r="J370" s="31" t="str">
        <f t="shared" ca="1" si="207"/>
        <v/>
      </c>
      <c r="K370" s="30"/>
      <c r="L370" s="31" t="str">
        <f t="shared" ca="1" si="208"/>
        <v/>
      </c>
      <c r="M370" s="59"/>
      <c r="N370" s="60"/>
      <c r="O370" s="60"/>
      <c r="P370" s="60"/>
      <c r="Q370" s="151"/>
      <c r="R370" s="122"/>
      <c r="S370" s="38" t="str">
        <f t="shared" ca="1" si="209"/>
        <v/>
      </c>
      <c r="T370" s="59"/>
      <c r="U370" s="60"/>
      <c r="V370" s="60"/>
      <c r="W370" s="60"/>
      <c r="X370" s="61"/>
      <c r="Y370" s="38"/>
      <c r="Z370" s="144" t="str">
        <f t="shared" ca="1" si="210"/>
        <v/>
      </c>
      <c r="AA370" s="59"/>
      <c r="AB370" s="60"/>
      <c r="AC370" s="60"/>
      <c r="AD370" s="151"/>
      <c r="AE370" s="30"/>
      <c r="AF370" s="31" t="str">
        <f t="shared" ca="1" si="211"/>
        <v/>
      </c>
      <c r="AG370" s="30"/>
      <c r="AH370" s="31" t="str">
        <f t="shared" ca="1" si="212"/>
        <v/>
      </c>
      <c r="AI370" s="122"/>
      <c r="AJ370" s="38" t="str">
        <f t="shared" ca="1" si="213"/>
        <v/>
      </c>
      <c r="AK370" s="30"/>
      <c r="AL370" s="31" t="str">
        <f t="shared" ca="1" si="214"/>
        <v/>
      </c>
      <c r="AM370" s="11" t="str">
        <f t="shared" si="215"/>
        <v/>
      </c>
      <c r="AN370" s="11" t="str">
        <f t="shared" si="216"/>
        <v/>
      </c>
      <c r="AO370" s="11" t="str">
        <f>IF(AM370=7,VLOOKUP(AN370,設定!$A$2:$B$6,2,1),"---")</f>
        <v>---</v>
      </c>
      <c r="AP370" s="85"/>
      <c r="AQ370" s="86"/>
      <c r="AR370" s="86"/>
      <c r="AS370" s="87" t="s">
        <v>115</v>
      </c>
      <c r="AT370" s="88"/>
      <c r="AU370" s="87"/>
      <c r="AV370" s="89"/>
      <c r="AW370" s="90" t="str">
        <f t="shared" si="217"/>
        <v/>
      </c>
      <c r="AX370" s="87" t="s">
        <v>115</v>
      </c>
      <c r="AY370" s="87" t="s">
        <v>115</v>
      </c>
      <c r="AZ370" s="87" t="s">
        <v>115</v>
      </c>
      <c r="BA370" s="87"/>
      <c r="BB370" s="87"/>
      <c r="BC370" s="87"/>
      <c r="BD370" s="87"/>
      <c r="BE370" s="91"/>
      <c r="BF370" s="96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256"/>
      <c r="BY370" s="106"/>
      <c r="BZ370" s="47"/>
      <c r="CA370" s="47">
        <v>359</v>
      </c>
      <c r="CB370" s="18" t="str">
        <f t="shared" si="218"/>
        <v/>
      </c>
      <c r="CC370" s="18" t="str">
        <f t="shared" si="190"/>
        <v>立得点表!3:12</v>
      </c>
      <c r="CD370" s="116" t="str">
        <f t="shared" si="191"/>
        <v>立得点表!16:25</v>
      </c>
      <c r="CE370" s="18" t="str">
        <f t="shared" si="192"/>
        <v>立3段得点表!3:13</v>
      </c>
      <c r="CF370" s="116" t="str">
        <f t="shared" si="193"/>
        <v>立3段得点表!16:25</v>
      </c>
      <c r="CG370" s="18" t="str">
        <f t="shared" si="194"/>
        <v>ボール得点表!3:13</v>
      </c>
      <c r="CH370" s="116" t="str">
        <f t="shared" si="195"/>
        <v>ボール得点表!16:25</v>
      </c>
      <c r="CI370" s="18" t="str">
        <f t="shared" si="196"/>
        <v>50m得点表!3:13</v>
      </c>
      <c r="CJ370" s="116" t="str">
        <f t="shared" si="197"/>
        <v>50m得点表!16:25</v>
      </c>
      <c r="CK370" s="18" t="str">
        <f t="shared" si="198"/>
        <v>往得点表!3:13</v>
      </c>
      <c r="CL370" s="116" t="str">
        <f t="shared" si="199"/>
        <v>往得点表!16:25</v>
      </c>
      <c r="CM370" s="18" t="str">
        <f t="shared" si="200"/>
        <v>腕得点表!3:13</v>
      </c>
      <c r="CN370" s="116" t="str">
        <f t="shared" si="201"/>
        <v>腕得点表!16:25</v>
      </c>
      <c r="CO370" s="18" t="str">
        <f t="shared" si="202"/>
        <v>腕膝得点表!3:4</v>
      </c>
      <c r="CP370" s="116" t="str">
        <f t="shared" si="203"/>
        <v>腕膝得点表!8:9</v>
      </c>
      <c r="CQ370" s="18" t="str">
        <f t="shared" si="204"/>
        <v>20mシャトルラン得点表!3:13</v>
      </c>
      <c r="CR370" s="116" t="str">
        <f t="shared" si="205"/>
        <v>20mシャトルラン得点表!16:25</v>
      </c>
      <c r="CS370" s="47" t="b">
        <f t="shared" si="219"/>
        <v>0</v>
      </c>
    </row>
    <row r="371" spans="1:97">
      <c r="A371" s="10">
        <v>360</v>
      </c>
      <c r="B371" s="147"/>
      <c r="C371" s="15"/>
      <c r="D371" s="233"/>
      <c r="E371" s="15"/>
      <c r="F371" s="139" t="str">
        <f t="shared" si="206"/>
        <v/>
      </c>
      <c r="G371" s="15"/>
      <c r="H371" s="15"/>
      <c r="I371" s="30"/>
      <c r="J371" s="31" t="str">
        <f t="shared" ca="1" si="207"/>
        <v/>
      </c>
      <c r="K371" s="30"/>
      <c r="L371" s="31" t="str">
        <f t="shared" ca="1" si="208"/>
        <v/>
      </c>
      <c r="M371" s="59"/>
      <c r="N371" s="60"/>
      <c r="O371" s="60"/>
      <c r="P371" s="60"/>
      <c r="Q371" s="151"/>
      <c r="R371" s="122"/>
      <c r="S371" s="38" t="str">
        <f t="shared" ca="1" si="209"/>
        <v/>
      </c>
      <c r="T371" s="59"/>
      <c r="U371" s="60"/>
      <c r="V371" s="60"/>
      <c r="W371" s="60"/>
      <c r="X371" s="61"/>
      <c r="Y371" s="38"/>
      <c r="Z371" s="144" t="str">
        <f t="shared" ca="1" si="210"/>
        <v/>
      </c>
      <c r="AA371" s="59"/>
      <c r="AB371" s="60"/>
      <c r="AC371" s="60"/>
      <c r="AD371" s="151"/>
      <c r="AE371" s="30"/>
      <c r="AF371" s="31" t="str">
        <f t="shared" ca="1" si="211"/>
        <v/>
      </c>
      <c r="AG371" s="30"/>
      <c r="AH371" s="31" t="str">
        <f t="shared" ca="1" si="212"/>
        <v/>
      </c>
      <c r="AI371" s="122"/>
      <c r="AJ371" s="38" t="str">
        <f t="shared" ca="1" si="213"/>
        <v/>
      </c>
      <c r="AK371" s="30"/>
      <c r="AL371" s="31" t="str">
        <f t="shared" ca="1" si="214"/>
        <v/>
      </c>
      <c r="AM371" s="11" t="str">
        <f t="shared" si="215"/>
        <v/>
      </c>
      <c r="AN371" s="11" t="str">
        <f t="shared" si="216"/>
        <v/>
      </c>
      <c r="AO371" s="11" t="str">
        <f>IF(AM371=7,VLOOKUP(AN371,設定!$A$2:$B$6,2,1),"---")</f>
        <v>---</v>
      </c>
      <c r="AP371" s="85"/>
      <c r="AQ371" s="86"/>
      <c r="AR371" s="86"/>
      <c r="AS371" s="87" t="s">
        <v>115</v>
      </c>
      <c r="AT371" s="88"/>
      <c r="AU371" s="87"/>
      <c r="AV371" s="89"/>
      <c r="AW371" s="90" t="str">
        <f t="shared" si="217"/>
        <v/>
      </c>
      <c r="AX371" s="87" t="s">
        <v>115</v>
      </c>
      <c r="AY371" s="87" t="s">
        <v>115</v>
      </c>
      <c r="AZ371" s="87" t="s">
        <v>115</v>
      </c>
      <c r="BA371" s="87"/>
      <c r="BB371" s="87"/>
      <c r="BC371" s="87"/>
      <c r="BD371" s="87"/>
      <c r="BE371" s="91"/>
      <c r="BF371" s="96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256"/>
      <c r="BY371" s="106"/>
      <c r="BZ371" s="47"/>
      <c r="CA371" s="47">
        <v>360</v>
      </c>
      <c r="CB371" s="18" t="str">
        <f t="shared" si="218"/>
        <v/>
      </c>
      <c r="CC371" s="18" t="str">
        <f t="shared" si="190"/>
        <v>立得点表!3:12</v>
      </c>
      <c r="CD371" s="116" t="str">
        <f t="shared" si="191"/>
        <v>立得点表!16:25</v>
      </c>
      <c r="CE371" s="18" t="str">
        <f t="shared" si="192"/>
        <v>立3段得点表!3:13</v>
      </c>
      <c r="CF371" s="116" t="str">
        <f t="shared" si="193"/>
        <v>立3段得点表!16:25</v>
      </c>
      <c r="CG371" s="18" t="str">
        <f t="shared" si="194"/>
        <v>ボール得点表!3:13</v>
      </c>
      <c r="CH371" s="116" t="str">
        <f t="shared" si="195"/>
        <v>ボール得点表!16:25</v>
      </c>
      <c r="CI371" s="18" t="str">
        <f t="shared" si="196"/>
        <v>50m得点表!3:13</v>
      </c>
      <c r="CJ371" s="116" t="str">
        <f t="shared" si="197"/>
        <v>50m得点表!16:25</v>
      </c>
      <c r="CK371" s="18" t="str">
        <f t="shared" si="198"/>
        <v>往得点表!3:13</v>
      </c>
      <c r="CL371" s="116" t="str">
        <f t="shared" si="199"/>
        <v>往得点表!16:25</v>
      </c>
      <c r="CM371" s="18" t="str">
        <f t="shared" si="200"/>
        <v>腕得点表!3:13</v>
      </c>
      <c r="CN371" s="116" t="str">
        <f t="shared" si="201"/>
        <v>腕得点表!16:25</v>
      </c>
      <c r="CO371" s="18" t="str">
        <f t="shared" si="202"/>
        <v>腕膝得点表!3:4</v>
      </c>
      <c r="CP371" s="116" t="str">
        <f t="shared" si="203"/>
        <v>腕膝得点表!8:9</v>
      </c>
      <c r="CQ371" s="18" t="str">
        <f t="shared" si="204"/>
        <v>20mシャトルラン得点表!3:13</v>
      </c>
      <c r="CR371" s="116" t="str">
        <f t="shared" si="205"/>
        <v>20mシャトルラン得点表!16:25</v>
      </c>
      <c r="CS371" s="47" t="b">
        <f t="shared" si="219"/>
        <v>0</v>
      </c>
    </row>
    <row r="372" spans="1:97">
      <c r="A372" s="10">
        <v>361</v>
      </c>
      <c r="B372" s="147"/>
      <c r="C372" s="15"/>
      <c r="D372" s="233"/>
      <c r="E372" s="15"/>
      <c r="F372" s="139" t="str">
        <f t="shared" si="206"/>
        <v/>
      </c>
      <c r="G372" s="15"/>
      <c r="H372" s="15"/>
      <c r="I372" s="30"/>
      <c r="J372" s="31" t="str">
        <f t="shared" ca="1" si="207"/>
        <v/>
      </c>
      <c r="K372" s="30"/>
      <c r="L372" s="31" t="str">
        <f t="shared" ca="1" si="208"/>
        <v/>
      </c>
      <c r="M372" s="59"/>
      <c r="N372" s="60"/>
      <c r="O372" s="60"/>
      <c r="P372" s="60"/>
      <c r="Q372" s="151"/>
      <c r="R372" s="122"/>
      <c r="S372" s="38" t="str">
        <f t="shared" ca="1" si="209"/>
        <v/>
      </c>
      <c r="T372" s="59"/>
      <c r="U372" s="60"/>
      <c r="V372" s="60"/>
      <c r="W372" s="60"/>
      <c r="X372" s="61"/>
      <c r="Y372" s="38"/>
      <c r="Z372" s="144" t="str">
        <f t="shared" ca="1" si="210"/>
        <v/>
      </c>
      <c r="AA372" s="59"/>
      <c r="AB372" s="60"/>
      <c r="AC372" s="60"/>
      <c r="AD372" s="151"/>
      <c r="AE372" s="30"/>
      <c r="AF372" s="31" t="str">
        <f t="shared" ca="1" si="211"/>
        <v/>
      </c>
      <c r="AG372" s="30"/>
      <c r="AH372" s="31" t="str">
        <f t="shared" ca="1" si="212"/>
        <v/>
      </c>
      <c r="AI372" s="122"/>
      <c r="AJ372" s="38" t="str">
        <f t="shared" ca="1" si="213"/>
        <v/>
      </c>
      <c r="AK372" s="30"/>
      <c r="AL372" s="31" t="str">
        <f t="shared" ca="1" si="214"/>
        <v/>
      </c>
      <c r="AM372" s="11" t="str">
        <f t="shared" si="215"/>
        <v/>
      </c>
      <c r="AN372" s="11" t="str">
        <f t="shared" si="216"/>
        <v/>
      </c>
      <c r="AO372" s="11" t="str">
        <f>IF(AM372=7,VLOOKUP(AN372,設定!$A$2:$B$6,2,1),"---")</f>
        <v>---</v>
      </c>
      <c r="AP372" s="85"/>
      <c r="AQ372" s="86"/>
      <c r="AR372" s="86"/>
      <c r="AS372" s="87" t="s">
        <v>115</v>
      </c>
      <c r="AT372" s="88"/>
      <c r="AU372" s="87"/>
      <c r="AV372" s="89"/>
      <c r="AW372" s="90" t="str">
        <f t="shared" si="217"/>
        <v/>
      </c>
      <c r="AX372" s="87" t="s">
        <v>115</v>
      </c>
      <c r="AY372" s="87" t="s">
        <v>115</v>
      </c>
      <c r="AZ372" s="87" t="s">
        <v>115</v>
      </c>
      <c r="BA372" s="87"/>
      <c r="BB372" s="87"/>
      <c r="BC372" s="87"/>
      <c r="BD372" s="87"/>
      <c r="BE372" s="91"/>
      <c r="BF372" s="96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256"/>
      <c r="BY372" s="106"/>
      <c r="BZ372" s="47"/>
      <c r="CA372" s="47">
        <v>361</v>
      </c>
      <c r="CB372" s="18" t="str">
        <f t="shared" si="218"/>
        <v/>
      </c>
      <c r="CC372" s="18" t="str">
        <f t="shared" si="190"/>
        <v>立得点表!3:12</v>
      </c>
      <c r="CD372" s="116" t="str">
        <f t="shared" si="191"/>
        <v>立得点表!16:25</v>
      </c>
      <c r="CE372" s="18" t="str">
        <f t="shared" si="192"/>
        <v>立3段得点表!3:13</v>
      </c>
      <c r="CF372" s="116" t="str">
        <f t="shared" si="193"/>
        <v>立3段得点表!16:25</v>
      </c>
      <c r="CG372" s="18" t="str">
        <f t="shared" si="194"/>
        <v>ボール得点表!3:13</v>
      </c>
      <c r="CH372" s="116" t="str">
        <f t="shared" si="195"/>
        <v>ボール得点表!16:25</v>
      </c>
      <c r="CI372" s="18" t="str">
        <f t="shared" si="196"/>
        <v>50m得点表!3:13</v>
      </c>
      <c r="CJ372" s="116" t="str">
        <f t="shared" si="197"/>
        <v>50m得点表!16:25</v>
      </c>
      <c r="CK372" s="18" t="str">
        <f t="shared" si="198"/>
        <v>往得点表!3:13</v>
      </c>
      <c r="CL372" s="116" t="str">
        <f t="shared" si="199"/>
        <v>往得点表!16:25</v>
      </c>
      <c r="CM372" s="18" t="str">
        <f t="shared" si="200"/>
        <v>腕得点表!3:13</v>
      </c>
      <c r="CN372" s="116" t="str">
        <f t="shared" si="201"/>
        <v>腕得点表!16:25</v>
      </c>
      <c r="CO372" s="18" t="str">
        <f t="shared" si="202"/>
        <v>腕膝得点表!3:4</v>
      </c>
      <c r="CP372" s="116" t="str">
        <f t="shared" si="203"/>
        <v>腕膝得点表!8:9</v>
      </c>
      <c r="CQ372" s="18" t="str">
        <f t="shared" si="204"/>
        <v>20mシャトルラン得点表!3:13</v>
      </c>
      <c r="CR372" s="116" t="str">
        <f t="shared" si="205"/>
        <v>20mシャトルラン得点表!16:25</v>
      </c>
      <c r="CS372" s="47" t="b">
        <f t="shared" si="219"/>
        <v>0</v>
      </c>
    </row>
    <row r="373" spans="1:97">
      <c r="A373" s="10">
        <v>362</v>
      </c>
      <c r="B373" s="147"/>
      <c r="C373" s="15"/>
      <c r="D373" s="233"/>
      <c r="E373" s="15"/>
      <c r="F373" s="139" t="str">
        <f t="shared" si="206"/>
        <v/>
      </c>
      <c r="G373" s="15"/>
      <c r="H373" s="15"/>
      <c r="I373" s="30"/>
      <c r="J373" s="31" t="str">
        <f t="shared" ca="1" si="207"/>
        <v/>
      </c>
      <c r="K373" s="30"/>
      <c r="L373" s="31" t="str">
        <f t="shared" ca="1" si="208"/>
        <v/>
      </c>
      <c r="M373" s="59"/>
      <c r="N373" s="60"/>
      <c r="O373" s="60"/>
      <c r="P373" s="60"/>
      <c r="Q373" s="151"/>
      <c r="R373" s="122"/>
      <c r="S373" s="38" t="str">
        <f t="shared" ca="1" si="209"/>
        <v/>
      </c>
      <c r="T373" s="59"/>
      <c r="U373" s="60"/>
      <c r="V373" s="60"/>
      <c r="W373" s="60"/>
      <c r="X373" s="61"/>
      <c r="Y373" s="38"/>
      <c r="Z373" s="144" t="str">
        <f t="shared" ca="1" si="210"/>
        <v/>
      </c>
      <c r="AA373" s="59"/>
      <c r="AB373" s="60"/>
      <c r="AC373" s="60"/>
      <c r="AD373" s="151"/>
      <c r="AE373" s="30"/>
      <c r="AF373" s="31" t="str">
        <f t="shared" ca="1" si="211"/>
        <v/>
      </c>
      <c r="AG373" s="30"/>
      <c r="AH373" s="31" t="str">
        <f t="shared" ca="1" si="212"/>
        <v/>
      </c>
      <c r="AI373" s="122"/>
      <c r="AJ373" s="38" t="str">
        <f t="shared" ca="1" si="213"/>
        <v/>
      </c>
      <c r="AK373" s="30"/>
      <c r="AL373" s="31" t="str">
        <f t="shared" ca="1" si="214"/>
        <v/>
      </c>
      <c r="AM373" s="11" t="str">
        <f t="shared" si="215"/>
        <v/>
      </c>
      <c r="AN373" s="11" t="str">
        <f t="shared" si="216"/>
        <v/>
      </c>
      <c r="AO373" s="11" t="str">
        <f>IF(AM373=7,VLOOKUP(AN373,設定!$A$2:$B$6,2,1),"---")</f>
        <v>---</v>
      </c>
      <c r="AP373" s="85"/>
      <c r="AQ373" s="86"/>
      <c r="AR373" s="86"/>
      <c r="AS373" s="87" t="s">
        <v>115</v>
      </c>
      <c r="AT373" s="88"/>
      <c r="AU373" s="87"/>
      <c r="AV373" s="89"/>
      <c r="AW373" s="90" t="str">
        <f t="shared" si="217"/>
        <v/>
      </c>
      <c r="AX373" s="87" t="s">
        <v>115</v>
      </c>
      <c r="AY373" s="87" t="s">
        <v>115</v>
      </c>
      <c r="AZ373" s="87" t="s">
        <v>115</v>
      </c>
      <c r="BA373" s="87"/>
      <c r="BB373" s="87"/>
      <c r="BC373" s="87"/>
      <c r="BD373" s="87"/>
      <c r="BE373" s="91"/>
      <c r="BF373" s="96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256"/>
      <c r="BY373" s="106"/>
      <c r="BZ373" s="47"/>
      <c r="CA373" s="47">
        <v>362</v>
      </c>
      <c r="CB373" s="18" t="str">
        <f t="shared" si="218"/>
        <v/>
      </c>
      <c r="CC373" s="18" t="str">
        <f t="shared" si="190"/>
        <v>立得点表!3:12</v>
      </c>
      <c r="CD373" s="116" t="str">
        <f t="shared" si="191"/>
        <v>立得点表!16:25</v>
      </c>
      <c r="CE373" s="18" t="str">
        <f t="shared" si="192"/>
        <v>立3段得点表!3:13</v>
      </c>
      <c r="CF373" s="116" t="str">
        <f t="shared" si="193"/>
        <v>立3段得点表!16:25</v>
      </c>
      <c r="CG373" s="18" t="str">
        <f t="shared" si="194"/>
        <v>ボール得点表!3:13</v>
      </c>
      <c r="CH373" s="116" t="str">
        <f t="shared" si="195"/>
        <v>ボール得点表!16:25</v>
      </c>
      <c r="CI373" s="18" t="str">
        <f t="shared" si="196"/>
        <v>50m得点表!3:13</v>
      </c>
      <c r="CJ373" s="116" t="str">
        <f t="shared" si="197"/>
        <v>50m得点表!16:25</v>
      </c>
      <c r="CK373" s="18" t="str">
        <f t="shared" si="198"/>
        <v>往得点表!3:13</v>
      </c>
      <c r="CL373" s="116" t="str">
        <f t="shared" si="199"/>
        <v>往得点表!16:25</v>
      </c>
      <c r="CM373" s="18" t="str">
        <f t="shared" si="200"/>
        <v>腕得点表!3:13</v>
      </c>
      <c r="CN373" s="116" t="str">
        <f t="shared" si="201"/>
        <v>腕得点表!16:25</v>
      </c>
      <c r="CO373" s="18" t="str">
        <f t="shared" si="202"/>
        <v>腕膝得点表!3:4</v>
      </c>
      <c r="CP373" s="116" t="str">
        <f t="shared" si="203"/>
        <v>腕膝得点表!8:9</v>
      </c>
      <c r="CQ373" s="18" t="str">
        <f t="shared" si="204"/>
        <v>20mシャトルラン得点表!3:13</v>
      </c>
      <c r="CR373" s="116" t="str">
        <f t="shared" si="205"/>
        <v>20mシャトルラン得点表!16:25</v>
      </c>
      <c r="CS373" s="47" t="b">
        <f t="shared" si="219"/>
        <v>0</v>
      </c>
    </row>
    <row r="374" spans="1:97">
      <c r="A374" s="10">
        <v>363</v>
      </c>
      <c r="B374" s="147"/>
      <c r="C374" s="15"/>
      <c r="D374" s="233"/>
      <c r="E374" s="15"/>
      <c r="F374" s="139" t="str">
        <f t="shared" si="206"/>
        <v/>
      </c>
      <c r="G374" s="15"/>
      <c r="H374" s="15"/>
      <c r="I374" s="30"/>
      <c r="J374" s="31" t="str">
        <f t="shared" ca="1" si="207"/>
        <v/>
      </c>
      <c r="K374" s="30"/>
      <c r="L374" s="31" t="str">
        <f t="shared" ca="1" si="208"/>
        <v/>
      </c>
      <c r="M374" s="59"/>
      <c r="N374" s="60"/>
      <c r="O374" s="60"/>
      <c r="P374" s="60"/>
      <c r="Q374" s="151"/>
      <c r="R374" s="122"/>
      <c r="S374" s="38" t="str">
        <f t="shared" ca="1" si="209"/>
        <v/>
      </c>
      <c r="T374" s="59"/>
      <c r="U374" s="60"/>
      <c r="V374" s="60"/>
      <c r="W374" s="60"/>
      <c r="X374" s="61"/>
      <c r="Y374" s="38"/>
      <c r="Z374" s="144" t="str">
        <f t="shared" ca="1" si="210"/>
        <v/>
      </c>
      <c r="AA374" s="59"/>
      <c r="AB374" s="60"/>
      <c r="AC374" s="60"/>
      <c r="AD374" s="151"/>
      <c r="AE374" s="30"/>
      <c r="AF374" s="31" t="str">
        <f t="shared" ca="1" si="211"/>
        <v/>
      </c>
      <c r="AG374" s="30"/>
      <c r="AH374" s="31" t="str">
        <f t="shared" ca="1" si="212"/>
        <v/>
      </c>
      <c r="AI374" s="122"/>
      <c r="AJ374" s="38" t="str">
        <f t="shared" ca="1" si="213"/>
        <v/>
      </c>
      <c r="AK374" s="30"/>
      <c r="AL374" s="31" t="str">
        <f t="shared" ca="1" si="214"/>
        <v/>
      </c>
      <c r="AM374" s="11" t="str">
        <f t="shared" si="215"/>
        <v/>
      </c>
      <c r="AN374" s="11" t="str">
        <f t="shared" si="216"/>
        <v/>
      </c>
      <c r="AO374" s="11" t="str">
        <f>IF(AM374=7,VLOOKUP(AN374,設定!$A$2:$B$6,2,1),"---")</f>
        <v>---</v>
      </c>
      <c r="AP374" s="85"/>
      <c r="AQ374" s="86"/>
      <c r="AR374" s="86"/>
      <c r="AS374" s="87" t="s">
        <v>115</v>
      </c>
      <c r="AT374" s="88"/>
      <c r="AU374" s="87"/>
      <c r="AV374" s="89"/>
      <c r="AW374" s="90" t="str">
        <f t="shared" si="217"/>
        <v/>
      </c>
      <c r="AX374" s="87" t="s">
        <v>115</v>
      </c>
      <c r="AY374" s="87" t="s">
        <v>115</v>
      </c>
      <c r="AZ374" s="87" t="s">
        <v>115</v>
      </c>
      <c r="BA374" s="87"/>
      <c r="BB374" s="87"/>
      <c r="BC374" s="87"/>
      <c r="BD374" s="87"/>
      <c r="BE374" s="91"/>
      <c r="BF374" s="96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256"/>
      <c r="BY374" s="106"/>
      <c r="BZ374" s="47"/>
      <c r="CA374" s="47">
        <v>363</v>
      </c>
      <c r="CB374" s="18" t="str">
        <f t="shared" si="218"/>
        <v/>
      </c>
      <c r="CC374" s="18" t="str">
        <f t="shared" si="190"/>
        <v>立得点表!3:12</v>
      </c>
      <c r="CD374" s="116" t="str">
        <f t="shared" si="191"/>
        <v>立得点表!16:25</v>
      </c>
      <c r="CE374" s="18" t="str">
        <f t="shared" si="192"/>
        <v>立3段得点表!3:13</v>
      </c>
      <c r="CF374" s="116" t="str">
        <f t="shared" si="193"/>
        <v>立3段得点表!16:25</v>
      </c>
      <c r="CG374" s="18" t="str">
        <f t="shared" si="194"/>
        <v>ボール得点表!3:13</v>
      </c>
      <c r="CH374" s="116" t="str">
        <f t="shared" si="195"/>
        <v>ボール得点表!16:25</v>
      </c>
      <c r="CI374" s="18" t="str">
        <f t="shared" si="196"/>
        <v>50m得点表!3:13</v>
      </c>
      <c r="CJ374" s="116" t="str">
        <f t="shared" si="197"/>
        <v>50m得点表!16:25</v>
      </c>
      <c r="CK374" s="18" t="str">
        <f t="shared" si="198"/>
        <v>往得点表!3:13</v>
      </c>
      <c r="CL374" s="116" t="str">
        <f t="shared" si="199"/>
        <v>往得点表!16:25</v>
      </c>
      <c r="CM374" s="18" t="str">
        <f t="shared" si="200"/>
        <v>腕得点表!3:13</v>
      </c>
      <c r="CN374" s="116" t="str">
        <f t="shared" si="201"/>
        <v>腕得点表!16:25</v>
      </c>
      <c r="CO374" s="18" t="str">
        <f t="shared" si="202"/>
        <v>腕膝得点表!3:4</v>
      </c>
      <c r="CP374" s="116" t="str">
        <f t="shared" si="203"/>
        <v>腕膝得点表!8:9</v>
      </c>
      <c r="CQ374" s="18" t="str">
        <f t="shared" si="204"/>
        <v>20mシャトルラン得点表!3:13</v>
      </c>
      <c r="CR374" s="116" t="str">
        <f t="shared" si="205"/>
        <v>20mシャトルラン得点表!16:25</v>
      </c>
      <c r="CS374" s="47" t="b">
        <f t="shared" si="219"/>
        <v>0</v>
      </c>
    </row>
    <row r="375" spans="1:97">
      <c r="A375" s="10">
        <v>364</v>
      </c>
      <c r="B375" s="147"/>
      <c r="C375" s="15"/>
      <c r="D375" s="233"/>
      <c r="E375" s="15"/>
      <c r="F375" s="139" t="str">
        <f t="shared" si="206"/>
        <v/>
      </c>
      <c r="G375" s="15"/>
      <c r="H375" s="15"/>
      <c r="I375" s="30"/>
      <c r="J375" s="31" t="str">
        <f t="shared" ca="1" si="207"/>
        <v/>
      </c>
      <c r="K375" s="30"/>
      <c r="L375" s="31" t="str">
        <f t="shared" ca="1" si="208"/>
        <v/>
      </c>
      <c r="M375" s="59"/>
      <c r="N375" s="60"/>
      <c r="O375" s="60"/>
      <c r="P375" s="60"/>
      <c r="Q375" s="151"/>
      <c r="R375" s="122"/>
      <c r="S375" s="38" t="str">
        <f t="shared" ca="1" si="209"/>
        <v/>
      </c>
      <c r="T375" s="59"/>
      <c r="U375" s="60"/>
      <c r="V375" s="60"/>
      <c r="W375" s="60"/>
      <c r="X375" s="61"/>
      <c r="Y375" s="38"/>
      <c r="Z375" s="144" t="str">
        <f t="shared" ca="1" si="210"/>
        <v/>
      </c>
      <c r="AA375" s="59"/>
      <c r="AB375" s="60"/>
      <c r="AC375" s="60"/>
      <c r="AD375" s="151"/>
      <c r="AE375" s="30"/>
      <c r="AF375" s="31" t="str">
        <f t="shared" ca="1" si="211"/>
        <v/>
      </c>
      <c r="AG375" s="30"/>
      <c r="AH375" s="31" t="str">
        <f t="shared" ca="1" si="212"/>
        <v/>
      </c>
      <c r="AI375" s="122"/>
      <c r="AJ375" s="38" t="str">
        <f t="shared" ca="1" si="213"/>
        <v/>
      </c>
      <c r="AK375" s="30"/>
      <c r="AL375" s="31" t="str">
        <f t="shared" ca="1" si="214"/>
        <v/>
      </c>
      <c r="AM375" s="11" t="str">
        <f t="shared" si="215"/>
        <v/>
      </c>
      <c r="AN375" s="11" t="str">
        <f t="shared" si="216"/>
        <v/>
      </c>
      <c r="AO375" s="11" t="str">
        <f>IF(AM375=7,VLOOKUP(AN375,設定!$A$2:$B$6,2,1),"---")</f>
        <v>---</v>
      </c>
      <c r="AP375" s="85"/>
      <c r="AQ375" s="86"/>
      <c r="AR375" s="86"/>
      <c r="AS375" s="87" t="s">
        <v>115</v>
      </c>
      <c r="AT375" s="88"/>
      <c r="AU375" s="87"/>
      <c r="AV375" s="89"/>
      <c r="AW375" s="90" t="str">
        <f t="shared" si="217"/>
        <v/>
      </c>
      <c r="AX375" s="87" t="s">
        <v>115</v>
      </c>
      <c r="AY375" s="87" t="s">
        <v>115</v>
      </c>
      <c r="AZ375" s="87" t="s">
        <v>115</v>
      </c>
      <c r="BA375" s="87"/>
      <c r="BB375" s="87"/>
      <c r="BC375" s="87"/>
      <c r="BD375" s="87"/>
      <c r="BE375" s="91"/>
      <c r="BF375" s="96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256"/>
      <c r="BY375" s="106"/>
      <c r="BZ375" s="47"/>
      <c r="CA375" s="47">
        <v>364</v>
      </c>
      <c r="CB375" s="18" t="str">
        <f t="shared" si="218"/>
        <v/>
      </c>
      <c r="CC375" s="18" t="str">
        <f t="shared" si="190"/>
        <v>立得点表!3:12</v>
      </c>
      <c r="CD375" s="116" t="str">
        <f t="shared" si="191"/>
        <v>立得点表!16:25</v>
      </c>
      <c r="CE375" s="18" t="str">
        <f t="shared" si="192"/>
        <v>立3段得点表!3:13</v>
      </c>
      <c r="CF375" s="116" t="str">
        <f t="shared" si="193"/>
        <v>立3段得点表!16:25</v>
      </c>
      <c r="CG375" s="18" t="str">
        <f t="shared" si="194"/>
        <v>ボール得点表!3:13</v>
      </c>
      <c r="CH375" s="116" t="str">
        <f t="shared" si="195"/>
        <v>ボール得点表!16:25</v>
      </c>
      <c r="CI375" s="18" t="str">
        <f t="shared" si="196"/>
        <v>50m得点表!3:13</v>
      </c>
      <c r="CJ375" s="116" t="str">
        <f t="shared" si="197"/>
        <v>50m得点表!16:25</v>
      </c>
      <c r="CK375" s="18" t="str">
        <f t="shared" si="198"/>
        <v>往得点表!3:13</v>
      </c>
      <c r="CL375" s="116" t="str">
        <f t="shared" si="199"/>
        <v>往得点表!16:25</v>
      </c>
      <c r="CM375" s="18" t="str">
        <f t="shared" si="200"/>
        <v>腕得点表!3:13</v>
      </c>
      <c r="CN375" s="116" t="str">
        <f t="shared" si="201"/>
        <v>腕得点表!16:25</v>
      </c>
      <c r="CO375" s="18" t="str">
        <f t="shared" si="202"/>
        <v>腕膝得点表!3:4</v>
      </c>
      <c r="CP375" s="116" t="str">
        <f t="shared" si="203"/>
        <v>腕膝得点表!8:9</v>
      </c>
      <c r="CQ375" s="18" t="str">
        <f t="shared" si="204"/>
        <v>20mシャトルラン得点表!3:13</v>
      </c>
      <c r="CR375" s="116" t="str">
        <f t="shared" si="205"/>
        <v>20mシャトルラン得点表!16:25</v>
      </c>
      <c r="CS375" s="47" t="b">
        <f t="shared" si="219"/>
        <v>0</v>
      </c>
    </row>
    <row r="376" spans="1:97">
      <c r="A376" s="10">
        <v>365</v>
      </c>
      <c r="B376" s="147"/>
      <c r="C376" s="15"/>
      <c r="D376" s="233"/>
      <c r="E376" s="15"/>
      <c r="F376" s="139" t="str">
        <f t="shared" si="206"/>
        <v/>
      </c>
      <c r="G376" s="15"/>
      <c r="H376" s="15"/>
      <c r="I376" s="30"/>
      <c r="J376" s="31" t="str">
        <f t="shared" ca="1" si="207"/>
        <v/>
      </c>
      <c r="K376" s="30"/>
      <c r="L376" s="31" t="str">
        <f t="shared" ca="1" si="208"/>
        <v/>
      </c>
      <c r="M376" s="59"/>
      <c r="N376" s="60"/>
      <c r="O376" s="60"/>
      <c r="P376" s="60"/>
      <c r="Q376" s="151"/>
      <c r="R376" s="122"/>
      <c r="S376" s="38" t="str">
        <f t="shared" ca="1" si="209"/>
        <v/>
      </c>
      <c r="T376" s="59"/>
      <c r="U376" s="60"/>
      <c r="V376" s="60"/>
      <c r="W376" s="60"/>
      <c r="X376" s="61"/>
      <c r="Y376" s="38"/>
      <c r="Z376" s="144" t="str">
        <f t="shared" ca="1" si="210"/>
        <v/>
      </c>
      <c r="AA376" s="59"/>
      <c r="AB376" s="60"/>
      <c r="AC376" s="60"/>
      <c r="AD376" s="151"/>
      <c r="AE376" s="30"/>
      <c r="AF376" s="31" t="str">
        <f t="shared" ca="1" si="211"/>
        <v/>
      </c>
      <c r="AG376" s="30"/>
      <c r="AH376" s="31" t="str">
        <f t="shared" ca="1" si="212"/>
        <v/>
      </c>
      <c r="AI376" s="122"/>
      <c r="AJ376" s="38" t="str">
        <f t="shared" ca="1" si="213"/>
        <v/>
      </c>
      <c r="AK376" s="30"/>
      <c r="AL376" s="31" t="str">
        <f t="shared" ca="1" si="214"/>
        <v/>
      </c>
      <c r="AM376" s="11" t="str">
        <f t="shared" si="215"/>
        <v/>
      </c>
      <c r="AN376" s="11" t="str">
        <f t="shared" si="216"/>
        <v/>
      </c>
      <c r="AO376" s="11" t="str">
        <f>IF(AM376=7,VLOOKUP(AN376,設定!$A$2:$B$6,2,1),"---")</f>
        <v>---</v>
      </c>
      <c r="AP376" s="85"/>
      <c r="AQ376" s="86"/>
      <c r="AR376" s="86"/>
      <c r="AS376" s="87" t="s">
        <v>115</v>
      </c>
      <c r="AT376" s="88"/>
      <c r="AU376" s="87"/>
      <c r="AV376" s="89"/>
      <c r="AW376" s="90" t="str">
        <f t="shared" si="217"/>
        <v/>
      </c>
      <c r="AX376" s="87" t="s">
        <v>115</v>
      </c>
      <c r="AY376" s="87" t="s">
        <v>115</v>
      </c>
      <c r="AZ376" s="87" t="s">
        <v>115</v>
      </c>
      <c r="BA376" s="87"/>
      <c r="BB376" s="87"/>
      <c r="BC376" s="87"/>
      <c r="BD376" s="87"/>
      <c r="BE376" s="91"/>
      <c r="BF376" s="96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256"/>
      <c r="BY376" s="106"/>
      <c r="BZ376" s="47"/>
      <c r="CA376" s="47">
        <v>365</v>
      </c>
      <c r="CB376" s="18" t="str">
        <f t="shared" si="218"/>
        <v/>
      </c>
      <c r="CC376" s="18" t="str">
        <f t="shared" si="190"/>
        <v>立得点表!3:12</v>
      </c>
      <c r="CD376" s="116" t="str">
        <f t="shared" si="191"/>
        <v>立得点表!16:25</v>
      </c>
      <c r="CE376" s="18" t="str">
        <f t="shared" si="192"/>
        <v>立3段得点表!3:13</v>
      </c>
      <c r="CF376" s="116" t="str">
        <f t="shared" si="193"/>
        <v>立3段得点表!16:25</v>
      </c>
      <c r="CG376" s="18" t="str">
        <f t="shared" si="194"/>
        <v>ボール得点表!3:13</v>
      </c>
      <c r="CH376" s="116" t="str">
        <f t="shared" si="195"/>
        <v>ボール得点表!16:25</v>
      </c>
      <c r="CI376" s="18" t="str">
        <f t="shared" si="196"/>
        <v>50m得点表!3:13</v>
      </c>
      <c r="CJ376" s="116" t="str">
        <f t="shared" si="197"/>
        <v>50m得点表!16:25</v>
      </c>
      <c r="CK376" s="18" t="str">
        <f t="shared" si="198"/>
        <v>往得点表!3:13</v>
      </c>
      <c r="CL376" s="116" t="str">
        <f t="shared" si="199"/>
        <v>往得点表!16:25</v>
      </c>
      <c r="CM376" s="18" t="str">
        <f t="shared" si="200"/>
        <v>腕得点表!3:13</v>
      </c>
      <c r="CN376" s="116" t="str">
        <f t="shared" si="201"/>
        <v>腕得点表!16:25</v>
      </c>
      <c r="CO376" s="18" t="str">
        <f t="shared" si="202"/>
        <v>腕膝得点表!3:4</v>
      </c>
      <c r="CP376" s="116" t="str">
        <f t="shared" si="203"/>
        <v>腕膝得点表!8:9</v>
      </c>
      <c r="CQ376" s="18" t="str">
        <f t="shared" si="204"/>
        <v>20mシャトルラン得点表!3:13</v>
      </c>
      <c r="CR376" s="116" t="str">
        <f t="shared" si="205"/>
        <v>20mシャトルラン得点表!16:25</v>
      </c>
      <c r="CS376" s="47" t="b">
        <f t="shared" si="219"/>
        <v>0</v>
      </c>
    </row>
    <row r="377" spans="1:97">
      <c r="A377" s="10">
        <v>366</v>
      </c>
      <c r="B377" s="147"/>
      <c r="C377" s="15"/>
      <c r="D377" s="233"/>
      <c r="E377" s="15"/>
      <c r="F377" s="139" t="str">
        <f t="shared" si="206"/>
        <v/>
      </c>
      <c r="G377" s="15"/>
      <c r="H377" s="15"/>
      <c r="I377" s="30"/>
      <c r="J377" s="31" t="str">
        <f t="shared" ca="1" si="207"/>
        <v/>
      </c>
      <c r="K377" s="30"/>
      <c r="L377" s="31" t="str">
        <f t="shared" ca="1" si="208"/>
        <v/>
      </c>
      <c r="M377" s="59"/>
      <c r="N377" s="60"/>
      <c r="O377" s="60"/>
      <c r="P377" s="60"/>
      <c r="Q377" s="151"/>
      <c r="R377" s="122"/>
      <c r="S377" s="38" t="str">
        <f t="shared" ca="1" si="209"/>
        <v/>
      </c>
      <c r="T377" s="59"/>
      <c r="U377" s="60"/>
      <c r="V377" s="60"/>
      <c r="W377" s="60"/>
      <c r="X377" s="61"/>
      <c r="Y377" s="38"/>
      <c r="Z377" s="144" t="str">
        <f t="shared" ca="1" si="210"/>
        <v/>
      </c>
      <c r="AA377" s="59"/>
      <c r="AB377" s="60"/>
      <c r="AC377" s="60"/>
      <c r="AD377" s="151"/>
      <c r="AE377" s="30"/>
      <c r="AF377" s="31" t="str">
        <f t="shared" ca="1" si="211"/>
        <v/>
      </c>
      <c r="AG377" s="30"/>
      <c r="AH377" s="31" t="str">
        <f t="shared" ca="1" si="212"/>
        <v/>
      </c>
      <c r="AI377" s="122"/>
      <c r="AJ377" s="38" t="str">
        <f t="shared" ca="1" si="213"/>
        <v/>
      </c>
      <c r="AK377" s="30"/>
      <c r="AL377" s="31" t="str">
        <f t="shared" ca="1" si="214"/>
        <v/>
      </c>
      <c r="AM377" s="11" t="str">
        <f t="shared" si="215"/>
        <v/>
      </c>
      <c r="AN377" s="11" t="str">
        <f t="shared" si="216"/>
        <v/>
      </c>
      <c r="AO377" s="11" t="str">
        <f>IF(AM377=7,VLOOKUP(AN377,設定!$A$2:$B$6,2,1),"---")</f>
        <v>---</v>
      </c>
      <c r="AP377" s="85"/>
      <c r="AQ377" s="86"/>
      <c r="AR377" s="86"/>
      <c r="AS377" s="87" t="s">
        <v>115</v>
      </c>
      <c r="AT377" s="88"/>
      <c r="AU377" s="87"/>
      <c r="AV377" s="89"/>
      <c r="AW377" s="90" t="str">
        <f t="shared" si="217"/>
        <v/>
      </c>
      <c r="AX377" s="87" t="s">
        <v>115</v>
      </c>
      <c r="AY377" s="87" t="s">
        <v>115</v>
      </c>
      <c r="AZ377" s="87" t="s">
        <v>115</v>
      </c>
      <c r="BA377" s="87"/>
      <c r="BB377" s="87"/>
      <c r="BC377" s="87"/>
      <c r="BD377" s="87"/>
      <c r="BE377" s="91"/>
      <c r="BF377" s="96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256"/>
      <c r="BY377" s="106"/>
      <c r="BZ377" s="47"/>
      <c r="CA377" s="47">
        <v>366</v>
      </c>
      <c r="CB377" s="18" t="str">
        <f t="shared" si="218"/>
        <v/>
      </c>
      <c r="CC377" s="18" t="str">
        <f t="shared" si="190"/>
        <v>立得点表!3:12</v>
      </c>
      <c r="CD377" s="116" t="str">
        <f t="shared" si="191"/>
        <v>立得点表!16:25</v>
      </c>
      <c r="CE377" s="18" t="str">
        <f t="shared" si="192"/>
        <v>立3段得点表!3:13</v>
      </c>
      <c r="CF377" s="116" t="str">
        <f t="shared" si="193"/>
        <v>立3段得点表!16:25</v>
      </c>
      <c r="CG377" s="18" t="str">
        <f t="shared" si="194"/>
        <v>ボール得点表!3:13</v>
      </c>
      <c r="CH377" s="116" t="str">
        <f t="shared" si="195"/>
        <v>ボール得点表!16:25</v>
      </c>
      <c r="CI377" s="18" t="str">
        <f t="shared" si="196"/>
        <v>50m得点表!3:13</v>
      </c>
      <c r="CJ377" s="116" t="str">
        <f t="shared" si="197"/>
        <v>50m得点表!16:25</v>
      </c>
      <c r="CK377" s="18" t="str">
        <f t="shared" si="198"/>
        <v>往得点表!3:13</v>
      </c>
      <c r="CL377" s="116" t="str">
        <f t="shared" si="199"/>
        <v>往得点表!16:25</v>
      </c>
      <c r="CM377" s="18" t="str">
        <f t="shared" si="200"/>
        <v>腕得点表!3:13</v>
      </c>
      <c r="CN377" s="116" t="str">
        <f t="shared" si="201"/>
        <v>腕得点表!16:25</v>
      </c>
      <c r="CO377" s="18" t="str">
        <f t="shared" si="202"/>
        <v>腕膝得点表!3:4</v>
      </c>
      <c r="CP377" s="116" t="str">
        <f t="shared" si="203"/>
        <v>腕膝得点表!8:9</v>
      </c>
      <c r="CQ377" s="18" t="str">
        <f t="shared" si="204"/>
        <v>20mシャトルラン得点表!3:13</v>
      </c>
      <c r="CR377" s="116" t="str">
        <f t="shared" si="205"/>
        <v>20mシャトルラン得点表!16:25</v>
      </c>
      <c r="CS377" s="47" t="b">
        <f t="shared" si="219"/>
        <v>0</v>
      </c>
    </row>
    <row r="378" spans="1:97">
      <c r="A378" s="10">
        <v>367</v>
      </c>
      <c r="B378" s="147"/>
      <c r="C378" s="15"/>
      <c r="D378" s="233"/>
      <c r="E378" s="15"/>
      <c r="F378" s="139" t="str">
        <f t="shared" si="206"/>
        <v/>
      </c>
      <c r="G378" s="15"/>
      <c r="H378" s="15"/>
      <c r="I378" s="30"/>
      <c r="J378" s="31" t="str">
        <f t="shared" ca="1" si="207"/>
        <v/>
      </c>
      <c r="K378" s="30"/>
      <c r="L378" s="31" t="str">
        <f t="shared" ca="1" si="208"/>
        <v/>
      </c>
      <c r="M378" s="59"/>
      <c r="N378" s="60"/>
      <c r="O378" s="60"/>
      <c r="P378" s="60"/>
      <c r="Q378" s="151"/>
      <c r="R378" s="122"/>
      <c r="S378" s="38" t="str">
        <f t="shared" ca="1" si="209"/>
        <v/>
      </c>
      <c r="T378" s="59"/>
      <c r="U378" s="60"/>
      <c r="V378" s="60"/>
      <c r="W378" s="60"/>
      <c r="X378" s="61"/>
      <c r="Y378" s="38"/>
      <c r="Z378" s="144" t="str">
        <f t="shared" ca="1" si="210"/>
        <v/>
      </c>
      <c r="AA378" s="59"/>
      <c r="AB378" s="60"/>
      <c r="AC378" s="60"/>
      <c r="AD378" s="151"/>
      <c r="AE378" s="30"/>
      <c r="AF378" s="31" t="str">
        <f t="shared" ca="1" si="211"/>
        <v/>
      </c>
      <c r="AG378" s="30"/>
      <c r="AH378" s="31" t="str">
        <f t="shared" ca="1" si="212"/>
        <v/>
      </c>
      <c r="AI378" s="122"/>
      <c r="AJ378" s="38" t="str">
        <f t="shared" ca="1" si="213"/>
        <v/>
      </c>
      <c r="AK378" s="30"/>
      <c r="AL378" s="31" t="str">
        <f t="shared" ca="1" si="214"/>
        <v/>
      </c>
      <c r="AM378" s="11" t="str">
        <f t="shared" si="215"/>
        <v/>
      </c>
      <c r="AN378" s="11" t="str">
        <f t="shared" si="216"/>
        <v/>
      </c>
      <c r="AO378" s="11" t="str">
        <f>IF(AM378=7,VLOOKUP(AN378,設定!$A$2:$B$6,2,1),"---")</f>
        <v>---</v>
      </c>
      <c r="AP378" s="85"/>
      <c r="AQ378" s="86"/>
      <c r="AR378" s="86"/>
      <c r="AS378" s="87" t="s">
        <v>115</v>
      </c>
      <c r="AT378" s="88"/>
      <c r="AU378" s="87"/>
      <c r="AV378" s="89"/>
      <c r="AW378" s="90" t="str">
        <f t="shared" si="217"/>
        <v/>
      </c>
      <c r="AX378" s="87" t="s">
        <v>115</v>
      </c>
      <c r="AY378" s="87" t="s">
        <v>115</v>
      </c>
      <c r="AZ378" s="87" t="s">
        <v>115</v>
      </c>
      <c r="BA378" s="87"/>
      <c r="BB378" s="87"/>
      <c r="BC378" s="87"/>
      <c r="BD378" s="87"/>
      <c r="BE378" s="91"/>
      <c r="BF378" s="96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256"/>
      <c r="BY378" s="106"/>
      <c r="BZ378" s="47"/>
      <c r="CA378" s="47">
        <v>367</v>
      </c>
      <c r="CB378" s="18" t="str">
        <f t="shared" si="218"/>
        <v/>
      </c>
      <c r="CC378" s="18" t="str">
        <f t="shared" si="190"/>
        <v>立得点表!3:12</v>
      </c>
      <c r="CD378" s="116" t="str">
        <f t="shared" si="191"/>
        <v>立得点表!16:25</v>
      </c>
      <c r="CE378" s="18" t="str">
        <f t="shared" si="192"/>
        <v>立3段得点表!3:13</v>
      </c>
      <c r="CF378" s="116" t="str">
        <f t="shared" si="193"/>
        <v>立3段得点表!16:25</v>
      </c>
      <c r="CG378" s="18" t="str">
        <f t="shared" si="194"/>
        <v>ボール得点表!3:13</v>
      </c>
      <c r="CH378" s="116" t="str">
        <f t="shared" si="195"/>
        <v>ボール得点表!16:25</v>
      </c>
      <c r="CI378" s="18" t="str">
        <f t="shared" si="196"/>
        <v>50m得点表!3:13</v>
      </c>
      <c r="CJ378" s="116" t="str">
        <f t="shared" si="197"/>
        <v>50m得点表!16:25</v>
      </c>
      <c r="CK378" s="18" t="str">
        <f t="shared" si="198"/>
        <v>往得点表!3:13</v>
      </c>
      <c r="CL378" s="116" t="str">
        <f t="shared" si="199"/>
        <v>往得点表!16:25</v>
      </c>
      <c r="CM378" s="18" t="str">
        <f t="shared" si="200"/>
        <v>腕得点表!3:13</v>
      </c>
      <c r="CN378" s="116" t="str">
        <f t="shared" si="201"/>
        <v>腕得点表!16:25</v>
      </c>
      <c r="CO378" s="18" t="str">
        <f t="shared" si="202"/>
        <v>腕膝得点表!3:4</v>
      </c>
      <c r="CP378" s="116" t="str">
        <f t="shared" si="203"/>
        <v>腕膝得点表!8:9</v>
      </c>
      <c r="CQ378" s="18" t="str">
        <f t="shared" si="204"/>
        <v>20mシャトルラン得点表!3:13</v>
      </c>
      <c r="CR378" s="116" t="str">
        <f t="shared" si="205"/>
        <v>20mシャトルラン得点表!16:25</v>
      </c>
      <c r="CS378" s="47" t="b">
        <f t="shared" si="219"/>
        <v>0</v>
      </c>
    </row>
    <row r="379" spans="1:97">
      <c r="A379" s="10">
        <v>368</v>
      </c>
      <c r="B379" s="147"/>
      <c r="C379" s="15"/>
      <c r="D379" s="233"/>
      <c r="E379" s="15"/>
      <c r="F379" s="139" t="str">
        <f t="shared" si="206"/>
        <v/>
      </c>
      <c r="G379" s="15"/>
      <c r="H379" s="15"/>
      <c r="I379" s="30"/>
      <c r="J379" s="31" t="str">
        <f t="shared" ca="1" si="207"/>
        <v/>
      </c>
      <c r="K379" s="30"/>
      <c r="L379" s="31" t="str">
        <f t="shared" ca="1" si="208"/>
        <v/>
      </c>
      <c r="M379" s="59"/>
      <c r="N379" s="60"/>
      <c r="O379" s="60"/>
      <c r="P379" s="60"/>
      <c r="Q379" s="151"/>
      <c r="R379" s="122"/>
      <c r="S379" s="38" t="str">
        <f t="shared" ca="1" si="209"/>
        <v/>
      </c>
      <c r="T379" s="59"/>
      <c r="U379" s="60"/>
      <c r="V379" s="60"/>
      <c r="W379" s="60"/>
      <c r="X379" s="61"/>
      <c r="Y379" s="38"/>
      <c r="Z379" s="144" t="str">
        <f t="shared" ca="1" si="210"/>
        <v/>
      </c>
      <c r="AA379" s="59"/>
      <c r="AB379" s="60"/>
      <c r="AC379" s="60"/>
      <c r="AD379" s="151"/>
      <c r="AE379" s="30"/>
      <c r="AF379" s="31" t="str">
        <f t="shared" ca="1" si="211"/>
        <v/>
      </c>
      <c r="AG379" s="30"/>
      <c r="AH379" s="31" t="str">
        <f t="shared" ca="1" si="212"/>
        <v/>
      </c>
      <c r="AI379" s="122"/>
      <c r="AJ379" s="38" t="str">
        <f t="shared" ca="1" si="213"/>
        <v/>
      </c>
      <c r="AK379" s="30"/>
      <c r="AL379" s="31" t="str">
        <f t="shared" ca="1" si="214"/>
        <v/>
      </c>
      <c r="AM379" s="11" t="str">
        <f t="shared" si="215"/>
        <v/>
      </c>
      <c r="AN379" s="11" t="str">
        <f t="shared" si="216"/>
        <v/>
      </c>
      <c r="AO379" s="11" t="str">
        <f>IF(AM379=7,VLOOKUP(AN379,設定!$A$2:$B$6,2,1),"---")</f>
        <v>---</v>
      </c>
      <c r="AP379" s="85"/>
      <c r="AQ379" s="86"/>
      <c r="AR379" s="86"/>
      <c r="AS379" s="87" t="s">
        <v>115</v>
      </c>
      <c r="AT379" s="88"/>
      <c r="AU379" s="87"/>
      <c r="AV379" s="89"/>
      <c r="AW379" s="90" t="str">
        <f t="shared" si="217"/>
        <v/>
      </c>
      <c r="AX379" s="87" t="s">
        <v>115</v>
      </c>
      <c r="AY379" s="87" t="s">
        <v>115</v>
      </c>
      <c r="AZ379" s="87" t="s">
        <v>115</v>
      </c>
      <c r="BA379" s="87"/>
      <c r="BB379" s="87"/>
      <c r="BC379" s="87"/>
      <c r="BD379" s="87"/>
      <c r="BE379" s="91"/>
      <c r="BF379" s="96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256"/>
      <c r="BY379" s="106"/>
      <c r="BZ379" s="47"/>
      <c r="CA379" s="47">
        <v>368</v>
      </c>
      <c r="CB379" s="18" t="str">
        <f t="shared" si="218"/>
        <v/>
      </c>
      <c r="CC379" s="18" t="str">
        <f t="shared" si="190"/>
        <v>立得点表!3:12</v>
      </c>
      <c r="CD379" s="116" t="str">
        <f t="shared" si="191"/>
        <v>立得点表!16:25</v>
      </c>
      <c r="CE379" s="18" t="str">
        <f t="shared" si="192"/>
        <v>立3段得点表!3:13</v>
      </c>
      <c r="CF379" s="116" t="str">
        <f t="shared" si="193"/>
        <v>立3段得点表!16:25</v>
      </c>
      <c r="CG379" s="18" t="str">
        <f t="shared" si="194"/>
        <v>ボール得点表!3:13</v>
      </c>
      <c r="CH379" s="116" t="str">
        <f t="shared" si="195"/>
        <v>ボール得点表!16:25</v>
      </c>
      <c r="CI379" s="18" t="str">
        <f t="shared" si="196"/>
        <v>50m得点表!3:13</v>
      </c>
      <c r="CJ379" s="116" t="str">
        <f t="shared" si="197"/>
        <v>50m得点表!16:25</v>
      </c>
      <c r="CK379" s="18" t="str">
        <f t="shared" si="198"/>
        <v>往得点表!3:13</v>
      </c>
      <c r="CL379" s="116" t="str">
        <f t="shared" si="199"/>
        <v>往得点表!16:25</v>
      </c>
      <c r="CM379" s="18" t="str">
        <f t="shared" si="200"/>
        <v>腕得点表!3:13</v>
      </c>
      <c r="CN379" s="116" t="str">
        <f t="shared" si="201"/>
        <v>腕得点表!16:25</v>
      </c>
      <c r="CO379" s="18" t="str">
        <f t="shared" si="202"/>
        <v>腕膝得点表!3:4</v>
      </c>
      <c r="CP379" s="116" t="str">
        <f t="shared" si="203"/>
        <v>腕膝得点表!8:9</v>
      </c>
      <c r="CQ379" s="18" t="str">
        <f t="shared" si="204"/>
        <v>20mシャトルラン得点表!3:13</v>
      </c>
      <c r="CR379" s="116" t="str">
        <f t="shared" si="205"/>
        <v>20mシャトルラン得点表!16:25</v>
      </c>
      <c r="CS379" s="47" t="b">
        <f t="shared" si="219"/>
        <v>0</v>
      </c>
    </row>
    <row r="380" spans="1:97">
      <c r="A380" s="10">
        <v>369</v>
      </c>
      <c r="B380" s="147"/>
      <c r="C380" s="15"/>
      <c r="D380" s="233"/>
      <c r="E380" s="15"/>
      <c r="F380" s="139" t="str">
        <f t="shared" si="206"/>
        <v/>
      </c>
      <c r="G380" s="15"/>
      <c r="H380" s="15"/>
      <c r="I380" s="30"/>
      <c r="J380" s="31" t="str">
        <f t="shared" ca="1" si="207"/>
        <v/>
      </c>
      <c r="K380" s="30"/>
      <c r="L380" s="31" t="str">
        <f t="shared" ca="1" si="208"/>
        <v/>
      </c>
      <c r="M380" s="59"/>
      <c r="N380" s="60"/>
      <c r="O380" s="60"/>
      <c r="P380" s="60"/>
      <c r="Q380" s="151"/>
      <c r="R380" s="122"/>
      <c r="S380" s="38" t="str">
        <f t="shared" ca="1" si="209"/>
        <v/>
      </c>
      <c r="T380" s="59"/>
      <c r="U380" s="60"/>
      <c r="V380" s="60"/>
      <c r="W380" s="60"/>
      <c r="X380" s="61"/>
      <c r="Y380" s="38"/>
      <c r="Z380" s="144" t="str">
        <f t="shared" ca="1" si="210"/>
        <v/>
      </c>
      <c r="AA380" s="59"/>
      <c r="AB380" s="60"/>
      <c r="AC380" s="60"/>
      <c r="AD380" s="151"/>
      <c r="AE380" s="30"/>
      <c r="AF380" s="31" t="str">
        <f t="shared" ca="1" si="211"/>
        <v/>
      </c>
      <c r="AG380" s="30"/>
      <c r="AH380" s="31" t="str">
        <f t="shared" ca="1" si="212"/>
        <v/>
      </c>
      <c r="AI380" s="122"/>
      <c r="AJ380" s="38" t="str">
        <f t="shared" ca="1" si="213"/>
        <v/>
      </c>
      <c r="AK380" s="30"/>
      <c r="AL380" s="31" t="str">
        <f t="shared" ca="1" si="214"/>
        <v/>
      </c>
      <c r="AM380" s="11" t="str">
        <f t="shared" si="215"/>
        <v/>
      </c>
      <c r="AN380" s="11" t="str">
        <f t="shared" si="216"/>
        <v/>
      </c>
      <c r="AO380" s="11" t="str">
        <f>IF(AM380=7,VLOOKUP(AN380,設定!$A$2:$B$6,2,1),"---")</f>
        <v>---</v>
      </c>
      <c r="AP380" s="85"/>
      <c r="AQ380" s="86"/>
      <c r="AR380" s="86"/>
      <c r="AS380" s="87" t="s">
        <v>115</v>
      </c>
      <c r="AT380" s="88"/>
      <c r="AU380" s="87"/>
      <c r="AV380" s="89"/>
      <c r="AW380" s="90" t="str">
        <f t="shared" si="217"/>
        <v/>
      </c>
      <c r="AX380" s="87" t="s">
        <v>115</v>
      </c>
      <c r="AY380" s="87" t="s">
        <v>115</v>
      </c>
      <c r="AZ380" s="87" t="s">
        <v>115</v>
      </c>
      <c r="BA380" s="87"/>
      <c r="BB380" s="87"/>
      <c r="BC380" s="87"/>
      <c r="BD380" s="87"/>
      <c r="BE380" s="91"/>
      <c r="BF380" s="96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256"/>
      <c r="BY380" s="106"/>
      <c r="BZ380" s="47"/>
      <c r="CA380" s="47">
        <v>369</v>
      </c>
      <c r="CB380" s="18" t="str">
        <f t="shared" si="218"/>
        <v/>
      </c>
      <c r="CC380" s="18" t="str">
        <f t="shared" si="190"/>
        <v>立得点表!3:12</v>
      </c>
      <c r="CD380" s="116" t="str">
        <f t="shared" si="191"/>
        <v>立得点表!16:25</v>
      </c>
      <c r="CE380" s="18" t="str">
        <f t="shared" si="192"/>
        <v>立3段得点表!3:13</v>
      </c>
      <c r="CF380" s="116" t="str">
        <f t="shared" si="193"/>
        <v>立3段得点表!16:25</v>
      </c>
      <c r="CG380" s="18" t="str">
        <f t="shared" si="194"/>
        <v>ボール得点表!3:13</v>
      </c>
      <c r="CH380" s="116" t="str">
        <f t="shared" si="195"/>
        <v>ボール得点表!16:25</v>
      </c>
      <c r="CI380" s="18" t="str">
        <f t="shared" si="196"/>
        <v>50m得点表!3:13</v>
      </c>
      <c r="CJ380" s="116" t="str">
        <f t="shared" si="197"/>
        <v>50m得点表!16:25</v>
      </c>
      <c r="CK380" s="18" t="str">
        <f t="shared" si="198"/>
        <v>往得点表!3:13</v>
      </c>
      <c r="CL380" s="116" t="str">
        <f t="shared" si="199"/>
        <v>往得点表!16:25</v>
      </c>
      <c r="CM380" s="18" t="str">
        <f t="shared" si="200"/>
        <v>腕得点表!3:13</v>
      </c>
      <c r="CN380" s="116" t="str">
        <f t="shared" si="201"/>
        <v>腕得点表!16:25</v>
      </c>
      <c r="CO380" s="18" t="str">
        <f t="shared" si="202"/>
        <v>腕膝得点表!3:4</v>
      </c>
      <c r="CP380" s="116" t="str">
        <f t="shared" si="203"/>
        <v>腕膝得点表!8:9</v>
      </c>
      <c r="CQ380" s="18" t="str">
        <f t="shared" si="204"/>
        <v>20mシャトルラン得点表!3:13</v>
      </c>
      <c r="CR380" s="116" t="str">
        <f t="shared" si="205"/>
        <v>20mシャトルラン得点表!16:25</v>
      </c>
      <c r="CS380" s="47" t="b">
        <f t="shared" si="219"/>
        <v>0</v>
      </c>
    </row>
    <row r="381" spans="1:97">
      <c r="A381" s="10">
        <v>370</v>
      </c>
      <c r="B381" s="147"/>
      <c r="C381" s="15"/>
      <c r="D381" s="233"/>
      <c r="E381" s="15"/>
      <c r="F381" s="139" t="str">
        <f t="shared" si="206"/>
        <v/>
      </c>
      <c r="G381" s="15"/>
      <c r="H381" s="15"/>
      <c r="I381" s="30"/>
      <c r="J381" s="31" t="str">
        <f t="shared" ca="1" si="207"/>
        <v/>
      </c>
      <c r="K381" s="30"/>
      <c r="L381" s="31" t="str">
        <f t="shared" ca="1" si="208"/>
        <v/>
      </c>
      <c r="M381" s="59"/>
      <c r="N381" s="60"/>
      <c r="O381" s="60"/>
      <c r="P381" s="60"/>
      <c r="Q381" s="151"/>
      <c r="R381" s="122"/>
      <c r="S381" s="38" t="str">
        <f t="shared" ca="1" si="209"/>
        <v/>
      </c>
      <c r="T381" s="59"/>
      <c r="U381" s="60"/>
      <c r="V381" s="60"/>
      <c r="W381" s="60"/>
      <c r="X381" s="61"/>
      <c r="Y381" s="38"/>
      <c r="Z381" s="144" t="str">
        <f t="shared" ca="1" si="210"/>
        <v/>
      </c>
      <c r="AA381" s="59"/>
      <c r="AB381" s="60"/>
      <c r="AC381" s="60"/>
      <c r="AD381" s="151"/>
      <c r="AE381" s="30"/>
      <c r="AF381" s="31" t="str">
        <f t="shared" ca="1" si="211"/>
        <v/>
      </c>
      <c r="AG381" s="30"/>
      <c r="AH381" s="31" t="str">
        <f t="shared" ca="1" si="212"/>
        <v/>
      </c>
      <c r="AI381" s="122"/>
      <c r="AJ381" s="38" t="str">
        <f t="shared" ca="1" si="213"/>
        <v/>
      </c>
      <c r="AK381" s="30"/>
      <c r="AL381" s="31" t="str">
        <f t="shared" ca="1" si="214"/>
        <v/>
      </c>
      <c r="AM381" s="11" t="str">
        <f t="shared" si="215"/>
        <v/>
      </c>
      <c r="AN381" s="11" t="str">
        <f t="shared" si="216"/>
        <v/>
      </c>
      <c r="AO381" s="11" t="str">
        <f>IF(AM381=7,VLOOKUP(AN381,設定!$A$2:$B$6,2,1),"---")</f>
        <v>---</v>
      </c>
      <c r="AP381" s="85"/>
      <c r="AQ381" s="86"/>
      <c r="AR381" s="86"/>
      <c r="AS381" s="87" t="s">
        <v>115</v>
      </c>
      <c r="AT381" s="88"/>
      <c r="AU381" s="87"/>
      <c r="AV381" s="89"/>
      <c r="AW381" s="90" t="str">
        <f t="shared" si="217"/>
        <v/>
      </c>
      <c r="AX381" s="87" t="s">
        <v>115</v>
      </c>
      <c r="AY381" s="87" t="s">
        <v>115</v>
      </c>
      <c r="AZ381" s="87" t="s">
        <v>115</v>
      </c>
      <c r="BA381" s="87"/>
      <c r="BB381" s="87"/>
      <c r="BC381" s="87"/>
      <c r="BD381" s="87"/>
      <c r="BE381" s="91"/>
      <c r="BF381" s="96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256"/>
      <c r="BY381" s="106"/>
      <c r="BZ381" s="47"/>
      <c r="CA381" s="47">
        <v>370</v>
      </c>
      <c r="CB381" s="18" t="str">
        <f t="shared" si="218"/>
        <v/>
      </c>
      <c r="CC381" s="18" t="str">
        <f t="shared" si="190"/>
        <v>立得点表!3:12</v>
      </c>
      <c r="CD381" s="116" t="str">
        <f t="shared" si="191"/>
        <v>立得点表!16:25</v>
      </c>
      <c r="CE381" s="18" t="str">
        <f t="shared" si="192"/>
        <v>立3段得点表!3:13</v>
      </c>
      <c r="CF381" s="116" t="str">
        <f t="shared" si="193"/>
        <v>立3段得点表!16:25</v>
      </c>
      <c r="CG381" s="18" t="str">
        <f t="shared" si="194"/>
        <v>ボール得点表!3:13</v>
      </c>
      <c r="CH381" s="116" t="str">
        <f t="shared" si="195"/>
        <v>ボール得点表!16:25</v>
      </c>
      <c r="CI381" s="18" t="str">
        <f t="shared" si="196"/>
        <v>50m得点表!3:13</v>
      </c>
      <c r="CJ381" s="116" t="str">
        <f t="shared" si="197"/>
        <v>50m得点表!16:25</v>
      </c>
      <c r="CK381" s="18" t="str">
        <f t="shared" si="198"/>
        <v>往得点表!3:13</v>
      </c>
      <c r="CL381" s="116" t="str">
        <f t="shared" si="199"/>
        <v>往得点表!16:25</v>
      </c>
      <c r="CM381" s="18" t="str">
        <f t="shared" si="200"/>
        <v>腕得点表!3:13</v>
      </c>
      <c r="CN381" s="116" t="str">
        <f t="shared" si="201"/>
        <v>腕得点表!16:25</v>
      </c>
      <c r="CO381" s="18" t="str">
        <f t="shared" si="202"/>
        <v>腕膝得点表!3:4</v>
      </c>
      <c r="CP381" s="116" t="str">
        <f t="shared" si="203"/>
        <v>腕膝得点表!8:9</v>
      </c>
      <c r="CQ381" s="18" t="str">
        <f t="shared" si="204"/>
        <v>20mシャトルラン得点表!3:13</v>
      </c>
      <c r="CR381" s="116" t="str">
        <f t="shared" si="205"/>
        <v>20mシャトルラン得点表!16:25</v>
      </c>
      <c r="CS381" s="47" t="b">
        <f t="shared" si="219"/>
        <v>0</v>
      </c>
    </row>
    <row r="382" spans="1:97">
      <c r="A382" s="10">
        <v>371</v>
      </c>
      <c r="B382" s="147"/>
      <c r="C382" s="15"/>
      <c r="D382" s="233"/>
      <c r="E382" s="15"/>
      <c r="F382" s="139" t="str">
        <f t="shared" si="206"/>
        <v/>
      </c>
      <c r="G382" s="15"/>
      <c r="H382" s="15"/>
      <c r="I382" s="30"/>
      <c r="J382" s="31" t="str">
        <f t="shared" ca="1" si="207"/>
        <v/>
      </c>
      <c r="K382" s="30"/>
      <c r="L382" s="31" t="str">
        <f t="shared" ca="1" si="208"/>
        <v/>
      </c>
      <c r="M382" s="59"/>
      <c r="N382" s="60"/>
      <c r="O382" s="60"/>
      <c r="P382" s="60"/>
      <c r="Q382" s="151"/>
      <c r="R382" s="122"/>
      <c r="S382" s="38" t="str">
        <f t="shared" ca="1" si="209"/>
        <v/>
      </c>
      <c r="T382" s="59"/>
      <c r="U382" s="60"/>
      <c r="V382" s="60"/>
      <c r="W382" s="60"/>
      <c r="X382" s="61"/>
      <c r="Y382" s="38"/>
      <c r="Z382" s="144" t="str">
        <f t="shared" ca="1" si="210"/>
        <v/>
      </c>
      <c r="AA382" s="59"/>
      <c r="AB382" s="60"/>
      <c r="AC382" s="60"/>
      <c r="AD382" s="151"/>
      <c r="AE382" s="30"/>
      <c r="AF382" s="31" t="str">
        <f t="shared" ca="1" si="211"/>
        <v/>
      </c>
      <c r="AG382" s="30"/>
      <c r="AH382" s="31" t="str">
        <f t="shared" ca="1" si="212"/>
        <v/>
      </c>
      <c r="AI382" s="122"/>
      <c r="AJ382" s="38" t="str">
        <f t="shared" ca="1" si="213"/>
        <v/>
      </c>
      <c r="AK382" s="30"/>
      <c r="AL382" s="31" t="str">
        <f t="shared" ca="1" si="214"/>
        <v/>
      </c>
      <c r="AM382" s="11" t="str">
        <f t="shared" si="215"/>
        <v/>
      </c>
      <c r="AN382" s="11" t="str">
        <f t="shared" si="216"/>
        <v/>
      </c>
      <c r="AO382" s="11" t="str">
        <f>IF(AM382=7,VLOOKUP(AN382,設定!$A$2:$B$6,2,1),"---")</f>
        <v>---</v>
      </c>
      <c r="AP382" s="85"/>
      <c r="AQ382" s="86"/>
      <c r="AR382" s="86"/>
      <c r="AS382" s="87" t="s">
        <v>115</v>
      </c>
      <c r="AT382" s="88"/>
      <c r="AU382" s="87"/>
      <c r="AV382" s="89"/>
      <c r="AW382" s="90" t="str">
        <f t="shared" si="217"/>
        <v/>
      </c>
      <c r="AX382" s="87" t="s">
        <v>115</v>
      </c>
      <c r="AY382" s="87" t="s">
        <v>115</v>
      </c>
      <c r="AZ382" s="87" t="s">
        <v>115</v>
      </c>
      <c r="BA382" s="87"/>
      <c r="BB382" s="87"/>
      <c r="BC382" s="87"/>
      <c r="BD382" s="87"/>
      <c r="BE382" s="91"/>
      <c r="BF382" s="96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256"/>
      <c r="BY382" s="106"/>
      <c r="BZ382" s="47"/>
      <c r="CA382" s="47">
        <v>371</v>
      </c>
      <c r="CB382" s="18" t="str">
        <f t="shared" si="218"/>
        <v/>
      </c>
      <c r="CC382" s="18" t="str">
        <f t="shared" si="190"/>
        <v>立得点表!3:12</v>
      </c>
      <c r="CD382" s="116" t="str">
        <f t="shared" si="191"/>
        <v>立得点表!16:25</v>
      </c>
      <c r="CE382" s="18" t="str">
        <f t="shared" si="192"/>
        <v>立3段得点表!3:13</v>
      </c>
      <c r="CF382" s="116" t="str">
        <f t="shared" si="193"/>
        <v>立3段得点表!16:25</v>
      </c>
      <c r="CG382" s="18" t="str">
        <f t="shared" si="194"/>
        <v>ボール得点表!3:13</v>
      </c>
      <c r="CH382" s="116" t="str">
        <f t="shared" si="195"/>
        <v>ボール得点表!16:25</v>
      </c>
      <c r="CI382" s="18" t="str">
        <f t="shared" si="196"/>
        <v>50m得点表!3:13</v>
      </c>
      <c r="CJ382" s="116" t="str">
        <f t="shared" si="197"/>
        <v>50m得点表!16:25</v>
      </c>
      <c r="CK382" s="18" t="str">
        <f t="shared" si="198"/>
        <v>往得点表!3:13</v>
      </c>
      <c r="CL382" s="116" t="str">
        <f t="shared" si="199"/>
        <v>往得点表!16:25</v>
      </c>
      <c r="CM382" s="18" t="str">
        <f t="shared" si="200"/>
        <v>腕得点表!3:13</v>
      </c>
      <c r="CN382" s="116" t="str">
        <f t="shared" si="201"/>
        <v>腕得点表!16:25</v>
      </c>
      <c r="CO382" s="18" t="str">
        <f t="shared" si="202"/>
        <v>腕膝得点表!3:4</v>
      </c>
      <c r="CP382" s="116" t="str">
        <f t="shared" si="203"/>
        <v>腕膝得点表!8:9</v>
      </c>
      <c r="CQ382" s="18" t="str">
        <f t="shared" si="204"/>
        <v>20mシャトルラン得点表!3:13</v>
      </c>
      <c r="CR382" s="116" t="str">
        <f t="shared" si="205"/>
        <v>20mシャトルラン得点表!16:25</v>
      </c>
      <c r="CS382" s="47" t="b">
        <f t="shared" si="219"/>
        <v>0</v>
      </c>
    </row>
    <row r="383" spans="1:97">
      <c r="A383" s="10">
        <v>372</v>
      </c>
      <c r="B383" s="147"/>
      <c r="C383" s="15"/>
      <c r="D383" s="233"/>
      <c r="E383" s="15"/>
      <c r="F383" s="139" t="str">
        <f t="shared" si="206"/>
        <v/>
      </c>
      <c r="G383" s="15"/>
      <c r="H383" s="15"/>
      <c r="I383" s="30"/>
      <c r="J383" s="31" t="str">
        <f t="shared" ca="1" si="207"/>
        <v/>
      </c>
      <c r="K383" s="30"/>
      <c r="L383" s="31" t="str">
        <f t="shared" ca="1" si="208"/>
        <v/>
      </c>
      <c r="M383" s="59"/>
      <c r="N383" s="60"/>
      <c r="O383" s="60"/>
      <c r="P383" s="60"/>
      <c r="Q383" s="151"/>
      <c r="R383" s="122"/>
      <c r="S383" s="38" t="str">
        <f t="shared" ca="1" si="209"/>
        <v/>
      </c>
      <c r="T383" s="59"/>
      <c r="U383" s="60"/>
      <c r="V383" s="60"/>
      <c r="W383" s="60"/>
      <c r="X383" s="61"/>
      <c r="Y383" s="38"/>
      <c r="Z383" s="144" t="str">
        <f t="shared" ca="1" si="210"/>
        <v/>
      </c>
      <c r="AA383" s="59"/>
      <c r="AB383" s="60"/>
      <c r="AC383" s="60"/>
      <c r="AD383" s="151"/>
      <c r="AE383" s="30"/>
      <c r="AF383" s="31" t="str">
        <f t="shared" ca="1" si="211"/>
        <v/>
      </c>
      <c r="AG383" s="30"/>
      <c r="AH383" s="31" t="str">
        <f t="shared" ca="1" si="212"/>
        <v/>
      </c>
      <c r="AI383" s="122"/>
      <c r="AJ383" s="38" t="str">
        <f t="shared" ca="1" si="213"/>
        <v/>
      </c>
      <c r="AK383" s="30"/>
      <c r="AL383" s="31" t="str">
        <f t="shared" ca="1" si="214"/>
        <v/>
      </c>
      <c r="AM383" s="11" t="str">
        <f t="shared" si="215"/>
        <v/>
      </c>
      <c r="AN383" s="11" t="str">
        <f t="shared" si="216"/>
        <v/>
      </c>
      <c r="AO383" s="11" t="str">
        <f>IF(AM383=7,VLOOKUP(AN383,設定!$A$2:$B$6,2,1),"---")</f>
        <v>---</v>
      </c>
      <c r="AP383" s="85"/>
      <c r="AQ383" s="86"/>
      <c r="AR383" s="86"/>
      <c r="AS383" s="87" t="s">
        <v>115</v>
      </c>
      <c r="AT383" s="88"/>
      <c r="AU383" s="87"/>
      <c r="AV383" s="89"/>
      <c r="AW383" s="90" t="str">
        <f t="shared" si="217"/>
        <v/>
      </c>
      <c r="AX383" s="87" t="s">
        <v>115</v>
      </c>
      <c r="AY383" s="87" t="s">
        <v>115</v>
      </c>
      <c r="AZ383" s="87" t="s">
        <v>115</v>
      </c>
      <c r="BA383" s="87"/>
      <c r="BB383" s="87"/>
      <c r="BC383" s="87"/>
      <c r="BD383" s="87"/>
      <c r="BE383" s="91"/>
      <c r="BF383" s="96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256"/>
      <c r="BY383" s="106"/>
      <c r="BZ383" s="47"/>
      <c r="CA383" s="47">
        <v>372</v>
      </c>
      <c r="CB383" s="18" t="str">
        <f t="shared" si="218"/>
        <v/>
      </c>
      <c r="CC383" s="18" t="str">
        <f t="shared" si="190"/>
        <v>立得点表!3:12</v>
      </c>
      <c r="CD383" s="116" t="str">
        <f t="shared" si="191"/>
        <v>立得点表!16:25</v>
      </c>
      <c r="CE383" s="18" t="str">
        <f t="shared" si="192"/>
        <v>立3段得点表!3:13</v>
      </c>
      <c r="CF383" s="116" t="str">
        <f t="shared" si="193"/>
        <v>立3段得点表!16:25</v>
      </c>
      <c r="CG383" s="18" t="str">
        <f t="shared" si="194"/>
        <v>ボール得点表!3:13</v>
      </c>
      <c r="CH383" s="116" t="str">
        <f t="shared" si="195"/>
        <v>ボール得点表!16:25</v>
      </c>
      <c r="CI383" s="18" t="str">
        <f t="shared" si="196"/>
        <v>50m得点表!3:13</v>
      </c>
      <c r="CJ383" s="116" t="str">
        <f t="shared" si="197"/>
        <v>50m得点表!16:25</v>
      </c>
      <c r="CK383" s="18" t="str">
        <f t="shared" si="198"/>
        <v>往得点表!3:13</v>
      </c>
      <c r="CL383" s="116" t="str">
        <f t="shared" si="199"/>
        <v>往得点表!16:25</v>
      </c>
      <c r="CM383" s="18" t="str">
        <f t="shared" si="200"/>
        <v>腕得点表!3:13</v>
      </c>
      <c r="CN383" s="116" t="str">
        <f t="shared" si="201"/>
        <v>腕得点表!16:25</v>
      </c>
      <c r="CO383" s="18" t="str">
        <f t="shared" si="202"/>
        <v>腕膝得点表!3:4</v>
      </c>
      <c r="CP383" s="116" t="str">
        <f t="shared" si="203"/>
        <v>腕膝得点表!8:9</v>
      </c>
      <c r="CQ383" s="18" t="str">
        <f t="shared" si="204"/>
        <v>20mシャトルラン得点表!3:13</v>
      </c>
      <c r="CR383" s="116" t="str">
        <f t="shared" si="205"/>
        <v>20mシャトルラン得点表!16:25</v>
      </c>
      <c r="CS383" s="47" t="b">
        <f t="shared" si="219"/>
        <v>0</v>
      </c>
    </row>
    <row r="384" spans="1:97">
      <c r="A384" s="10">
        <v>373</v>
      </c>
      <c r="B384" s="147"/>
      <c r="C384" s="15"/>
      <c r="D384" s="233"/>
      <c r="E384" s="15"/>
      <c r="F384" s="139" t="str">
        <f t="shared" si="206"/>
        <v/>
      </c>
      <c r="G384" s="15"/>
      <c r="H384" s="15"/>
      <c r="I384" s="30"/>
      <c r="J384" s="31" t="str">
        <f t="shared" ca="1" si="207"/>
        <v/>
      </c>
      <c r="K384" s="30"/>
      <c r="L384" s="31" t="str">
        <f t="shared" ca="1" si="208"/>
        <v/>
      </c>
      <c r="M384" s="59"/>
      <c r="N384" s="60"/>
      <c r="O384" s="60"/>
      <c r="P384" s="60"/>
      <c r="Q384" s="151"/>
      <c r="R384" s="122"/>
      <c r="S384" s="38" t="str">
        <f t="shared" ca="1" si="209"/>
        <v/>
      </c>
      <c r="T384" s="59"/>
      <c r="U384" s="60"/>
      <c r="V384" s="60"/>
      <c r="W384" s="60"/>
      <c r="X384" s="61"/>
      <c r="Y384" s="38"/>
      <c r="Z384" s="144" t="str">
        <f t="shared" ca="1" si="210"/>
        <v/>
      </c>
      <c r="AA384" s="59"/>
      <c r="AB384" s="60"/>
      <c r="AC384" s="60"/>
      <c r="AD384" s="151"/>
      <c r="AE384" s="30"/>
      <c r="AF384" s="31" t="str">
        <f t="shared" ca="1" si="211"/>
        <v/>
      </c>
      <c r="AG384" s="30"/>
      <c r="AH384" s="31" t="str">
        <f t="shared" ca="1" si="212"/>
        <v/>
      </c>
      <c r="AI384" s="122"/>
      <c r="AJ384" s="38" t="str">
        <f t="shared" ca="1" si="213"/>
        <v/>
      </c>
      <c r="AK384" s="30"/>
      <c r="AL384" s="31" t="str">
        <f t="shared" ca="1" si="214"/>
        <v/>
      </c>
      <c r="AM384" s="11" t="str">
        <f t="shared" si="215"/>
        <v/>
      </c>
      <c r="AN384" s="11" t="str">
        <f t="shared" si="216"/>
        <v/>
      </c>
      <c r="AO384" s="11" t="str">
        <f>IF(AM384=7,VLOOKUP(AN384,設定!$A$2:$B$6,2,1),"---")</f>
        <v>---</v>
      </c>
      <c r="AP384" s="85"/>
      <c r="AQ384" s="86"/>
      <c r="AR384" s="86"/>
      <c r="AS384" s="87" t="s">
        <v>115</v>
      </c>
      <c r="AT384" s="88"/>
      <c r="AU384" s="87"/>
      <c r="AV384" s="89"/>
      <c r="AW384" s="90" t="str">
        <f t="shared" si="217"/>
        <v/>
      </c>
      <c r="AX384" s="87" t="s">
        <v>115</v>
      </c>
      <c r="AY384" s="87" t="s">
        <v>115</v>
      </c>
      <c r="AZ384" s="87" t="s">
        <v>115</v>
      </c>
      <c r="BA384" s="87"/>
      <c r="BB384" s="87"/>
      <c r="BC384" s="87"/>
      <c r="BD384" s="87"/>
      <c r="BE384" s="91"/>
      <c r="BF384" s="96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256"/>
      <c r="BY384" s="106"/>
      <c r="BZ384" s="47"/>
      <c r="CA384" s="47">
        <v>373</v>
      </c>
      <c r="CB384" s="18" t="str">
        <f t="shared" si="218"/>
        <v/>
      </c>
      <c r="CC384" s="18" t="str">
        <f t="shared" si="190"/>
        <v>立得点表!3:12</v>
      </c>
      <c r="CD384" s="116" t="str">
        <f t="shared" si="191"/>
        <v>立得点表!16:25</v>
      </c>
      <c r="CE384" s="18" t="str">
        <f t="shared" si="192"/>
        <v>立3段得点表!3:13</v>
      </c>
      <c r="CF384" s="116" t="str">
        <f t="shared" si="193"/>
        <v>立3段得点表!16:25</v>
      </c>
      <c r="CG384" s="18" t="str">
        <f t="shared" si="194"/>
        <v>ボール得点表!3:13</v>
      </c>
      <c r="CH384" s="116" t="str">
        <f t="shared" si="195"/>
        <v>ボール得点表!16:25</v>
      </c>
      <c r="CI384" s="18" t="str">
        <f t="shared" si="196"/>
        <v>50m得点表!3:13</v>
      </c>
      <c r="CJ384" s="116" t="str">
        <f t="shared" si="197"/>
        <v>50m得点表!16:25</v>
      </c>
      <c r="CK384" s="18" t="str">
        <f t="shared" si="198"/>
        <v>往得点表!3:13</v>
      </c>
      <c r="CL384" s="116" t="str">
        <f t="shared" si="199"/>
        <v>往得点表!16:25</v>
      </c>
      <c r="CM384" s="18" t="str">
        <f t="shared" si="200"/>
        <v>腕得点表!3:13</v>
      </c>
      <c r="CN384" s="116" t="str">
        <f t="shared" si="201"/>
        <v>腕得点表!16:25</v>
      </c>
      <c r="CO384" s="18" t="str">
        <f t="shared" si="202"/>
        <v>腕膝得点表!3:4</v>
      </c>
      <c r="CP384" s="116" t="str">
        <f t="shared" si="203"/>
        <v>腕膝得点表!8:9</v>
      </c>
      <c r="CQ384" s="18" t="str">
        <f t="shared" si="204"/>
        <v>20mシャトルラン得点表!3:13</v>
      </c>
      <c r="CR384" s="116" t="str">
        <f t="shared" si="205"/>
        <v>20mシャトルラン得点表!16:25</v>
      </c>
      <c r="CS384" s="47" t="b">
        <f t="shared" si="219"/>
        <v>0</v>
      </c>
    </row>
    <row r="385" spans="1:97">
      <c r="A385" s="10">
        <v>374</v>
      </c>
      <c r="B385" s="147"/>
      <c r="C385" s="15"/>
      <c r="D385" s="233"/>
      <c r="E385" s="15"/>
      <c r="F385" s="139" t="str">
        <f t="shared" si="206"/>
        <v/>
      </c>
      <c r="G385" s="15"/>
      <c r="H385" s="15"/>
      <c r="I385" s="30"/>
      <c r="J385" s="31" t="str">
        <f t="shared" ca="1" si="207"/>
        <v/>
      </c>
      <c r="K385" s="30"/>
      <c r="L385" s="31" t="str">
        <f t="shared" ca="1" si="208"/>
        <v/>
      </c>
      <c r="M385" s="59"/>
      <c r="N385" s="60"/>
      <c r="O385" s="60"/>
      <c r="P385" s="60"/>
      <c r="Q385" s="151"/>
      <c r="R385" s="122"/>
      <c r="S385" s="38" t="str">
        <f t="shared" ca="1" si="209"/>
        <v/>
      </c>
      <c r="T385" s="59"/>
      <c r="U385" s="60"/>
      <c r="V385" s="60"/>
      <c r="W385" s="60"/>
      <c r="X385" s="61"/>
      <c r="Y385" s="38"/>
      <c r="Z385" s="144" t="str">
        <f t="shared" ca="1" si="210"/>
        <v/>
      </c>
      <c r="AA385" s="59"/>
      <c r="AB385" s="60"/>
      <c r="AC385" s="60"/>
      <c r="AD385" s="151"/>
      <c r="AE385" s="30"/>
      <c r="AF385" s="31" t="str">
        <f t="shared" ca="1" si="211"/>
        <v/>
      </c>
      <c r="AG385" s="30"/>
      <c r="AH385" s="31" t="str">
        <f t="shared" ca="1" si="212"/>
        <v/>
      </c>
      <c r="AI385" s="122"/>
      <c r="AJ385" s="38" t="str">
        <f t="shared" ca="1" si="213"/>
        <v/>
      </c>
      <c r="AK385" s="30"/>
      <c r="AL385" s="31" t="str">
        <f t="shared" ca="1" si="214"/>
        <v/>
      </c>
      <c r="AM385" s="11" t="str">
        <f t="shared" si="215"/>
        <v/>
      </c>
      <c r="AN385" s="11" t="str">
        <f t="shared" si="216"/>
        <v/>
      </c>
      <c r="AO385" s="11" t="str">
        <f>IF(AM385=7,VLOOKUP(AN385,設定!$A$2:$B$6,2,1),"---")</f>
        <v>---</v>
      </c>
      <c r="AP385" s="85"/>
      <c r="AQ385" s="86"/>
      <c r="AR385" s="86"/>
      <c r="AS385" s="87" t="s">
        <v>115</v>
      </c>
      <c r="AT385" s="88"/>
      <c r="AU385" s="87"/>
      <c r="AV385" s="89"/>
      <c r="AW385" s="90" t="str">
        <f t="shared" si="217"/>
        <v/>
      </c>
      <c r="AX385" s="87" t="s">
        <v>115</v>
      </c>
      <c r="AY385" s="87" t="s">
        <v>115</v>
      </c>
      <c r="AZ385" s="87" t="s">
        <v>115</v>
      </c>
      <c r="BA385" s="87"/>
      <c r="BB385" s="87"/>
      <c r="BC385" s="87"/>
      <c r="BD385" s="87"/>
      <c r="BE385" s="91"/>
      <c r="BF385" s="96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256"/>
      <c r="BY385" s="106"/>
      <c r="BZ385" s="47"/>
      <c r="CA385" s="47">
        <v>374</v>
      </c>
      <c r="CB385" s="18" t="str">
        <f t="shared" si="218"/>
        <v/>
      </c>
      <c r="CC385" s="18" t="str">
        <f t="shared" si="190"/>
        <v>立得点表!3:12</v>
      </c>
      <c r="CD385" s="116" t="str">
        <f t="shared" si="191"/>
        <v>立得点表!16:25</v>
      </c>
      <c r="CE385" s="18" t="str">
        <f t="shared" si="192"/>
        <v>立3段得点表!3:13</v>
      </c>
      <c r="CF385" s="116" t="str">
        <f t="shared" si="193"/>
        <v>立3段得点表!16:25</v>
      </c>
      <c r="CG385" s="18" t="str">
        <f t="shared" si="194"/>
        <v>ボール得点表!3:13</v>
      </c>
      <c r="CH385" s="116" t="str">
        <f t="shared" si="195"/>
        <v>ボール得点表!16:25</v>
      </c>
      <c r="CI385" s="18" t="str">
        <f t="shared" si="196"/>
        <v>50m得点表!3:13</v>
      </c>
      <c r="CJ385" s="116" t="str">
        <f t="shared" si="197"/>
        <v>50m得点表!16:25</v>
      </c>
      <c r="CK385" s="18" t="str">
        <f t="shared" si="198"/>
        <v>往得点表!3:13</v>
      </c>
      <c r="CL385" s="116" t="str">
        <f t="shared" si="199"/>
        <v>往得点表!16:25</v>
      </c>
      <c r="CM385" s="18" t="str">
        <f t="shared" si="200"/>
        <v>腕得点表!3:13</v>
      </c>
      <c r="CN385" s="116" t="str">
        <f t="shared" si="201"/>
        <v>腕得点表!16:25</v>
      </c>
      <c r="CO385" s="18" t="str">
        <f t="shared" si="202"/>
        <v>腕膝得点表!3:4</v>
      </c>
      <c r="CP385" s="116" t="str">
        <f t="shared" si="203"/>
        <v>腕膝得点表!8:9</v>
      </c>
      <c r="CQ385" s="18" t="str">
        <f t="shared" si="204"/>
        <v>20mシャトルラン得点表!3:13</v>
      </c>
      <c r="CR385" s="116" t="str">
        <f t="shared" si="205"/>
        <v>20mシャトルラン得点表!16:25</v>
      </c>
      <c r="CS385" s="47" t="b">
        <f t="shared" si="219"/>
        <v>0</v>
      </c>
    </row>
    <row r="386" spans="1:97">
      <c r="A386" s="10">
        <v>375</v>
      </c>
      <c r="B386" s="147"/>
      <c r="C386" s="15"/>
      <c r="D386" s="233"/>
      <c r="E386" s="15"/>
      <c r="F386" s="139" t="str">
        <f t="shared" si="206"/>
        <v/>
      </c>
      <c r="G386" s="15"/>
      <c r="H386" s="15"/>
      <c r="I386" s="30"/>
      <c r="J386" s="31" t="str">
        <f t="shared" ca="1" si="207"/>
        <v/>
      </c>
      <c r="K386" s="30"/>
      <c r="L386" s="31" t="str">
        <f t="shared" ca="1" si="208"/>
        <v/>
      </c>
      <c r="M386" s="59"/>
      <c r="N386" s="60"/>
      <c r="O386" s="60"/>
      <c r="P386" s="60"/>
      <c r="Q386" s="151"/>
      <c r="R386" s="122"/>
      <c r="S386" s="38" t="str">
        <f t="shared" ca="1" si="209"/>
        <v/>
      </c>
      <c r="T386" s="59"/>
      <c r="U386" s="60"/>
      <c r="V386" s="60"/>
      <c r="W386" s="60"/>
      <c r="X386" s="61"/>
      <c r="Y386" s="38"/>
      <c r="Z386" s="144" t="str">
        <f t="shared" ca="1" si="210"/>
        <v/>
      </c>
      <c r="AA386" s="59"/>
      <c r="AB386" s="60"/>
      <c r="AC386" s="60"/>
      <c r="AD386" s="151"/>
      <c r="AE386" s="30"/>
      <c r="AF386" s="31" t="str">
        <f t="shared" ca="1" si="211"/>
        <v/>
      </c>
      <c r="AG386" s="30"/>
      <c r="AH386" s="31" t="str">
        <f t="shared" ca="1" si="212"/>
        <v/>
      </c>
      <c r="AI386" s="122"/>
      <c r="AJ386" s="38" t="str">
        <f t="shared" ca="1" si="213"/>
        <v/>
      </c>
      <c r="AK386" s="30"/>
      <c r="AL386" s="31" t="str">
        <f t="shared" ca="1" si="214"/>
        <v/>
      </c>
      <c r="AM386" s="11" t="str">
        <f t="shared" si="215"/>
        <v/>
      </c>
      <c r="AN386" s="11" t="str">
        <f t="shared" si="216"/>
        <v/>
      </c>
      <c r="AO386" s="11" t="str">
        <f>IF(AM386=7,VLOOKUP(AN386,設定!$A$2:$B$6,2,1),"---")</f>
        <v>---</v>
      </c>
      <c r="AP386" s="85"/>
      <c r="AQ386" s="86"/>
      <c r="AR386" s="86"/>
      <c r="AS386" s="87" t="s">
        <v>115</v>
      </c>
      <c r="AT386" s="88"/>
      <c r="AU386" s="87"/>
      <c r="AV386" s="89"/>
      <c r="AW386" s="90" t="str">
        <f t="shared" si="217"/>
        <v/>
      </c>
      <c r="AX386" s="87" t="s">
        <v>115</v>
      </c>
      <c r="AY386" s="87" t="s">
        <v>115</v>
      </c>
      <c r="AZ386" s="87" t="s">
        <v>115</v>
      </c>
      <c r="BA386" s="87"/>
      <c r="BB386" s="87"/>
      <c r="BC386" s="87"/>
      <c r="BD386" s="87"/>
      <c r="BE386" s="91"/>
      <c r="BF386" s="96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256"/>
      <c r="BY386" s="106"/>
      <c r="BZ386" s="47"/>
      <c r="CA386" s="47">
        <v>375</v>
      </c>
      <c r="CB386" s="18" t="str">
        <f t="shared" si="218"/>
        <v/>
      </c>
      <c r="CC386" s="18" t="str">
        <f t="shared" si="190"/>
        <v>立得点表!3:12</v>
      </c>
      <c r="CD386" s="116" t="str">
        <f t="shared" si="191"/>
        <v>立得点表!16:25</v>
      </c>
      <c r="CE386" s="18" t="str">
        <f t="shared" si="192"/>
        <v>立3段得点表!3:13</v>
      </c>
      <c r="CF386" s="116" t="str">
        <f t="shared" si="193"/>
        <v>立3段得点表!16:25</v>
      </c>
      <c r="CG386" s="18" t="str">
        <f t="shared" si="194"/>
        <v>ボール得点表!3:13</v>
      </c>
      <c r="CH386" s="116" t="str">
        <f t="shared" si="195"/>
        <v>ボール得点表!16:25</v>
      </c>
      <c r="CI386" s="18" t="str">
        <f t="shared" si="196"/>
        <v>50m得点表!3:13</v>
      </c>
      <c r="CJ386" s="116" t="str">
        <f t="shared" si="197"/>
        <v>50m得点表!16:25</v>
      </c>
      <c r="CK386" s="18" t="str">
        <f t="shared" si="198"/>
        <v>往得点表!3:13</v>
      </c>
      <c r="CL386" s="116" t="str">
        <f t="shared" si="199"/>
        <v>往得点表!16:25</v>
      </c>
      <c r="CM386" s="18" t="str">
        <f t="shared" si="200"/>
        <v>腕得点表!3:13</v>
      </c>
      <c r="CN386" s="116" t="str">
        <f t="shared" si="201"/>
        <v>腕得点表!16:25</v>
      </c>
      <c r="CO386" s="18" t="str">
        <f t="shared" si="202"/>
        <v>腕膝得点表!3:4</v>
      </c>
      <c r="CP386" s="116" t="str">
        <f t="shared" si="203"/>
        <v>腕膝得点表!8:9</v>
      </c>
      <c r="CQ386" s="18" t="str">
        <f t="shared" si="204"/>
        <v>20mシャトルラン得点表!3:13</v>
      </c>
      <c r="CR386" s="116" t="str">
        <f t="shared" si="205"/>
        <v>20mシャトルラン得点表!16:25</v>
      </c>
      <c r="CS386" s="47" t="b">
        <f t="shared" si="219"/>
        <v>0</v>
      </c>
    </row>
    <row r="387" spans="1:97">
      <c r="A387" s="10">
        <v>376</v>
      </c>
      <c r="B387" s="147"/>
      <c r="C387" s="15"/>
      <c r="D387" s="233"/>
      <c r="E387" s="15"/>
      <c r="F387" s="139" t="str">
        <f t="shared" si="206"/>
        <v/>
      </c>
      <c r="G387" s="15"/>
      <c r="H387" s="15"/>
      <c r="I387" s="30"/>
      <c r="J387" s="31" t="str">
        <f t="shared" ca="1" si="207"/>
        <v/>
      </c>
      <c r="K387" s="30"/>
      <c r="L387" s="31" t="str">
        <f t="shared" ca="1" si="208"/>
        <v/>
      </c>
      <c r="M387" s="59"/>
      <c r="N387" s="60"/>
      <c r="O387" s="60"/>
      <c r="P387" s="60"/>
      <c r="Q387" s="151"/>
      <c r="R387" s="122"/>
      <c r="S387" s="38" t="str">
        <f t="shared" ca="1" si="209"/>
        <v/>
      </c>
      <c r="T387" s="59"/>
      <c r="U387" s="60"/>
      <c r="V387" s="60"/>
      <c r="W387" s="60"/>
      <c r="X387" s="61"/>
      <c r="Y387" s="38"/>
      <c r="Z387" s="144" t="str">
        <f t="shared" ca="1" si="210"/>
        <v/>
      </c>
      <c r="AA387" s="59"/>
      <c r="AB387" s="60"/>
      <c r="AC387" s="60"/>
      <c r="AD387" s="151"/>
      <c r="AE387" s="30"/>
      <c r="AF387" s="31" t="str">
        <f t="shared" ca="1" si="211"/>
        <v/>
      </c>
      <c r="AG387" s="30"/>
      <c r="AH387" s="31" t="str">
        <f t="shared" ca="1" si="212"/>
        <v/>
      </c>
      <c r="AI387" s="122"/>
      <c r="AJ387" s="38" t="str">
        <f t="shared" ca="1" si="213"/>
        <v/>
      </c>
      <c r="AK387" s="30"/>
      <c r="AL387" s="31" t="str">
        <f t="shared" ca="1" si="214"/>
        <v/>
      </c>
      <c r="AM387" s="11" t="str">
        <f t="shared" si="215"/>
        <v/>
      </c>
      <c r="AN387" s="11" t="str">
        <f t="shared" si="216"/>
        <v/>
      </c>
      <c r="AO387" s="11" t="str">
        <f>IF(AM387=7,VLOOKUP(AN387,設定!$A$2:$B$6,2,1),"---")</f>
        <v>---</v>
      </c>
      <c r="AP387" s="85"/>
      <c r="AQ387" s="86"/>
      <c r="AR387" s="86"/>
      <c r="AS387" s="87" t="s">
        <v>115</v>
      </c>
      <c r="AT387" s="88"/>
      <c r="AU387" s="87"/>
      <c r="AV387" s="89"/>
      <c r="AW387" s="90" t="str">
        <f t="shared" si="217"/>
        <v/>
      </c>
      <c r="AX387" s="87" t="s">
        <v>115</v>
      </c>
      <c r="AY387" s="87" t="s">
        <v>115</v>
      </c>
      <c r="AZ387" s="87" t="s">
        <v>115</v>
      </c>
      <c r="BA387" s="87"/>
      <c r="BB387" s="87"/>
      <c r="BC387" s="87"/>
      <c r="BD387" s="87"/>
      <c r="BE387" s="91"/>
      <c r="BF387" s="96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256"/>
      <c r="BY387" s="106"/>
      <c r="BZ387" s="47"/>
      <c r="CA387" s="47">
        <v>376</v>
      </c>
      <c r="CB387" s="18" t="str">
        <f t="shared" si="218"/>
        <v/>
      </c>
      <c r="CC387" s="18" t="str">
        <f t="shared" si="190"/>
        <v>立得点表!3:12</v>
      </c>
      <c r="CD387" s="116" t="str">
        <f t="shared" si="191"/>
        <v>立得点表!16:25</v>
      </c>
      <c r="CE387" s="18" t="str">
        <f t="shared" si="192"/>
        <v>立3段得点表!3:13</v>
      </c>
      <c r="CF387" s="116" t="str">
        <f t="shared" si="193"/>
        <v>立3段得点表!16:25</v>
      </c>
      <c r="CG387" s="18" t="str">
        <f t="shared" si="194"/>
        <v>ボール得点表!3:13</v>
      </c>
      <c r="CH387" s="116" t="str">
        <f t="shared" si="195"/>
        <v>ボール得点表!16:25</v>
      </c>
      <c r="CI387" s="18" t="str">
        <f t="shared" si="196"/>
        <v>50m得点表!3:13</v>
      </c>
      <c r="CJ387" s="116" t="str">
        <f t="shared" si="197"/>
        <v>50m得点表!16:25</v>
      </c>
      <c r="CK387" s="18" t="str">
        <f t="shared" si="198"/>
        <v>往得点表!3:13</v>
      </c>
      <c r="CL387" s="116" t="str">
        <f t="shared" si="199"/>
        <v>往得点表!16:25</v>
      </c>
      <c r="CM387" s="18" t="str">
        <f t="shared" si="200"/>
        <v>腕得点表!3:13</v>
      </c>
      <c r="CN387" s="116" t="str">
        <f t="shared" si="201"/>
        <v>腕得点表!16:25</v>
      </c>
      <c r="CO387" s="18" t="str">
        <f t="shared" si="202"/>
        <v>腕膝得点表!3:4</v>
      </c>
      <c r="CP387" s="116" t="str">
        <f t="shared" si="203"/>
        <v>腕膝得点表!8:9</v>
      </c>
      <c r="CQ387" s="18" t="str">
        <f t="shared" si="204"/>
        <v>20mシャトルラン得点表!3:13</v>
      </c>
      <c r="CR387" s="116" t="str">
        <f t="shared" si="205"/>
        <v>20mシャトルラン得点表!16:25</v>
      </c>
      <c r="CS387" s="47" t="b">
        <f t="shared" si="219"/>
        <v>0</v>
      </c>
    </row>
    <row r="388" spans="1:97">
      <c r="A388" s="10">
        <v>377</v>
      </c>
      <c r="B388" s="147"/>
      <c r="C388" s="15"/>
      <c r="D388" s="233"/>
      <c r="E388" s="15"/>
      <c r="F388" s="139" t="str">
        <f t="shared" si="206"/>
        <v/>
      </c>
      <c r="G388" s="15"/>
      <c r="H388" s="15"/>
      <c r="I388" s="30"/>
      <c r="J388" s="31" t="str">
        <f t="shared" ca="1" si="207"/>
        <v/>
      </c>
      <c r="K388" s="30"/>
      <c r="L388" s="31" t="str">
        <f t="shared" ca="1" si="208"/>
        <v/>
      </c>
      <c r="M388" s="59"/>
      <c r="N388" s="60"/>
      <c r="O388" s="60"/>
      <c r="P388" s="60"/>
      <c r="Q388" s="151"/>
      <c r="R388" s="122"/>
      <c r="S388" s="38" t="str">
        <f t="shared" ca="1" si="209"/>
        <v/>
      </c>
      <c r="T388" s="59"/>
      <c r="U388" s="60"/>
      <c r="V388" s="60"/>
      <c r="W388" s="60"/>
      <c r="X388" s="61"/>
      <c r="Y388" s="38"/>
      <c r="Z388" s="144" t="str">
        <f t="shared" ca="1" si="210"/>
        <v/>
      </c>
      <c r="AA388" s="59"/>
      <c r="AB388" s="60"/>
      <c r="AC388" s="60"/>
      <c r="AD388" s="151"/>
      <c r="AE388" s="30"/>
      <c r="AF388" s="31" t="str">
        <f t="shared" ca="1" si="211"/>
        <v/>
      </c>
      <c r="AG388" s="30"/>
      <c r="AH388" s="31" t="str">
        <f t="shared" ca="1" si="212"/>
        <v/>
      </c>
      <c r="AI388" s="122"/>
      <c r="AJ388" s="38" t="str">
        <f t="shared" ca="1" si="213"/>
        <v/>
      </c>
      <c r="AK388" s="30"/>
      <c r="AL388" s="31" t="str">
        <f t="shared" ca="1" si="214"/>
        <v/>
      </c>
      <c r="AM388" s="11" t="str">
        <f t="shared" si="215"/>
        <v/>
      </c>
      <c r="AN388" s="11" t="str">
        <f t="shared" si="216"/>
        <v/>
      </c>
      <c r="AO388" s="11" t="str">
        <f>IF(AM388=7,VLOOKUP(AN388,設定!$A$2:$B$6,2,1),"---")</f>
        <v>---</v>
      </c>
      <c r="AP388" s="85"/>
      <c r="AQ388" s="86"/>
      <c r="AR388" s="86"/>
      <c r="AS388" s="87" t="s">
        <v>115</v>
      </c>
      <c r="AT388" s="88"/>
      <c r="AU388" s="87"/>
      <c r="AV388" s="89"/>
      <c r="AW388" s="90" t="str">
        <f t="shared" si="217"/>
        <v/>
      </c>
      <c r="AX388" s="87" t="s">
        <v>115</v>
      </c>
      <c r="AY388" s="87" t="s">
        <v>115</v>
      </c>
      <c r="AZ388" s="87" t="s">
        <v>115</v>
      </c>
      <c r="BA388" s="87"/>
      <c r="BB388" s="87"/>
      <c r="BC388" s="87"/>
      <c r="BD388" s="87"/>
      <c r="BE388" s="91"/>
      <c r="BF388" s="96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256"/>
      <c r="BY388" s="106"/>
      <c r="BZ388" s="47"/>
      <c r="CA388" s="47">
        <v>377</v>
      </c>
      <c r="CB388" s="18" t="str">
        <f t="shared" si="218"/>
        <v/>
      </c>
      <c r="CC388" s="18" t="str">
        <f t="shared" si="190"/>
        <v>立得点表!3:12</v>
      </c>
      <c r="CD388" s="116" t="str">
        <f t="shared" si="191"/>
        <v>立得点表!16:25</v>
      </c>
      <c r="CE388" s="18" t="str">
        <f t="shared" si="192"/>
        <v>立3段得点表!3:13</v>
      </c>
      <c r="CF388" s="116" t="str">
        <f t="shared" si="193"/>
        <v>立3段得点表!16:25</v>
      </c>
      <c r="CG388" s="18" t="str">
        <f t="shared" si="194"/>
        <v>ボール得点表!3:13</v>
      </c>
      <c r="CH388" s="116" t="str">
        <f t="shared" si="195"/>
        <v>ボール得点表!16:25</v>
      </c>
      <c r="CI388" s="18" t="str">
        <f t="shared" si="196"/>
        <v>50m得点表!3:13</v>
      </c>
      <c r="CJ388" s="116" t="str">
        <f t="shared" si="197"/>
        <v>50m得点表!16:25</v>
      </c>
      <c r="CK388" s="18" t="str">
        <f t="shared" si="198"/>
        <v>往得点表!3:13</v>
      </c>
      <c r="CL388" s="116" t="str">
        <f t="shared" si="199"/>
        <v>往得点表!16:25</v>
      </c>
      <c r="CM388" s="18" t="str">
        <f t="shared" si="200"/>
        <v>腕得点表!3:13</v>
      </c>
      <c r="CN388" s="116" t="str">
        <f t="shared" si="201"/>
        <v>腕得点表!16:25</v>
      </c>
      <c r="CO388" s="18" t="str">
        <f t="shared" si="202"/>
        <v>腕膝得点表!3:4</v>
      </c>
      <c r="CP388" s="116" t="str">
        <f t="shared" si="203"/>
        <v>腕膝得点表!8:9</v>
      </c>
      <c r="CQ388" s="18" t="str">
        <f t="shared" si="204"/>
        <v>20mシャトルラン得点表!3:13</v>
      </c>
      <c r="CR388" s="116" t="str">
        <f t="shared" si="205"/>
        <v>20mシャトルラン得点表!16:25</v>
      </c>
      <c r="CS388" s="47" t="b">
        <f t="shared" si="219"/>
        <v>0</v>
      </c>
    </row>
    <row r="389" spans="1:97">
      <c r="A389" s="10">
        <v>378</v>
      </c>
      <c r="B389" s="147"/>
      <c r="C389" s="15"/>
      <c r="D389" s="233"/>
      <c r="E389" s="15"/>
      <c r="F389" s="139" t="str">
        <f t="shared" si="206"/>
        <v/>
      </c>
      <c r="G389" s="15"/>
      <c r="H389" s="15"/>
      <c r="I389" s="30"/>
      <c r="J389" s="31" t="str">
        <f t="shared" ca="1" si="207"/>
        <v/>
      </c>
      <c r="K389" s="30"/>
      <c r="L389" s="31" t="str">
        <f t="shared" ca="1" si="208"/>
        <v/>
      </c>
      <c r="M389" s="59"/>
      <c r="N389" s="60"/>
      <c r="O389" s="60"/>
      <c r="P389" s="60"/>
      <c r="Q389" s="151"/>
      <c r="R389" s="122"/>
      <c r="S389" s="38" t="str">
        <f t="shared" ca="1" si="209"/>
        <v/>
      </c>
      <c r="T389" s="59"/>
      <c r="U389" s="60"/>
      <c r="V389" s="60"/>
      <c r="W389" s="60"/>
      <c r="X389" s="61"/>
      <c r="Y389" s="38"/>
      <c r="Z389" s="144" t="str">
        <f t="shared" ca="1" si="210"/>
        <v/>
      </c>
      <c r="AA389" s="59"/>
      <c r="AB389" s="60"/>
      <c r="AC389" s="60"/>
      <c r="AD389" s="151"/>
      <c r="AE389" s="30"/>
      <c r="AF389" s="31" t="str">
        <f t="shared" ca="1" si="211"/>
        <v/>
      </c>
      <c r="AG389" s="30"/>
      <c r="AH389" s="31" t="str">
        <f t="shared" ca="1" si="212"/>
        <v/>
      </c>
      <c r="AI389" s="122"/>
      <c r="AJ389" s="38" t="str">
        <f t="shared" ca="1" si="213"/>
        <v/>
      </c>
      <c r="AK389" s="30"/>
      <c r="AL389" s="31" t="str">
        <f t="shared" ca="1" si="214"/>
        <v/>
      </c>
      <c r="AM389" s="11" t="str">
        <f t="shared" si="215"/>
        <v/>
      </c>
      <c r="AN389" s="11" t="str">
        <f t="shared" si="216"/>
        <v/>
      </c>
      <c r="AO389" s="11" t="str">
        <f>IF(AM389=7,VLOOKUP(AN389,設定!$A$2:$B$6,2,1),"---")</f>
        <v>---</v>
      </c>
      <c r="AP389" s="85"/>
      <c r="AQ389" s="86"/>
      <c r="AR389" s="86"/>
      <c r="AS389" s="87" t="s">
        <v>115</v>
      </c>
      <c r="AT389" s="88"/>
      <c r="AU389" s="87"/>
      <c r="AV389" s="89"/>
      <c r="AW389" s="90" t="str">
        <f t="shared" si="217"/>
        <v/>
      </c>
      <c r="AX389" s="87" t="s">
        <v>115</v>
      </c>
      <c r="AY389" s="87" t="s">
        <v>115</v>
      </c>
      <c r="AZ389" s="87" t="s">
        <v>115</v>
      </c>
      <c r="BA389" s="87"/>
      <c r="BB389" s="87"/>
      <c r="BC389" s="87"/>
      <c r="BD389" s="87"/>
      <c r="BE389" s="91"/>
      <c r="BF389" s="96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256"/>
      <c r="BY389" s="106"/>
      <c r="BZ389" s="47"/>
      <c r="CA389" s="47">
        <v>378</v>
      </c>
      <c r="CB389" s="18" t="str">
        <f t="shared" si="218"/>
        <v/>
      </c>
      <c r="CC389" s="18" t="str">
        <f t="shared" si="190"/>
        <v>立得点表!3:12</v>
      </c>
      <c r="CD389" s="116" t="str">
        <f t="shared" si="191"/>
        <v>立得点表!16:25</v>
      </c>
      <c r="CE389" s="18" t="str">
        <f t="shared" si="192"/>
        <v>立3段得点表!3:13</v>
      </c>
      <c r="CF389" s="116" t="str">
        <f t="shared" si="193"/>
        <v>立3段得点表!16:25</v>
      </c>
      <c r="CG389" s="18" t="str">
        <f t="shared" si="194"/>
        <v>ボール得点表!3:13</v>
      </c>
      <c r="CH389" s="116" t="str">
        <f t="shared" si="195"/>
        <v>ボール得点表!16:25</v>
      </c>
      <c r="CI389" s="18" t="str">
        <f t="shared" si="196"/>
        <v>50m得点表!3:13</v>
      </c>
      <c r="CJ389" s="116" t="str">
        <f t="shared" si="197"/>
        <v>50m得点表!16:25</v>
      </c>
      <c r="CK389" s="18" t="str">
        <f t="shared" si="198"/>
        <v>往得点表!3:13</v>
      </c>
      <c r="CL389" s="116" t="str">
        <f t="shared" si="199"/>
        <v>往得点表!16:25</v>
      </c>
      <c r="CM389" s="18" t="str">
        <f t="shared" si="200"/>
        <v>腕得点表!3:13</v>
      </c>
      <c r="CN389" s="116" t="str">
        <f t="shared" si="201"/>
        <v>腕得点表!16:25</v>
      </c>
      <c r="CO389" s="18" t="str">
        <f t="shared" si="202"/>
        <v>腕膝得点表!3:4</v>
      </c>
      <c r="CP389" s="116" t="str">
        <f t="shared" si="203"/>
        <v>腕膝得点表!8:9</v>
      </c>
      <c r="CQ389" s="18" t="str">
        <f t="shared" si="204"/>
        <v>20mシャトルラン得点表!3:13</v>
      </c>
      <c r="CR389" s="116" t="str">
        <f t="shared" si="205"/>
        <v>20mシャトルラン得点表!16:25</v>
      </c>
      <c r="CS389" s="47" t="b">
        <f t="shared" si="219"/>
        <v>0</v>
      </c>
    </row>
    <row r="390" spans="1:97">
      <c r="A390" s="10">
        <v>379</v>
      </c>
      <c r="B390" s="147"/>
      <c r="C390" s="15"/>
      <c r="D390" s="233"/>
      <c r="E390" s="15"/>
      <c r="F390" s="139" t="str">
        <f t="shared" si="206"/>
        <v/>
      </c>
      <c r="G390" s="15"/>
      <c r="H390" s="15"/>
      <c r="I390" s="30"/>
      <c r="J390" s="31" t="str">
        <f t="shared" ca="1" si="207"/>
        <v/>
      </c>
      <c r="K390" s="30"/>
      <c r="L390" s="31" t="str">
        <f t="shared" ca="1" si="208"/>
        <v/>
      </c>
      <c r="M390" s="59"/>
      <c r="N390" s="60"/>
      <c r="O390" s="60"/>
      <c r="P390" s="60"/>
      <c r="Q390" s="151"/>
      <c r="R390" s="122"/>
      <c r="S390" s="38" t="str">
        <f t="shared" ca="1" si="209"/>
        <v/>
      </c>
      <c r="T390" s="59"/>
      <c r="U390" s="60"/>
      <c r="V390" s="60"/>
      <c r="W390" s="60"/>
      <c r="X390" s="61"/>
      <c r="Y390" s="38"/>
      <c r="Z390" s="144" t="str">
        <f t="shared" ca="1" si="210"/>
        <v/>
      </c>
      <c r="AA390" s="59"/>
      <c r="AB390" s="60"/>
      <c r="AC390" s="60"/>
      <c r="AD390" s="151"/>
      <c r="AE390" s="30"/>
      <c r="AF390" s="31" t="str">
        <f t="shared" ca="1" si="211"/>
        <v/>
      </c>
      <c r="AG390" s="30"/>
      <c r="AH390" s="31" t="str">
        <f t="shared" ca="1" si="212"/>
        <v/>
      </c>
      <c r="AI390" s="122"/>
      <c r="AJ390" s="38" t="str">
        <f t="shared" ca="1" si="213"/>
        <v/>
      </c>
      <c r="AK390" s="30"/>
      <c r="AL390" s="31" t="str">
        <f t="shared" ca="1" si="214"/>
        <v/>
      </c>
      <c r="AM390" s="11" t="str">
        <f t="shared" si="215"/>
        <v/>
      </c>
      <c r="AN390" s="11" t="str">
        <f t="shared" si="216"/>
        <v/>
      </c>
      <c r="AO390" s="11" t="str">
        <f>IF(AM390=7,VLOOKUP(AN390,設定!$A$2:$B$6,2,1),"---")</f>
        <v>---</v>
      </c>
      <c r="AP390" s="85"/>
      <c r="AQ390" s="86"/>
      <c r="AR390" s="86"/>
      <c r="AS390" s="87" t="s">
        <v>115</v>
      </c>
      <c r="AT390" s="88"/>
      <c r="AU390" s="87"/>
      <c r="AV390" s="89"/>
      <c r="AW390" s="90" t="str">
        <f t="shared" si="217"/>
        <v/>
      </c>
      <c r="AX390" s="87" t="s">
        <v>115</v>
      </c>
      <c r="AY390" s="87" t="s">
        <v>115</v>
      </c>
      <c r="AZ390" s="87" t="s">
        <v>115</v>
      </c>
      <c r="BA390" s="87"/>
      <c r="BB390" s="87"/>
      <c r="BC390" s="87"/>
      <c r="BD390" s="87"/>
      <c r="BE390" s="91"/>
      <c r="BF390" s="96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256"/>
      <c r="BY390" s="106"/>
      <c r="BZ390" s="47"/>
      <c r="CA390" s="47">
        <v>379</v>
      </c>
      <c r="CB390" s="18" t="str">
        <f t="shared" si="218"/>
        <v/>
      </c>
      <c r="CC390" s="18" t="str">
        <f t="shared" si="190"/>
        <v>立得点表!3:12</v>
      </c>
      <c r="CD390" s="116" t="str">
        <f t="shared" si="191"/>
        <v>立得点表!16:25</v>
      </c>
      <c r="CE390" s="18" t="str">
        <f t="shared" si="192"/>
        <v>立3段得点表!3:13</v>
      </c>
      <c r="CF390" s="116" t="str">
        <f t="shared" si="193"/>
        <v>立3段得点表!16:25</v>
      </c>
      <c r="CG390" s="18" t="str">
        <f t="shared" si="194"/>
        <v>ボール得点表!3:13</v>
      </c>
      <c r="CH390" s="116" t="str">
        <f t="shared" si="195"/>
        <v>ボール得点表!16:25</v>
      </c>
      <c r="CI390" s="18" t="str">
        <f t="shared" si="196"/>
        <v>50m得点表!3:13</v>
      </c>
      <c r="CJ390" s="116" t="str">
        <f t="shared" si="197"/>
        <v>50m得点表!16:25</v>
      </c>
      <c r="CK390" s="18" t="str">
        <f t="shared" si="198"/>
        <v>往得点表!3:13</v>
      </c>
      <c r="CL390" s="116" t="str">
        <f t="shared" si="199"/>
        <v>往得点表!16:25</v>
      </c>
      <c r="CM390" s="18" t="str">
        <f t="shared" si="200"/>
        <v>腕得点表!3:13</v>
      </c>
      <c r="CN390" s="116" t="str">
        <f t="shared" si="201"/>
        <v>腕得点表!16:25</v>
      </c>
      <c r="CO390" s="18" t="str">
        <f t="shared" si="202"/>
        <v>腕膝得点表!3:4</v>
      </c>
      <c r="CP390" s="116" t="str">
        <f t="shared" si="203"/>
        <v>腕膝得点表!8:9</v>
      </c>
      <c r="CQ390" s="18" t="str">
        <f t="shared" si="204"/>
        <v>20mシャトルラン得点表!3:13</v>
      </c>
      <c r="CR390" s="116" t="str">
        <f t="shared" si="205"/>
        <v>20mシャトルラン得点表!16:25</v>
      </c>
      <c r="CS390" s="47" t="b">
        <f t="shared" si="219"/>
        <v>0</v>
      </c>
    </row>
    <row r="391" spans="1:97">
      <c r="A391" s="10">
        <v>380</v>
      </c>
      <c r="B391" s="147"/>
      <c r="C391" s="15"/>
      <c r="D391" s="233"/>
      <c r="E391" s="15"/>
      <c r="F391" s="139" t="str">
        <f t="shared" si="206"/>
        <v/>
      </c>
      <c r="G391" s="15"/>
      <c r="H391" s="15"/>
      <c r="I391" s="30"/>
      <c r="J391" s="31" t="str">
        <f t="shared" ca="1" si="207"/>
        <v/>
      </c>
      <c r="K391" s="30"/>
      <c r="L391" s="31" t="str">
        <f t="shared" ca="1" si="208"/>
        <v/>
      </c>
      <c r="M391" s="59"/>
      <c r="N391" s="60"/>
      <c r="O391" s="60"/>
      <c r="P391" s="60"/>
      <c r="Q391" s="151"/>
      <c r="R391" s="122"/>
      <c r="S391" s="38" t="str">
        <f t="shared" ca="1" si="209"/>
        <v/>
      </c>
      <c r="T391" s="59"/>
      <c r="U391" s="60"/>
      <c r="V391" s="60"/>
      <c r="W391" s="60"/>
      <c r="X391" s="61"/>
      <c r="Y391" s="38"/>
      <c r="Z391" s="144" t="str">
        <f t="shared" ca="1" si="210"/>
        <v/>
      </c>
      <c r="AA391" s="59"/>
      <c r="AB391" s="60"/>
      <c r="AC391" s="60"/>
      <c r="AD391" s="151"/>
      <c r="AE391" s="30"/>
      <c r="AF391" s="31" t="str">
        <f t="shared" ca="1" si="211"/>
        <v/>
      </c>
      <c r="AG391" s="30"/>
      <c r="AH391" s="31" t="str">
        <f t="shared" ca="1" si="212"/>
        <v/>
      </c>
      <c r="AI391" s="122"/>
      <c r="AJ391" s="38" t="str">
        <f t="shared" ca="1" si="213"/>
        <v/>
      </c>
      <c r="AK391" s="30"/>
      <c r="AL391" s="31" t="str">
        <f t="shared" ca="1" si="214"/>
        <v/>
      </c>
      <c r="AM391" s="11" t="str">
        <f t="shared" si="215"/>
        <v/>
      </c>
      <c r="AN391" s="11" t="str">
        <f t="shared" si="216"/>
        <v/>
      </c>
      <c r="AO391" s="11" t="str">
        <f>IF(AM391=7,VLOOKUP(AN391,設定!$A$2:$B$6,2,1),"---")</f>
        <v>---</v>
      </c>
      <c r="AP391" s="85"/>
      <c r="AQ391" s="86"/>
      <c r="AR391" s="86"/>
      <c r="AS391" s="87" t="s">
        <v>115</v>
      </c>
      <c r="AT391" s="88"/>
      <c r="AU391" s="87"/>
      <c r="AV391" s="89"/>
      <c r="AW391" s="90" t="str">
        <f t="shared" si="217"/>
        <v/>
      </c>
      <c r="AX391" s="87" t="s">
        <v>115</v>
      </c>
      <c r="AY391" s="87" t="s">
        <v>115</v>
      </c>
      <c r="AZ391" s="87" t="s">
        <v>115</v>
      </c>
      <c r="BA391" s="87"/>
      <c r="BB391" s="87"/>
      <c r="BC391" s="87"/>
      <c r="BD391" s="87"/>
      <c r="BE391" s="91"/>
      <c r="BF391" s="96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256"/>
      <c r="BY391" s="106"/>
      <c r="BZ391" s="47"/>
      <c r="CA391" s="47">
        <v>380</v>
      </c>
      <c r="CB391" s="18" t="str">
        <f t="shared" si="218"/>
        <v/>
      </c>
      <c r="CC391" s="18" t="str">
        <f t="shared" si="190"/>
        <v>立得点表!3:12</v>
      </c>
      <c r="CD391" s="116" t="str">
        <f t="shared" si="191"/>
        <v>立得点表!16:25</v>
      </c>
      <c r="CE391" s="18" t="str">
        <f t="shared" si="192"/>
        <v>立3段得点表!3:13</v>
      </c>
      <c r="CF391" s="116" t="str">
        <f t="shared" si="193"/>
        <v>立3段得点表!16:25</v>
      </c>
      <c r="CG391" s="18" t="str">
        <f t="shared" si="194"/>
        <v>ボール得点表!3:13</v>
      </c>
      <c r="CH391" s="116" t="str">
        <f t="shared" si="195"/>
        <v>ボール得点表!16:25</v>
      </c>
      <c r="CI391" s="18" t="str">
        <f t="shared" si="196"/>
        <v>50m得点表!3:13</v>
      </c>
      <c r="CJ391" s="116" t="str">
        <f t="shared" si="197"/>
        <v>50m得点表!16:25</v>
      </c>
      <c r="CK391" s="18" t="str">
        <f t="shared" si="198"/>
        <v>往得点表!3:13</v>
      </c>
      <c r="CL391" s="116" t="str">
        <f t="shared" si="199"/>
        <v>往得点表!16:25</v>
      </c>
      <c r="CM391" s="18" t="str">
        <f t="shared" si="200"/>
        <v>腕得点表!3:13</v>
      </c>
      <c r="CN391" s="116" t="str">
        <f t="shared" si="201"/>
        <v>腕得点表!16:25</v>
      </c>
      <c r="CO391" s="18" t="str">
        <f t="shared" si="202"/>
        <v>腕膝得点表!3:4</v>
      </c>
      <c r="CP391" s="116" t="str">
        <f t="shared" si="203"/>
        <v>腕膝得点表!8:9</v>
      </c>
      <c r="CQ391" s="18" t="str">
        <f t="shared" si="204"/>
        <v>20mシャトルラン得点表!3:13</v>
      </c>
      <c r="CR391" s="116" t="str">
        <f t="shared" si="205"/>
        <v>20mシャトルラン得点表!16:25</v>
      </c>
      <c r="CS391" s="47" t="b">
        <f t="shared" si="219"/>
        <v>0</v>
      </c>
    </row>
    <row r="392" spans="1:97">
      <c r="A392" s="10">
        <v>381</v>
      </c>
      <c r="B392" s="147"/>
      <c r="C392" s="15"/>
      <c r="D392" s="233"/>
      <c r="E392" s="15"/>
      <c r="F392" s="139" t="str">
        <f t="shared" si="206"/>
        <v/>
      </c>
      <c r="G392" s="15"/>
      <c r="H392" s="15"/>
      <c r="I392" s="30"/>
      <c r="J392" s="31" t="str">
        <f t="shared" ca="1" si="207"/>
        <v/>
      </c>
      <c r="K392" s="30"/>
      <c r="L392" s="31" t="str">
        <f t="shared" ca="1" si="208"/>
        <v/>
      </c>
      <c r="M392" s="59"/>
      <c r="N392" s="60"/>
      <c r="O392" s="60"/>
      <c r="P392" s="60"/>
      <c r="Q392" s="151"/>
      <c r="R392" s="122"/>
      <c r="S392" s="38" t="str">
        <f t="shared" ca="1" si="209"/>
        <v/>
      </c>
      <c r="T392" s="59"/>
      <c r="U392" s="60"/>
      <c r="V392" s="60"/>
      <c r="W392" s="60"/>
      <c r="X392" s="61"/>
      <c r="Y392" s="38"/>
      <c r="Z392" s="144" t="str">
        <f t="shared" ca="1" si="210"/>
        <v/>
      </c>
      <c r="AA392" s="59"/>
      <c r="AB392" s="60"/>
      <c r="AC392" s="60"/>
      <c r="AD392" s="151"/>
      <c r="AE392" s="30"/>
      <c r="AF392" s="31" t="str">
        <f t="shared" ca="1" si="211"/>
        <v/>
      </c>
      <c r="AG392" s="30"/>
      <c r="AH392" s="31" t="str">
        <f t="shared" ca="1" si="212"/>
        <v/>
      </c>
      <c r="AI392" s="122"/>
      <c r="AJ392" s="38" t="str">
        <f t="shared" ca="1" si="213"/>
        <v/>
      </c>
      <c r="AK392" s="30"/>
      <c r="AL392" s="31" t="str">
        <f t="shared" ca="1" si="214"/>
        <v/>
      </c>
      <c r="AM392" s="11" t="str">
        <f t="shared" si="215"/>
        <v/>
      </c>
      <c r="AN392" s="11" t="str">
        <f t="shared" si="216"/>
        <v/>
      </c>
      <c r="AO392" s="11" t="str">
        <f>IF(AM392=7,VLOOKUP(AN392,設定!$A$2:$B$6,2,1),"---")</f>
        <v>---</v>
      </c>
      <c r="AP392" s="85"/>
      <c r="AQ392" s="86"/>
      <c r="AR392" s="86"/>
      <c r="AS392" s="87" t="s">
        <v>115</v>
      </c>
      <c r="AT392" s="88"/>
      <c r="AU392" s="87"/>
      <c r="AV392" s="89"/>
      <c r="AW392" s="90" t="str">
        <f t="shared" si="217"/>
        <v/>
      </c>
      <c r="AX392" s="87" t="s">
        <v>115</v>
      </c>
      <c r="AY392" s="87" t="s">
        <v>115</v>
      </c>
      <c r="AZ392" s="87" t="s">
        <v>115</v>
      </c>
      <c r="BA392" s="87"/>
      <c r="BB392" s="87"/>
      <c r="BC392" s="87"/>
      <c r="BD392" s="87"/>
      <c r="BE392" s="91"/>
      <c r="BF392" s="96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256"/>
      <c r="BY392" s="106"/>
      <c r="BZ392" s="47"/>
      <c r="CA392" s="47">
        <v>381</v>
      </c>
      <c r="CB392" s="18" t="str">
        <f t="shared" si="218"/>
        <v/>
      </c>
      <c r="CC392" s="18" t="str">
        <f t="shared" si="190"/>
        <v>立得点表!3:12</v>
      </c>
      <c r="CD392" s="116" t="str">
        <f t="shared" si="191"/>
        <v>立得点表!16:25</v>
      </c>
      <c r="CE392" s="18" t="str">
        <f t="shared" si="192"/>
        <v>立3段得点表!3:13</v>
      </c>
      <c r="CF392" s="116" t="str">
        <f t="shared" si="193"/>
        <v>立3段得点表!16:25</v>
      </c>
      <c r="CG392" s="18" t="str">
        <f t="shared" si="194"/>
        <v>ボール得点表!3:13</v>
      </c>
      <c r="CH392" s="116" t="str">
        <f t="shared" si="195"/>
        <v>ボール得点表!16:25</v>
      </c>
      <c r="CI392" s="18" t="str">
        <f t="shared" si="196"/>
        <v>50m得点表!3:13</v>
      </c>
      <c r="CJ392" s="116" t="str">
        <f t="shared" si="197"/>
        <v>50m得点表!16:25</v>
      </c>
      <c r="CK392" s="18" t="str">
        <f t="shared" si="198"/>
        <v>往得点表!3:13</v>
      </c>
      <c r="CL392" s="116" t="str">
        <f t="shared" si="199"/>
        <v>往得点表!16:25</v>
      </c>
      <c r="CM392" s="18" t="str">
        <f t="shared" si="200"/>
        <v>腕得点表!3:13</v>
      </c>
      <c r="CN392" s="116" t="str">
        <f t="shared" si="201"/>
        <v>腕得点表!16:25</v>
      </c>
      <c r="CO392" s="18" t="str">
        <f t="shared" si="202"/>
        <v>腕膝得点表!3:4</v>
      </c>
      <c r="CP392" s="116" t="str">
        <f t="shared" si="203"/>
        <v>腕膝得点表!8:9</v>
      </c>
      <c r="CQ392" s="18" t="str">
        <f t="shared" si="204"/>
        <v>20mシャトルラン得点表!3:13</v>
      </c>
      <c r="CR392" s="116" t="str">
        <f t="shared" si="205"/>
        <v>20mシャトルラン得点表!16:25</v>
      </c>
      <c r="CS392" s="47" t="b">
        <f t="shared" si="219"/>
        <v>0</v>
      </c>
    </row>
    <row r="393" spans="1:97">
      <c r="A393" s="10">
        <v>382</v>
      </c>
      <c r="B393" s="147"/>
      <c r="C393" s="15"/>
      <c r="D393" s="233"/>
      <c r="E393" s="15"/>
      <c r="F393" s="139" t="str">
        <f t="shared" si="206"/>
        <v/>
      </c>
      <c r="G393" s="15"/>
      <c r="H393" s="15"/>
      <c r="I393" s="30"/>
      <c r="J393" s="31" t="str">
        <f t="shared" ca="1" si="207"/>
        <v/>
      </c>
      <c r="K393" s="30"/>
      <c r="L393" s="31" t="str">
        <f t="shared" ca="1" si="208"/>
        <v/>
      </c>
      <c r="M393" s="59"/>
      <c r="N393" s="60"/>
      <c r="O393" s="60"/>
      <c r="P393" s="60"/>
      <c r="Q393" s="151"/>
      <c r="R393" s="122"/>
      <c r="S393" s="38" t="str">
        <f t="shared" ca="1" si="209"/>
        <v/>
      </c>
      <c r="T393" s="59"/>
      <c r="U393" s="60"/>
      <c r="V393" s="60"/>
      <c r="W393" s="60"/>
      <c r="X393" s="61"/>
      <c r="Y393" s="38"/>
      <c r="Z393" s="144" t="str">
        <f t="shared" ca="1" si="210"/>
        <v/>
      </c>
      <c r="AA393" s="59"/>
      <c r="AB393" s="60"/>
      <c r="AC393" s="60"/>
      <c r="AD393" s="151"/>
      <c r="AE393" s="30"/>
      <c r="AF393" s="31" t="str">
        <f t="shared" ca="1" si="211"/>
        <v/>
      </c>
      <c r="AG393" s="30"/>
      <c r="AH393" s="31" t="str">
        <f t="shared" ca="1" si="212"/>
        <v/>
      </c>
      <c r="AI393" s="122"/>
      <c r="AJ393" s="38" t="str">
        <f t="shared" ca="1" si="213"/>
        <v/>
      </c>
      <c r="AK393" s="30"/>
      <c r="AL393" s="31" t="str">
        <f t="shared" ca="1" si="214"/>
        <v/>
      </c>
      <c r="AM393" s="11" t="str">
        <f t="shared" si="215"/>
        <v/>
      </c>
      <c r="AN393" s="11" t="str">
        <f t="shared" si="216"/>
        <v/>
      </c>
      <c r="AO393" s="11" t="str">
        <f>IF(AM393=7,VLOOKUP(AN393,設定!$A$2:$B$6,2,1),"---")</f>
        <v>---</v>
      </c>
      <c r="AP393" s="85"/>
      <c r="AQ393" s="86"/>
      <c r="AR393" s="86"/>
      <c r="AS393" s="87" t="s">
        <v>115</v>
      </c>
      <c r="AT393" s="88"/>
      <c r="AU393" s="87"/>
      <c r="AV393" s="89"/>
      <c r="AW393" s="90" t="str">
        <f t="shared" si="217"/>
        <v/>
      </c>
      <c r="AX393" s="87" t="s">
        <v>115</v>
      </c>
      <c r="AY393" s="87" t="s">
        <v>115</v>
      </c>
      <c r="AZ393" s="87" t="s">
        <v>115</v>
      </c>
      <c r="BA393" s="87"/>
      <c r="BB393" s="87"/>
      <c r="BC393" s="87"/>
      <c r="BD393" s="87"/>
      <c r="BE393" s="91"/>
      <c r="BF393" s="96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256"/>
      <c r="BY393" s="106"/>
      <c r="BZ393" s="47"/>
      <c r="CA393" s="47">
        <v>382</v>
      </c>
      <c r="CB393" s="18" t="str">
        <f t="shared" si="218"/>
        <v/>
      </c>
      <c r="CC393" s="18" t="str">
        <f t="shared" si="190"/>
        <v>立得点表!3:12</v>
      </c>
      <c r="CD393" s="116" t="str">
        <f t="shared" si="191"/>
        <v>立得点表!16:25</v>
      </c>
      <c r="CE393" s="18" t="str">
        <f t="shared" si="192"/>
        <v>立3段得点表!3:13</v>
      </c>
      <c r="CF393" s="116" t="str">
        <f t="shared" si="193"/>
        <v>立3段得点表!16:25</v>
      </c>
      <c r="CG393" s="18" t="str">
        <f t="shared" si="194"/>
        <v>ボール得点表!3:13</v>
      </c>
      <c r="CH393" s="116" t="str">
        <f t="shared" si="195"/>
        <v>ボール得点表!16:25</v>
      </c>
      <c r="CI393" s="18" t="str">
        <f t="shared" si="196"/>
        <v>50m得点表!3:13</v>
      </c>
      <c r="CJ393" s="116" t="str">
        <f t="shared" si="197"/>
        <v>50m得点表!16:25</v>
      </c>
      <c r="CK393" s="18" t="str">
        <f t="shared" si="198"/>
        <v>往得点表!3:13</v>
      </c>
      <c r="CL393" s="116" t="str">
        <f t="shared" si="199"/>
        <v>往得点表!16:25</v>
      </c>
      <c r="CM393" s="18" t="str">
        <f t="shared" si="200"/>
        <v>腕得点表!3:13</v>
      </c>
      <c r="CN393" s="116" t="str">
        <f t="shared" si="201"/>
        <v>腕得点表!16:25</v>
      </c>
      <c r="CO393" s="18" t="str">
        <f t="shared" si="202"/>
        <v>腕膝得点表!3:4</v>
      </c>
      <c r="CP393" s="116" t="str">
        <f t="shared" si="203"/>
        <v>腕膝得点表!8:9</v>
      </c>
      <c r="CQ393" s="18" t="str">
        <f t="shared" si="204"/>
        <v>20mシャトルラン得点表!3:13</v>
      </c>
      <c r="CR393" s="116" t="str">
        <f t="shared" si="205"/>
        <v>20mシャトルラン得点表!16:25</v>
      </c>
      <c r="CS393" s="47" t="b">
        <f t="shared" si="219"/>
        <v>0</v>
      </c>
    </row>
    <row r="394" spans="1:97">
      <c r="A394" s="10">
        <v>383</v>
      </c>
      <c r="B394" s="147"/>
      <c r="C394" s="15"/>
      <c r="D394" s="233"/>
      <c r="E394" s="15"/>
      <c r="F394" s="139" t="str">
        <f t="shared" si="206"/>
        <v/>
      </c>
      <c r="G394" s="15"/>
      <c r="H394" s="15"/>
      <c r="I394" s="30"/>
      <c r="J394" s="31" t="str">
        <f t="shared" ca="1" si="207"/>
        <v/>
      </c>
      <c r="K394" s="30"/>
      <c r="L394" s="31" t="str">
        <f t="shared" ca="1" si="208"/>
        <v/>
      </c>
      <c r="M394" s="59"/>
      <c r="N394" s="60"/>
      <c r="O394" s="60"/>
      <c r="P394" s="60"/>
      <c r="Q394" s="151"/>
      <c r="R394" s="122"/>
      <c r="S394" s="38" t="str">
        <f t="shared" ca="1" si="209"/>
        <v/>
      </c>
      <c r="T394" s="59"/>
      <c r="U394" s="60"/>
      <c r="V394" s="60"/>
      <c r="W394" s="60"/>
      <c r="X394" s="61"/>
      <c r="Y394" s="38"/>
      <c r="Z394" s="144" t="str">
        <f t="shared" ca="1" si="210"/>
        <v/>
      </c>
      <c r="AA394" s="59"/>
      <c r="AB394" s="60"/>
      <c r="AC394" s="60"/>
      <c r="AD394" s="151"/>
      <c r="AE394" s="30"/>
      <c r="AF394" s="31" t="str">
        <f t="shared" ca="1" si="211"/>
        <v/>
      </c>
      <c r="AG394" s="30"/>
      <c r="AH394" s="31" t="str">
        <f t="shared" ca="1" si="212"/>
        <v/>
      </c>
      <c r="AI394" s="122"/>
      <c r="AJ394" s="38" t="str">
        <f t="shared" ca="1" si="213"/>
        <v/>
      </c>
      <c r="AK394" s="30"/>
      <c r="AL394" s="31" t="str">
        <f t="shared" ca="1" si="214"/>
        <v/>
      </c>
      <c r="AM394" s="11" t="str">
        <f t="shared" si="215"/>
        <v/>
      </c>
      <c r="AN394" s="11" t="str">
        <f t="shared" si="216"/>
        <v/>
      </c>
      <c r="AO394" s="11" t="str">
        <f>IF(AM394=7,VLOOKUP(AN394,設定!$A$2:$B$6,2,1),"---")</f>
        <v>---</v>
      </c>
      <c r="AP394" s="85"/>
      <c r="AQ394" s="86"/>
      <c r="AR394" s="86"/>
      <c r="AS394" s="87" t="s">
        <v>115</v>
      </c>
      <c r="AT394" s="88"/>
      <c r="AU394" s="87"/>
      <c r="AV394" s="89"/>
      <c r="AW394" s="90" t="str">
        <f t="shared" si="217"/>
        <v/>
      </c>
      <c r="AX394" s="87" t="s">
        <v>115</v>
      </c>
      <c r="AY394" s="87" t="s">
        <v>115</v>
      </c>
      <c r="AZ394" s="87" t="s">
        <v>115</v>
      </c>
      <c r="BA394" s="87"/>
      <c r="BB394" s="87"/>
      <c r="BC394" s="87"/>
      <c r="BD394" s="87"/>
      <c r="BE394" s="91"/>
      <c r="BF394" s="96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256"/>
      <c r="BY394" s="106"/>
      <c r="BZ394" s="47"/>
      <c r="CA394" s="47">
        <v>383</v>
      </c>
      <c r="CB394" s="18" t="str">
        <f t="shared" si="218"/>
        <v/>
      </c>
      <c r="CC394" s="18" t="str">
        <f t="shared" si="190"/>
        <v>立得点表!3:12</v>
      </c>
      <c r="CD394" s="116" t="str">
        <f t="shared" si="191"/>
        <v>立得点表!16:25</v>
      </c>
      <c r="CE394" s="18" t="str">
        <f t="shared" si="192"/>
        <v>立3段得点表!3:13</v>
      </c>
      <c r="CF394" s="116" t="str">
        <f t="shared" si="193"/>
        <v>立3段得点表!16:25</v>
      </c>
      <c r="CG394" s="18" t="str">
        <f t="shared" si="194"/>
        <v>ボール得点表!3:13</v>
      </c>
      <c r="CH394" s="116" t="str">
        <f t="shared" si="195"/>
        <v>ボール得点表!16:25</v>
      </c>
      <c r="CI394" s="18" t="str">
        <f t="shared" si="196"/>
        <v>50m得点表!3:13</v>
      </c>
      <c r="CJ394" s="116" t="str">
        <f t="shared" si="197"/>
        <v>50m得点表!16:25</v>
      </c>
      <c r="CK394" s="18" t="str">
        <f t="shared" si="198"/>
        <v>往得点表!3:13</v>
      </c>
      <c r="CL394" s="116" t="str">
        <f t="shared" si="199"/>
        <v>往得点表!16:25</v>
      </c>
      <c r="CM394" s="18" t="str">
        <f t="shared" si="200"/>
        <v>腕得点表!3:13</v>
      </c>
      <c r="CN394" s="116" t="str">
        <f t="shared" si="201"/>
        <v>腕得点表!16:25</v>
      </c>
      <c r="CO394" s="18" t="str">
        <f t="shared" si="202"/>
        <v>腕膝得点表!3:4</v>
      </c>
      <c r="CP394" s="116" t="str">
        <f t="shared" si="203"/>
        <v>腕膝得点表!8:9</v>
      </c>
      <c r="CQ394" s="18" t="str">
        <f t="shared" si="204"/>
        <v>20mシャトルラン得点表!3:13</v>
      </c>
      <c r="CR394" s="116" t="str">
        <f t="shared" si="205"/>
        <v>20mシャトルラン得点表!16:25</v>
      </c>
      <c r="CS394" s="47" t="b">
        <f t="shared" si="219"/>
        <v>0</v>
      </c>
    </row>
    <row r="395" spans="1:97">
      <c r="A395" s="10">
        <v>384</v>
      </c>
      <c r="B395" s="147"/>
      <c r="C395" s="15"/>
      <c r="D395" s="233"/>
      <c r="E395" s="15"/>
      <c r="F395" s="139" t="str">
        <f t="shared" si="206"/>
        <v/>
      </c>
      <c r="G395" s="15"/>
      <c r="H395" s="15"/>
      <c r="I395" s="30"/>
      <c r="J395" s="31" t="str">
        <f t="shared" ca="1" si="207"/>
        <v/>
      </c>
      <c r="K395" s="30"/>
      <c r="L395" s="31" t="str">
        <f t="shared" ca="1" si="208"/>
        <v/>
      </c>
      <c r="M395" s="59"/>
      <c r="N395" s="60"/>
      <c r="O395" s="60"/>
      <c r="P395" s="60"/>
      <c r="Q395" s="151"/>
      <c r="R395" s="122"/>
      <c r="S395" s="38" t="str">
        <f t="shared" ca="1" si="209"/>
        <v/>
      </c>
      <c r="T395" s="59"/>
      <c r="U395" s="60"/>
      <c r="V395" s="60"/>
      <c r="W395" s="60"/>
      <c r="X395" s="61"/>
      <c r="Y395" s="38"/>
      <c r="Z395" s="144" t="str">
        <f t="shared" ca="1" si="210"/>
        <v/>
      </c>
      <c r="AA395" s="59"/>
      <c r="AB395" s="60"/>
      <c r="AC395" s="60"/>
      <c r="AD395" s="151"/>
      <c r="AE395" s="30"/>
      <c r="AF395" s="31" t="str">
        <f t="shared" ca="1" si="211"/>
        <v/>
      </c>
      <c r="AG395" s="30"/>
      <c r="AH395" s="31" t="str">
        <f t="shared" ca="1" si="212"/>
        <v/>
      </c>
      <c r="AI395" s="122"/>
      <c r="AJ395" s="38" t="str">
        <f t="shared" ca="1" si="213"/>
        <v/>
      </c>
      <c r="AK395" s="30"/>
      <c r="AL395" s="31" t="str">
        <f t="shared" ca="1" si="214"/>
        <v/>
      </c>
      <c r="AM395" s="11" t="str">
        <f t="shared" si="215"/>
        <v/>
      </c>
      <c r="AN395" s="11" t="str">
        <f t="shared" si="216"/>
        <v/>
      </c>
      <c r="AO395" s="11" t="str">
        <f>IF(AM395=7,VLOOKUP(AN395,設定!$A$2:$B$6,2,1),"---")</f>
        <v>---</v>
      </c>
      <c r="AP395" s="85"/>
      <c r="AQ395" s="86"/>
      <c r="AR395" s="86"/>
      <c r="AS395" s="87" t="s">
        <v>115</v>
      </c>
      <c r="AT395" s="88"/>
      <c r="AU395" s="87"/>
      <c r="AV395" s="89"/>
      <c r="AW395" s="90" t="str">
        <f t="shared" si="217"/>
        <v/>
      </c>
      <c r="AX395" s="87" t="s">
        <v>115</v>
      </c>
      <c r="AY395" s="87" t="s">
        <v>115</v>
      </c>
      <c r="AZ395" s="87" t="s">
        <v>115</v>
      </c>
      <c r="BA395" s="87"/>
      <c r="BB395" s="87"/>
      <c r="BC395" s="87"/>
      <c r="BD395" s="87"/>
      <c r="BE395" s="91"/>
      <c r="BF395" s="96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256"/>
      <c r="BY395" s="106"/>
      <c r="BZ395" s="47"/>
      <c r="CA395" s="47">
        <v>384</v>
      </c>
      <c r="CB395" s="18" t="str">
        <f t="shared" si="218"/>
        <v/>
      </c>
      <c r="CC395" s="18" t="str">
        <f t="shared" si="190"/>
        <v>立得点表!3:12</v>
      </c>
      <c r="CD395" s="116" t="str">
        <f t="shared" si="191"/>
        <v>立得点表!16:25</v>
      </c>
      <c r="CE395" s="18" t="str">
        <f t="shared" si="192"/>
        <v>立3段得点表!3:13</v>
      </c>
      <c r="CF395" s="116" t="str">
        <f t="shared" si="193"/>
        <v>立3段得点表!16:25</v>
      </c>
      <c r="CG395" s="18" t="str">
        <f t="shared" si="194"/>
        <v>ボール得点表!3:13</v>
      </c>
      <c r="CH395" s="116" t="str">
        <f t="shared" si="195"/>
        <v>ボール得点表!16:25</v>
      </c>
      <c r="CI395" s="18" t="str">
        <f t="shared" si="196"/>
        <v>50m得点表!3:13</v>
      </c>
      <c r="CJ395" s="116" t="str">
        <f t="shared" si="197"/>
        <v>50m得点表!16:25</v>
      </c>
      <c r="CK395" s="18" t="str">
        <f t="shared" si="198"/>
        <v>往得点表!3:13</v>
      </c>
      <c r="CL395" s="116" t="str">
        <f t="shared" si="199"/>
        <v>往得点表!16:25</v>
      </c>
      <c r="CM395" s="18" t="str">
        <f t="shared" si="200"/>
        <v>腕得点表!3:13</v>
      </c>
      <c r="CN395" s="116" t="str">
        <f t="shared" si="201"/>
        <v>腕得点表!16:25</v>
      </c>
      <c r="CO395" s="18" t="str">
        <f t="shared" si="202"/>
        <v>腕膝得点表!3:4</v>
      </c>
      <c r="CP395" s="116" t="str">
        <f t="shared" si="203"/>
        <v>腕膝得点表!8:9</v>
      </c>
      <c r="CQ395" s="18" t="str">
        <f t="shared" si="204"/>
        <v>20mシャトルラン得点表!3:13</v>
      </c>
      <c r="CR395" s="116" t="str">
        <f t="shared" si="205"/>
        <v>20mシャトルラン得点表!16:25</v>
      </c>
      <c r="CS395" s="47" t="b">
        <f t="shared" si="219"/>
        <v>0</v>
      </c>
    </row>
    <row r="396" spans="1:97">
      <c r="A396" s="10">
        <v>385</v>
      </c>
      <c r="B396" s="147"/>
      <c r="C396" s="15"/>
      <c r="D396" s="233"/>
      <c r="E396" s="15"/>
      <c r="F396" s="139" t="str">
        <f t="shared" si="206"/>
        <v/>
      </c>
      <c r="G396" s="15"/>
      <c r="H396" s="15"/>
      <c r="I396" s="30"/>
      <c r="J396" s="31" t="str">
        <f t="shared" ca="1" si="207"/>
        <v/>
      </c>
      <c r="K396" s="30"/>
      <c r="L396" s="31" t="str">
        <f t="shared" ca="1" si="208"/>
        <v/>
      </c>
      <c r="M396" s="59"/>
      <c r="N396" s="60"/>
      <c r="O396" s="60"/>
      <c r="P396" s="60"/>
      <c r="Q396" s="151"/>
      <c r="R396" s="122"/>
      <c r="S396" s="38" t="str">
        <f t="shared" ca="1" si="209"/>
        <v/>
      </c>
      <c r="T396" s="59"/>
      <c r="U396" s="60"/>
      <c r="V396" s="60"/>
      <c r="W396" s="60"/>
      <c r="X396" s="61"/>
      <c r="Y396" s="38"/>
      <c r="Z396" s="144" t="str">
        <f t="shared" ca="1" si="210"/>
        <v/>
      </c>
      <c r="AA396" s="59"/>
      <c r="AB396" s="60"/>
      <c r="AC396" s="60"/>
      <c r="AD396" s="151"/>
      <c r="AE396" s="30"/>
      <c r="AF396" s="31" t="str">
        <f t="shared" ca="1" si="211"/>
        <v/>
      </c>
      <c r="AG396" s="30"/>
      <c r="AH396" s="31" t="str">
        <f t="shared" ca="1" si="212"/>
        <v/>
      </c>
      <c r="AI396" s="122"/>
      <c r="AJ396" s="38" t="str">
        <f t="shared" ca="1" si="213"/>
        <v/>
      </c>
      <c r="AK396" s="30"/>
      <c r="AL396" s="31" t="str">
        <f t="shared" ca="1" si="214"/>
        <v/>
      </c>
      <c r="AM396" s="11" t="str">
        <f t="shared" si="215"/>
        <v/>
      </c>
      <c r="AN396" s="11" t="str">
        <f t="shared" si="216"/>
        <v/>
      </c>
      <c r="AO396" s="11" t="str">
        <f>IF(AM396=7,VLOOKUP(AN396,設定!$A$2:$B$6,2,1),"---")</f>
        <v>---</v>
      </c>
      <c r="AP396" s="85"/>
      <c r="AQ396" s="86"/>
      <c r="AR396" s="86"/>
      <c r="AS396" s="87" t="s">
        <v>115</v>
      </c>
      <c r="AT396" s="88"/>
      <c r="AU396" s="87"/>
      <c r="AV396" s="89"/>
      <c r="AW396" s="90" t="str">
        <f t="shared" si="217"/>
        <v/>
      </c>
      <c r="AX396" s="87" t="s">
        <v>115</v>
      </c>
      <c r="AY396" s="87" t="s">
        <v>115</v>
      </c>
      <c r="AZ396" s="87" t="s">
        <v>115</v>
      </c>
      <c r="BA396" s="87"/>
      <c r="BB396" s="87"/>
      <c r="BC396" s="87"/>
      <c r="BD396" s="87"/>
      <c r="BE396" s="91"/>
      <c r="BF396" s="96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256"/>
      <c r="BY396" s="106"/>
      <c r="BZ396" s="47"/>
      <c r="CA396" s="47">
        <v>385</v>
      </c>
      <c r="CB396" s="18" t="str">
        <f t="shared" si="218"/>
        <v/>
      </c>
      <c r="CC396" s="18" t="str">
        <f t="shared" si="190"/>
        <v>立得点表!3:12</v>
      </c>
      <c r="CD396" s="116" t="str">
        <f t="shared" si="191"/>
        <v>立得点表!16:25</v>
      </c>
      <c r="CE396" s="18" t="str">
        <f t="shared" si="192"/>
        <v>立3段得点表!3:13</v>
      </c>
      <c r="CF396" s="116" t="str">
        <f t="shared" si="193"/>
        <v>立3段得点表!16:25</v>
      </c>
      <c r="CG396" s="18" t="str">
        <f t="shared" si="194"/>
        <v>ボール得点表!3:13</v>
      </c>
      <c r="CH396" s="116" t="str">
        <f t="shared" si="195"/>
        <v>ボール得点表!16:25</v>
      </c>
      <c r="CI396" s="18" t="str">
        <f t="shared" si="196"/>
        <v>50m得点表!3:13</v>
      </c>
      <c r="CJ396" s="116" t="str">
        <f t="shared" si="197"/>
        <v>50m得点表!16:25</v>
      </c>
      <c r="CK396" s="18" t="str">
        <f t="shared" si="198"/>
        <v>往得点表!3:13</v>
      </c>
      <c r="CL396" s="116" t="str">
        <f t="shared" si="199"/>
        <v>往得点表!16:25</v>
      </c>
      <c r="CM396" s="18" t="str">
        <f t="shared" si="200"/>
        <v>腕得点表!3:13</v>
      </c>
      <c r="CN396" s="116" t="str">
        <f t="shared" si="201"/>
        <v>腕得点表!16:25</v>
      </c>
      <c r="CO396" s="18" t="str">
        <f t="shared" si="202"/>
        <v>腕膝得点表!3:4</v>
      </c>
      <c r="CP396" s="116" t="str">
        <f t="shared" si="203"/>
        <v>腕膝得点表!8:9</v>
      </c>
      <c r="CQ396" s="18" t="str">
        <f t="shared" si="204"/>
        <v>20mシャトルラン得点表!3:13</v>
      </c>
      <c r="CR396" s="116" t="str">
        <f t="shared" si="205"/>
        <v>20mシャトルラン得点表!16:25</v>
      </c>
      <c r="CS396" s="47" t="b">
        <f t="shared" si="219"/>
        <v>0</v>
      </c>
    </row>
    <row r="397" spans="1:97">
      <c r="A397" s="10">
        <v>386</v>
      </c>
      <c r="B397" s="147"/>
      <c r="C397" s="15"/>
      <c r="D397" s="233"/>
      <c r="E397" s="15"/>
      <c r="F397" s="139" t="str">
        <f t="shared" si="206"/>
        <v/>
      </c>
      <c r="G397" s="15"/>
      <c r="H397" s="15"/>
      <c r="I397" s="30"/>
      <c r="J397" s="31" t="str">
        <f t="shared" ca="1" si="207"/>
        <v/>
      </c>
      <c r="K397" s="30"/>
      <c r="L397" s="31" t="str">
        <f t="shared" ca="1" si="208"/>
        <v/>
      </c>
      <c r="M397" s="59"/>
      <c r="N397" s="60"/>
      <c r="O397" s="60"/>
      <c r="P397" s="60"/>
      <c r="Q397" s="151"/>
      <c r="R397" s="122"/>
      <c r="S397" s="38" t="str">
        <f t="shared" ca="1" si="209"/>
        <v/>
      </c>
      <c r="T397" s="59"/>
      <c r="U397" s="60"/>
      <c r="V397" s="60"/>
      <c r="W397" s="60"/>
      <c r="X397" s="61"/>
      <c r="Y397" s="38"/>
      <c r="Z397" s="144" t="str">
        <f t="shared" ca="1" si="210"/>
        <v/>
      </c>
      <c r="AA397" s="59"/>
      <c r="AB397" s="60"/>
      <c r="AC397" s="60"/>
      <c r="AD397" s="151"/>
      <c r="AE397" s="30"/>
      <c r="AF397" s="31" t="str">
        <f t="shared" ca="1" si="211"/>
        <v/>
      </c>
      <c r="AG397" s="30"/>
      <c r="AH397" s="31" t="str">
        <f t="shared" ca="1" si="212"/>
        <v/>
      </c>
      <c r="AI397" s="122"/>
      <c r="AJ397" s="38" t="str">
        <f t="shared" ca="1" si="213"/>
        <v/>
      </c>
      <c r="AK397" s="30"/>
      <c r="AL397" s="31" t="str">
        <f t="shared" ca="1" si="214"/>
        <v/>
      </c>
      <c r="AM397" s="11" t="str">
        <f t="shared" si="215"/>
        <v/>
      </c>
      <c r="AN397" s="11" t="str">
        <f t="shared" si="216"/>
        <v/>
      </c>
      <c r="AO397" s="11" t="str">
        <f>IF(AM397=7,VLOOKUP(AN397,設定!$A$2:$B$6,2,1),"---")</f>
        <v>---</v>
      </c>
      <c r="AP397" s="85"/>
      <c r="AQ397" s="86"/>
      <c r="AR397" s="86"/>
      <c r="AS397" s="87" t="s">
        <v>115</v>
      </c>
      <c r="AT397" s="88"/>
      <c r="AU397" s="87"/>
      <c r="AV397" s="89"/>
      <c r="AW397" s="90" t="str">
        <f t="shared" si="217"/>
        <v/>
      </c>
      <c r="AX397" s="87" t="s">
        <v>115</v>
      </c>
      <c r="AY397" s="87" t="s">
        <v>115</v>
      </c>
      <c r="AZ397" s="87" t="s">
        <v>115</v>
      </c>
      <c r="BA397" s="87"/>
      <c r="BB397" s="87"/>
      <c r="BC397" s="87"/>
      <c r="BD397" s="87"/>
      <c r="BE397" s="91"/>
      <c r="BF397" s="96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256"/>
      <c r="BY397" s="106"/>
      <c r="BZ397" s="47"/>
      <c r="CA397" s="47">
        <v>386</v>
      </c>
      <c r="CB397" s="18" t="str">
        <f t="shared" si="218"/>
        <v/>
      </c>
      <c r="CC397" s="18" t="str">
        <f t="shared" ref="CC397:CC460" si="220">"立得点表!"&amp;$CB397&amp;"3:"&amp;$CB397&amp;"12"</f>
        <v>立得点表!3:12</v>
      </c>
      <c r="CD397" s="116" t="str">
        <f t="shared" ref="CD397:CD460" si="221">"立得点表!"&amp;$CB397&amp;"16:"&amp;$CB397&amp;"25"</f>
        <v>立得点表!16:25</v>
      </c>
      <c r="CE397" s="18" t="str">
        <f t="shared" ref="CE397:CE460" si="222">"立3段得点表!"&amp;$CB397&amp;"3:"&amp;$CB397&amp;"13"</f>
        <v>立3段得点表!3:13</v>
      </c>
      <c r="CF397" s="116" t="str">
        <f t="shared" ref="CF397:CF460" si="223">"立3段得点表!"&amp;$CB397&amp;"16:"&amp;$CB397&amp;"25"</f>
        <v>立3段得点表!16:25</v>
      </c>
      <c r="CG397" s="18" t="str">
        <f t="shared" ref="CG397:CG460" si="224">"ボール得点表!"&amp;$CB397&amp;"3:"&amp;$CB397&amp;"13"</f>
        <v>ボール得点表!3:13</v>
      </c>
      <c r="CH397" s="116" t="str">
        <f t="shared" ref="CH397:CH460" si="225">"ボール得点表!"&amp;$CB397&amp;"16:"&amp;$CB397&amp;"25"</f>
        <v>ボール得点表!16:25</v>
      </c>
      <c r="CI397" s="18" t="str">
        <f t="shared" ref="CI397:CI460" si="226">"50m得点表!"&amp;$CB397&amp;"3:"&amp;$CB397&amp;"13"</f>
        <v>50m得点表!3:13</v>
      </c>
      <c r="CJ397" s="116" t="str">
        <f t="shared" ref="CJ397:CJ460" si="227">"50m得点表!"&amp;$CB397&amp;"16:"&amp;$CB397&amp;"25"</f>
        <v>50m得点表!16:25</v>
      </c>
      <c r="CK397" s="18" t="str">
        <f t="shared" ref="CK397:CK460" si="228">"往得点表!"&amp;$CB397&amp;"3:"&amp;$CB397&amp;"13"</f>
        <v>往得点表!3:13</v>
      </c>
      <c r="CL397" s="116" t="str">
        <f t="shared" ref="CL397:CL460" si="229">"往得点表!"&amp;$CB397&amp;"16:"&amp;$CB397&amp;"25"</f>
        <v>往得点表!16:25</v>
      </c>
      <c r="CM397" s="18" t="str">
        <f t="shared" ref="CM397:CM460" si="230">"腕得点表!"&amp;$CB397&amp;"3:"&amp;$CB397&amp;"13"</f>
        <v>腕得点表!3:13</v>
      </c>
      <c r="CN397" s="116" t="str">
        <f t="shared" ref="CN397:CN460" si="231">"腕得点表!"&amp;$CB397&amp;"16:"&amp;$CB397&amp;"25"</f>
        <v>腕得点表!16:25</v>
      </c>
      <c r="CO397" s="18" t="str">
        <f t="shared" ref="CO397:CO460" si="232">"腕膝得点表!"&amp;$CB397&amp;"3:"&amp;$CB397&amp;"4"</f>
        <v>腕膝得点表!3:4</v>
      </c>
      <c r="CP397" s="116" t="str">
        <f t="shared" ref="CP397:CP460" si="233">"腕膝得点表!"&amp;$CB397&amp;"8:"&amp;$CB397&amp;"9"</f>
        <v>腕膝得点表!8:9</v>
      </c>
      <c r="CQ397" s="18" t="str">
        <f t="shared" ref="CQ397:CQ460" si="234">"20mシャトルラン得点表!"&amp;$CB397&amp;"3:"&amp;$CB397&amp;"13"</f>
        <v>20mシャトルラン得点表!3:13</v>
      </c>
      <c r="CR397" s="116" t="str">
        <f t="shared" ref="CR397:CR460" si="235">"20mシャトルラン得点表!"&amp;$CB397&amp;"16:"&amp;$CB397&amp;"25"</f>
        <v>20mシャトルラン得点表!16:25</v>
      </c>
      <c r="CS397" s="47" t="b">
        <f t="shared" si="219"/>
        <v>0</v>
      </c>
    </row>
    <row r="398" spans="1:97">
      <c r="A398" s="10">
        <v>387</v>
      </c>
      <c r="B398" s="147"/>
      <c r="C398" s="15"/>
      <c r="D398" s="233"/>
      <c r="E398" s="15"/>
      <c r="F398" s="139" t="str">
        <f t="shared" si="206"/>
        <v/>
      </c>
      <c r="G398" s="15"/>
      <c r="H398" s="15"/>
      <c r="I398" s="30"/>
      <c r="J398" s="31" t="str">
        <f t="shared" ca="1" si="207"/>
        <v/>
      </c>
      <c r="K398" s="30"/>
      <c r="L398" s="31" t="str">
        <f t="shared" ca="1" si="208"/>
        <v/>
      </c>
      <c r="M398" s="59"/>
      <c r="N398" s="60"/>
      <c r="O398" s="60"/>
      <c r="P398" s="60"/>
      <c r="Q398" s="151"/>
      <c r="R398" s="122"/>
      <c r="S398" s="38" t="str">
        <f t="shared" ca="1" si="209"/>
        <v/>
      </c>
      <c r="T398" s="59"/>
      <c r="U398" s="60"/>
      <c r="V398" s="60"/>
      <c r="W398" s="60"/>
      <c r="X398" s="61"/>
      <c r="Y398" s="38"/>
      <c r="Z398" s="144" t="str">
        <f t="shared" ca="1" si="210"/>
        <v/>
      </c>
      <c r="AA398" s="59"/>
      <c r="AB398" s="60"/>
      <c r="AC398" s="60"/>
      <c r="AD398" s="151"/>
      <c r="AE398" s="30"/>
      <c r="AF398" s="31" t="str">
        <f t="shared" ca="1" si="211"/>
        <v/>
      </c>
      <c r="AG398" s="30"/>
      <c r="AH398" s="31" t="str">
        <f t="shared" ca="1" si="212"/>
        <v/>
      </c>
      <c r="AI398" s="122"/>
      <c r="AJ398" s="38" t="str">
        <f t="shared" ca="1" si="213"/>
        <v/>
      </c>
      <c r="AK398" s="30"/>
      <c r="AL398" s="31" t="str">
        <f t="shared" ca="1" si="214"/>
        <v/>
      </c>
      <c r="AM398" s="11" t="str">
        <f t="shared" si="215"/>
        <v/>
      </c>
      <c r="AN398" s="11" t="str">
        <f t="shared" si="216"/>
        <v/>
      </c>
      <c r="AO398" s="11" t="str">
        <f>IF(AM398=7,VLOOKUP(AN398,設定!$A$2:$B$6,2,1),"---")</f>
        <v>---</v>
      </c>
      <c r="AP398" s="85"/>
      <c r="AQ398" s="86"/>
      <c r="AR398" s="86"/>
      <c r="AS398" s="87" t="s">
        <v>115</v>
      </c>
      <c r="AT398" s="88"/>
      <c r="AU398" s="87"/>
      <c r="AV398" s="89"/>
      <c r="AW398" s="90" t="str">
        <f t="shared" si="217"/>
        <v/>
      </c>
      <c r="AX398" s="87" t="s">
        <v>115</v>
      </c>
      <c r="AY398" s="87" t="s">
        <v>115</v>
      </c>
      <c r="AZ398" s="87" t="s">
        <v>115</v>
      </c>
      <c r="BA398" s="87"/>
      <c r="BB398" s="87"/>
      <c r="BC398" s="87"/>
      <c r="BD398" s="87"/>
      <c r="BE398" s="91"/>
      <c r="BF398" s="96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256"/>
      <c r="BY398" s="106"/>
      <c r="BZ398" s="47"/>
      <c r="CA398" s="47">
        <v>387</v>
      </c>
      <c r="CB398" s="18" t="str">
        <f t="shared" si="218"/>
        <v/>
      </c>
      <c r="CC398" s="18" t="str">
        <f t="shared" si="220"/>
        <v>立得点表!3:12</v>
      </c>
      <c r="CD398" s="116" t="str">
        <f t="shared" si="221"/>
        <v>立得点表!16:25</v>
      </c>
      <c r="CE398" s="18" t="str">
        <f t="shared" si="222"/>
        <v>立3段得点表!3:13</v>
      </c>
      <c r="CF398" s="116" t="str">
        <f t="shared" si="223"/>
        <v>立3段得点表!16:25</v>
      </c>
      <c r="CG398" s="18" t="str">
        <f t="shared" si="224"/>
        <v>ボール得点表!3:13</v>
      </c>
      <c r="CH398" s="116" t="str">
        <f t="shared" si="225"/>
        <v>ボール得点表!16:25</v>
      </c>
      <c r="CI398" s="18" t="str">
        <f t="shared" si="226"/>
        <v>50m得点表!3:13</v>
      </c>
      <c r="CJ398" s="116" t="str">
        <f t="shared" si="227"/>
        <v>50m得点表!16:25</v>
      </c>
      <c r="CK398" s="18" t="str">
        <f t="shared" si="228"/>
        <v>往得点表!3:13</v>
      </c>
      <c r="CL398" s="116" t="str">
        <f t="shared" si="229"/>
        <v>往得点表!16:25</v>
      </c>
      <c r="CM398" s="18" t="str">
        <f t="shared" si="230"/>
        <v>腕得点表!3:13</v>
      </c>
      <c r="CN398" s="116" t="str">
        <f t="shared" si="231"/>
        <v>腕得点表!16:25</v>
      </c>
      <c r="CO398" s="18" t="str">
        <f t="shared" si="232"/>
        <v>腕膝得点表!3:4</v>
      </c>
      <c r="CP398" s="116" t="str">
        <f t="shared" si="233"/>
        <v>腕膝得点表!8:9</v>
      </c>
      <c r="CQ398" s="18" t="str">
        <f t="shared" si="234"/>
        <v>20mシャトルラン得点表!3:13</v>
      </c>
      <c r="CR398" s="116" t="str">
        <f t="shared" si="235"/>
        <v>20mシャトルラン得点表!16:25</v>
      </c>
      <c r="CS398" s="47" t="b">
        <f t="shared" si="219"/>
        <v>0</v>
      </c>
    </row>
    <row r="399" spans="1:97">
      <c r="A399" s="10">
        <v>388</v>
      </c>
      <c r="B399" s="147"/>
      <c r="C399" s="15"/>
      <c r="D399" s="233"/>
      <c r="E399" s="15"/>
      <c r="F399" s="139" t="str">
        <f t="shared" si="206"/>
        <v/>
      </c>
      <c r="G399" s="15"/>
      <c r="H399" s="15"/>
      <c r="I399" s="30"/>
      <c r="J399" s="31" t="str">
        <f t="shared" ca="1" si="207"/>
        <v/>
      </c>
      <c r="K399" s="30"/>
      <c r="L399" s="31" t="str">
        <f t="shared" ca="1" si="208"/>
        <v/>
      </c>
      <c r="M399" s="59"/>
      <c r="N399" s="60"/>
      <c r="O399" s="60"/>
      <c r="P399" s="60"/>
      <c r="Q399" s="151"/>
      <c r="R399" s="122"/>
      <c r="S399" s="38" t="str">
        <f t="shared" ca="1" si="209"/>
        <v/>
      </c>
      <c r="T399" s="59"/>
      <c r="U399" s="60"/>
      <c r="V399" s="60"/>
      <c r="W399" s="60"/>
      <c r="X399" s="61"/>
      <c r="Y399" s="38"/>
      <c r="Z399" s="144" t="str">
        <f t="shared" ca="1" si="210"/>
        <v/>
      </c>
      <c r="AA399" s="59"/>
      <c r="AB399" s="60"/>
      <c r="AC399" s="60"/>
      <c r="AD399" s="151"/>
      <c r="AE399" s="30"/>
      <c r="AF399" s="31" t="str">
        <f t="shared" ca="1" si="211"/>
        <v/>
      </c>
      <c r="AG399" s="30"/>
      <c r="AH399" s="31" t="str">
        <f t="shared" ca="1" si="212"/>
        <v/>
      </c>
      <c r="AI399" s="122"/>
      <c r="AJ399" s="38" t="str">
        <f t="shared" ca="1" si="213"/>
        <v/>
      </c>
      <c r="AK399" s="30"/>
      <c r="AL399" s="31" t="str">
        <f t="shared" ca="1" si="214"/>
        <v/>
      </c>
      <c r="AM399" s="11" t="str">
        <f t="shared" si="215"/>
        <v/>
      </c>
      <c r="AN399" s="11" t="str">
        <f t="shared" si="216"/>
        <v/>
      </c>
      <c r="AO399" s="11" t="str">
        <f>IF(AM399=7,VLOOKUP(AN399,設定!$A$2:$B$6,2,1),"---")</f>
        <v>---</v>
      </c>
      <c r="AP399" s="85"/>
      <c r="AQ399" s="86"/>
      <c r="AR399" s="86"/>
      <c r="AS399" s="87" t="s">
        <v>115</v>
      </c>
      <c r="AT399" s="88"/>
      <c r="AU399" s="87"/>
      <c r="AV399" s="89"/>
      <c r="AW399" s="90" t="str">
        <f t="shared" si="217"/>
        <v/>
      </c>
      <c r="AX399" s="87" t="s">
        <v>115</v>
      </c>
      <c r="AY399" s="87" t="s">
        <v>115</v>
      </c>
      <c r="AZ399" s="87" t="s">
        <v>115</v>
      </c>
      <c r="BA399" s="87"/>
      <c r="BB399" s="87"/>
      <c r="BC399" s="87"/>
      <c r="BD399" s="87"/>
      <c r="BE399" s="91"/>
      <c r="BF399" s="96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256"/>
      <c r="BY399" s="106"/>
      <c r="BZ399" s="47"/>
      <c r="CA399" s="47">
        <v>388</v>
      </c>
      <c r="CB399" s="18" t="str">
        <f t="shared" si="218"/>
        <v/>
      </c>
      <c r="CC399" s="18" t="str">
        <f t="shared" si="220"/>
        <v>立得点表!3:12</v>
      </c>
      <c r="CD399" s="116" t="str">
        <f t="shared" si="221"/>
        <v>立得点表!16:25</v>
      </c>
      <c r="CE399" s="18" t="str">
        <f t="shared" si="222"/>
        <v>立3段得点表!3:13</v>
      </c>
      <c r="CF399" s="116" t="str">
        <f t="shared" si="223"/>
        <v>立3段得点表!16:25</v>
      </c>
      <c r="CG399" s="18" t="str">
        <f t="shared" si="224"/>
        <v>ボール得点表!3:13</v>
      </c>
      <c r="CH399" s="116" t="str">
        <f t="shared" si="225"/>
        <v>ボール得点表!16:25</v>
      </c>
      <c r="CI399" s="18" t="str">
        <f t="shared" si="226"/>
        <v>50m得点表!3:13</v>
      </c>
      <c r="CJ399" s="116" t="str">
        <f t="shared" si="227"/>
        <v>50m得点表!16:25</v>
      </c>
      <c r="CK399" s="18" t="str">
        <f t="shared" si="228"/>
        <v>往得点表!3:13</v>
      </c>
      <c r="CL399" s="116" t="str">
        <f t="shared" si="229"/>
        <v>往得点表!16:25</v>
      </c>
      <c r="CM399" s="18" t="str">
        <f t="shared" si="230"/>
        <v>腕得点表!3:13</v>
      </c>
      <c r="CN399" s="116" t="str">
        <f t="shared" si="231"/>
        <v>腕得点表!16:25</v>
      </c>
      <c r="CO399" s="18" t="str">
        <f t="shared" si="232"/>
        <v>腕膝得点表!3:4</v>
      </c>
      <c r="CP399" s="116" t="str">
        <f t="shared" si="233"/>
        <v>腕膝得点表!8:9</v>
      </c>
      <c r="CQ399" s="18" t="str">
        <f t="shared" si="234"/>
        <v>20mシャトルラン得点表!3:13</v>
      </c>
      <c r="CR399" s="116" t="str">
        <f t="shared" si="235"/>
        <v>20mシャトルラン得点表!16:25</v>
      </c>
      <c r="CS399" s="47" t="b">
        <f t="shared" si="219"/>
        <v>0</v>
      </c>
    </row>
    <row r="400" spans="1:97">
      <c r="A400" s="10">
        <v>389</v>
      </c>
      <c r="B400" s="147"/>
      <c r="C400" s="15"/>
      <c r="D400" s="233"/>
      <c r="E400" s="15"/>
      <c r="F400" s="139" t="str">
        <f t="shared" si="206"/>
        <v/>
      </c>
      <c r="G400" s="15"/>
      <c r="H400" s="15"/>
      <c r="I400" s="30"/>
      <c r="J400" s="31" t="str">
        <f t="shared" ca="1" si="207"/>
        <v/>
      </c>
      <c r="K400" s="30"/>
      <c r="L400" s="31" t="str">
        <f t="shared" ca="1" si="208"/>
        <v/>
      </c>
      <c r="M400" s="59"/>
      <c r="N400" s="60"/>
      <c r="O400" s="60"/>
      <c r="P400" s="60"/>
      <c r="Q400" s="151"/>
      <c r="R400" s="122"/>
      <c r="S400" s="38" t="str">
        <f t="shared" ca="1" si="209"/>
        <v/>
      </c>
      <c r="T400" s="59"/>
      <c r="U400" s="60"/>
      <c r="V400" s="60"/>
      <c r="W400" s="60"/>
      <c r="X400" s="61"/>
      <c r="Y400" s="38"/>
      <c r="Z400" s="144" t="str">
        <f t="shared" ca="1" si="210"/>
        <v/>
      </c>
      <c r="AA400" s="59"/>
      <c r="AB400" s="60"/>
      <c r="AC400" s="60"/>
      <c r="AD400" s="151"/>
      <c r="AE400" s="30"/>
      <c r="AF400" s="31" t="str">
        <f t="shared" ca="1" si="211"/>
        <v/>
      </c>
      <c r="AG400" s="30"/>
      <c r="AH400" s="31" t="str">
        <f t="shared" ca="1" si="212"/>
        <v/>
      </c>
      <c r="AI400" s="122"/>
      <c r="AJ400" s="38" t="str">
        <f t="shared" ca="1" si="213"/>
        <v/>
      </c>
      <c r="AK400" s="30"/>
      <c r="AL400" s="31" t="str">
        <f t="shared" ca="1" si="214"/>
        <v/>
      </c>
      <c r="AM400" s="11" t="str">
        <f t="shared" si="215"/>
        <v/>
      </c>
      <c r="AN400" s="11" t="str">
        <f t="shared" si="216"/>
        <v/>
      </c>
      <c r="AO400" s="11" t="str">
        <f>IF(AM400=7,VLOOKUP(AN400,設定!$A$2:$B$6,2,1),"---")</f>
        <v>---</v>
      </c>
      <c r="AP400" s="85"/>
      <c r="AQ400" s="86"/>
      <c r="AR400" s="86"/>
      <c r="AS400" s="87" t="s">
        <v>115</v>
      </c>
      <c r="AT400" s="88"/>
      <c r="AU400" s="87"/>
      <c r="AV400" s="89"/>
      <c r="AW400" s="90" t="str">
        <f t="shared" si="217"/>
        <v/>
      </c>
      <c r="AX400" s="87" t="s">
        <v>115</v>
      </c>
      <c r="AY400" s="87" t="s">
        <v>115</v>
      </c>
      <c r="AZ400" s="87" t="s">
        <v>115</v>
      </c>
      <c r="BA400" s="87"/>
      <c r="BB400" s="87"/>
      <c r="BC400" s="87"/>
      <c r="BD400" s="87"/>
      <c r="BE400" s="91"/>
      <c r="BF400" s="96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256"/>
      <c r="BY400" s="106"/>
      <c r="BZ400" s="47"/>
      <c r="CA400" s="47">
        <v>389</v>
      </c>
      <c r="CB400" s="18" t="str">
        <f t="shared" si="218"/>
        <v/>
      </c>
      <c r="CC400" s="18" t="str">
        <f t="shared" si="220"/>
        <v>立得点表!3:12</v>
      </c>
      <c r="CD400" s="116" t="str">
        <f t="shared" si="221"/>
        <v>立得点表!16:25</v>
      </c>
      <c r="CE400" s="18" t="str">
        <f t="shared" si="222"/>
        <v>立3段得点表!3:13</v>
      </c>
      <c r="CF400" s="116" t="str">
        <f t="shared" si="223"/>
        <v>立3段得点表!16:25</v>
      </c>
      <c r="CG400" s="18" t="str">
        <f t="shared" si="224"/>
        <v>ボール得点表!3:13</v>
      </c>
      <c r="CH400" s="116" t="str">
        <f t="shared" si="225"/>
        <v>ボール得点表!16:25</v>
      </c>
      <c r="CI400" s="18" t="str">
        <f t="shared" si="226"/>
        <v>50m得点表!3:13</v>
      </c>
      <c r="CJ400" s="116" t="str">
        <f t="shared" si="227"/>
        <v>50m得点表!16:25</v>
      </c>
      <c r="CK400" s="18" t="str">
        <f t="shared" si="228"/>
        <v>往得点表!3:13</v>
      </c>
      <c r="CL400" s="116" t="str">
        <f t="shared" si="229"/>
        <v>往得点表!16:25</v>
      </c>
      <c r="CM400" s="18" t="str">
        <f t="shared" si="230"/>
        <v>腕得点表!3:13</v>
      </c>
      <c r="CN400" s="116" t="str">
        <f t="shared" si="231"/>
        <v>腕得点表!16:25</v>
      </c>
      <c r="CO400" s="18" t="str">
        <f t="shared" si="232"/>
        <v>腕膝得点表!3:4</v>
      </c>
      <c r="CP400" s="116" t="str">
        <f t="shared" si="233"/>
        <v>腕膝得点表!8:9</v>
      </c>
      <c r="CQ400" s="18" t="str">
        <f t="shared" si="234"/>
        <v>20mシャトルラン得点表!3:13</v>
      </c>
      <c r="CR400" s="116" t="str">
        <f t="shared" si="235"/>
        <v>20mシャトルラン得点表!16:25</v>
      </c>
      <c r="CS400" s="47" t="b">
        <f t="shared" si="219"/>
        <v>0</v>
      </c>
    </row>
    <row r="401" spans="1:97">
      <c r="A401" s="10">
        <v>390</v>
      </c>
      <c r="B401" s="147"/>
      <c r="C401" s="15"/>
      <c r="D401" s="233"/>
      <c r="E401" s="15"/>
      <c r="F401" s="139" t="str">
        <f t="shared" si="206"/>
        <v/>
      </c>
      <c r="G401" s="15"/>
      <c r="H401" s="15"/>
      <c r="I401" s="30"/>
      <c r="J401" s="31" t="str">
        <f t="shared" ca="1" si="207"/>
        <v/>
      </c>
      <c r="K401" s="30"/>
      <c r="L401" s="31" t="str">
        <f t="shared" ca="1" si="208"/>
        <v/>
      </c>
      <c r="M401" s="59"/>
      <c r="N401" s="60"/>
      <c r="O401" s="60"/>
      <c r="P401" s="60"/>
      <c r="Q401" s="151"/>
      <c r="R401" s="122"/>
      <c r="S401" s="38" t="str">
        <f t="shared" ca="1" si="209"/>
        <v/>
      </c>
      <c r="T401" s="59"/>
      <c r="U401" s="60"/>
      <c r="V401" s="60"/>
      <c r="W401" s="60"/>
      <c r="X401" s="61"/>
      <c r="Y401" s="38"/>
      <c r="Z401" s="144" t="str">
        <f t="shared" ca="1" si="210"/>
        <v/>
      </c>
      <c r="AA401" s="59"/>
      <c r="AB401" s="60"/>
      <c r="AC401" s="60"/>
      <c r="AD401" s="151"/>
      <c r="AE401" s="30"/>
      <c r="AF401" s="31" t="str">
        <f t="shared" ca="1" si="211"/>
        <v/>
      </c>
      <c r="AG401" s="30"/>
      <c r="AH401" s="31" t="str">
        <f t="shared" ca="1" si="212"/>
        <v/>
      </c>
      <c r="AI401" s="122"/>
      <c r="AJ401" s="38" t="str">
        <f t="shared" ca="1" si="213"/>
        <v/>
      </c>
      <c r="AK401" s="30"/>
      <c r="AL401" s="31" t="str">
        <f t="shared" ca="1" si="214"/>
        <v/>
      </c>
      <c r="AM401" s="11" t="str">
        <f t="shared" si="215"/>
        <v/>
      </c>
      <c r="AN401" s="11" t="str">
        <f t="shared" si="216"/>
        <v/>
      </c>
      <c r="AO401" s="11" t="str">
        <f>IF(AM401=7,VLOOKUP(AN401,設定!$A$2:$B$6,2,1),"---")</f>
        <v>---</v>
      </c>
      <c r="AP401" s="85"/>
      <c r="AQ401" s="86"/>
      <c r="AR401" s="86"/>
      <c r="AS401" s="87" t="s">
        <v>115</v>
      </c>
      <c r="AT401" s="88"/>
      <c r="AU401" s="87"/>
      <c r="AV401" s="89"/>
      <c r="AW401" s="90" t="str">
        <f t="shared" si="217"/>
        <v/>
      </c>
      <c r="AX401" s="87" t="s">
        <v>115</v>
      </c>
      <c r="AY401" s="87" t="s">
        <v>115</v>
      </c>
      <c r="AZ401" s="87" t="s">
        <v>115</v>
      </c>
      <c r="BA401" s="87"/>
      <c r="BB401" s="87"/>
      <c r="BC401" s="87"/>
      <c r="BD401" s="87"/>
      <c r="BE401" s="91"/>
      <c r="BF401" s="96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256"/>
      <c r="BY401" s="106"/>
      <c r="BZ401" s="47"/>
      <c r="CA401" s="47">
        <v>390</v>
      </c>
      <c r="CB401" s="18" t="str">
        <f t="shared" si="218"/>
        <v/>
      </c>
      <c r="CC401" s="18" t="str">
        <f t="shared" si="220"/>
        <v>立得点表!3:12</v>
      </c>
      <c r="CD401" s="116" t="str">
        <f t="shared" si="221"/>
        <v>立得点表!16:25</v>
      </c>
      <c r="CE401" s="18" t="str">
        <f t="shared" si="222"/>
        <v>立3段得点表!3:13</v>
      </c>
      <c r="CF401" s="116" t="str">
        <f t="shared" si="223"/>
        <v>立3段得点表!16:25</v>
      </c>
      <c r="CG401" s="18" t="str">
        <f t="shared" si="224"/>
        <v>ボール得点表!3:13</v>
      </c>
      <c r="CH401" s="116" t="str">
        <f t="shared" si="225"/>
        <v>ボール得点表!16:25</v>
      </c>
      <c r="CI401" s="18" t="str">
        <f t="shared" si="226"/>
        <v>50m得点表!3:13</v>
      </c>
      <c r="CJ401" s="116" t="str">
        <f t="shared" si="227"/>
        <v>50m得点表!16:25</v>
      </c>
      <c r="CK401" s="18" t="str">
        <f t="shared" si="228"/>
        <v>往得点表!3:13</v>
      </c>
      <c r="CL401" s="116" t="str">
        <f t="shared" si="229"/>
        <v>往得点表!16:25</v>
      </c>
      <c r="CM401" s="18" t="str">
        <f t="shared" si="230"/>
        <v>腕得点表!3:13</v>
      </c>
      <c r="CN401" s="116" t="str">
        <f t="shared" si="231"/>
        <v>腕得点表!16:25</v>
      </c>
      <c r="CO401" s="18" t="str">
        <f t="shared" si="232"/>
        <v>腕膝得点表!3:4</v>
      </c>
      <c r="CP401" s="116" t="str">
        <f t="shared" si="233"/>
        <v>腕膝得点表!8:9</v>
      </c>
      <c r="CQ401" s="18" t="str">
        <f t="shared" si="234"/>
        <v>20mシャトルラン得点表!3:13</v>
      </c>
      <c r="CR401" s="116" t="str">
        <f t="shared" si="235"/>
        <v>20mシャトルラン得点表!16:25</v>
      </c>
      <c r="CS401" s="47" t="b">
        <f t="shared" si="219"/>
        <v>0</v>
      </c>
    </row>
    <row r="402" spans="1:97">
      <c r="A402" s="10">
        <v>391</v>
      </c>
      <c r="B402" s="147"/>
      <c r="C402" s="15"/>
      <c r="D402" s="233"/>
      <c r="E402" s="15"/>
      <c r="F402" s="139" t="str">
        <f t="shared" si="206"/>
        <v/>
      </c>
      <c r="G402" s="15"/>
      <c r="H402" s="15"/>
      <c r="I402" s="30"/>
      <c r="J402" s="31" t="str">
        <f t="shared" ca="1" si="207"/>
        <v/>
      </c>
      <c r="K402" s="30"/>
      <c r="L402" s="31" t="str">
        <f t="shared" ca="1" si="208"/>
        <v/>
      </c>
      <c r="M402" s="59"/>
      <c r="N402" s="60"/>
      <c r="O402" s="60"/>
      <c r="P402" s="60"/>
      <c r="Q402" s="151"/>
      <c r="R402" s="122"/>
      <c r="S402" s="38" t="str">
        <f t="shared" ca="1" si="209"/>
        <v/>
      </c>
      <c r="T402" s="59"/>
      <c r="U402" s="60"/>
      <c r="V402" s="60"/>
      <c r="W402" s="60"/>
      <c r="X402" s="61"/>
      <c r="Y402" s="38"/>
      <c r="Z402" s="144" t="str">
        <f t="shared" ca="1" si="210"/>
        <v/>
      </c>
      <c r="AA402" s="59"/>
      <c r="AB402" s="60"/>
      <c r="AC402" s="60"/>
      <c r="AD402" s="151"/>
      <c r="AE402" s="30"/>
      <c r="AF402" s="31" t="str">
        <f t="shared" ca="1" si="211"/>
        <v/>
      </c>
      <c r="AG402" s="30"/>
      <c r="AH402" s="31" t="str">
        <f t="shared" ca="1" si="212"/>
        <v/>
      </c>
      <c r="AI402" s="122"/>
      <c r="AJ402" s="38" t="str">
        <f t="shared" ca="1" si="213"/>
        <v/>
      </c>
      <c r="AK402" s="30"/>
      <c r="AL402" s="31" t="str">
        <f t="shared" ca="1" si="214"/>
        <v/>
      </c>
      <c r="AM402" s="11" t="str">
        <f t="shared" si="215"/>
        <v/>
      </c>
      <c r="AN402" s="11" t="str">
        <f t="shared" si="216"/>
        <v/>
      </c>
      <c r="AO402" s="11" t="str">
        <f>IF(AM402=7,VLOOKUP(AN402,設定!$A$2:$B$6,2,1),"---")</f>
        <v>---</v>
      </c>
      <c r="AP402" s="85"/>
      <c r="AQ402" s="86"/>
      <c r="AR402" s="86"/>
      <c r="AS402" s="87" t="s">
        <v>115</v>
      </c>
      <c r="AT402" s="88"/>
      <c r="AU402" s="87"/>
      <c r="AV402" s="89"/>
      <c r="AW402" s="90" t="str">
        <f t="shared" si="217"/>
        <v/>
      </c>
      <c r="AX402" s="87" t="s">
        <v>115</v>
      </c>
      <c r="AY402" s="87" t="s">
        <v>115</v>
      </c>
      <c r="AZ402" s="87" t="s">
        <v>115</v>
      </c>
      <c r="BA402" s="87"/>
      <c r="BB402" s="87"/>
      <c r="BC402" s="87"/>
      <c r="BD402" s="87"/>
      <c r="BE402" s="91"/>
      <c r="BF402" s="96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256"/>
      <c r="BY402" s="106"/>
      <c r="BZ402" s="47"/>
      <c r="CA402" s="47">
        <v>391</v>
      </c>
      <c r="CB402" s="18" t="str">
        <f t="shared" si="218"/>
        <v/>
      </c>
      <c r="CC402" s="18" t="str">
        <f t="shared" si="220"/>
        <v>立得点表!3:12</v>
      </c>
      <c r="CD402" s="116" t="str">
        <f t="shared" si="221"/>
        <v>立得点表!16:25</v>
      </c>
      <c r="CE402" s="18" t="str">
        <f t="shared" si="222"/>
        <v>立3段得点表!3:13</v>
      </c>
      <c r="CF402" s="116" t="str">
        <f t="shared" si="223"/>
        <v>立3段得点表!16:25</v>
      </c>
      <c r="CG402" s="18" t="str">
        <f t="shared" si="224"/>
        <v>ボール得点表!3:13</v>
      </c>
      <c r="CH402" s="116" t="str">
        <f t="shared" si="225"/>
        <v>ボール得点表!16:25</v>
      </c>
      <c r="CI402" s="18" t="str">
        <f t="shared" si="226"/>
        <v>50m得点表!3:13</v>
      </c>
      <c r="CJ402" s="116" t="str">
        <f t="shared" si="227"/>
        <v>50m得点表!16:25</v>
      </c>
      <c r="CK402" s="18" t="str">
        <f t="shared" si="228"/>
        <v>往得点表!3:13</v>
      </c>
      <c r="CL402" s="116" t="str">
        <f t="shared" si="229"/>
        <v>往得点表!16:25</v>
      </c>
      <c r="CM402" s="18" t="str">
        <f t="shared" si="230"/>
        <v>腕得点表!3:13</v>
      </c>
      <c r="CN402" s="116" t="str">
        <f t="shared" si="231"/>
        <v>腕得点表!16:25</v>
      </c>
      <c r="CO402" s="18" t="str">
        <f t="shared" si="232"/>
        <v>腕膝得点表!3:4</v>
      </c>
      <c r="CP402" s="116" t="str">
        <f t="shared" si="233"/>
        <v>腕膝得点表!8:9</v>
      </c>
      <c r="CQ402" s="18" t="str">
        <f t="shared" si="234"/>
        <v>20mシャトルラン得点表!3:13</v>
      </c>
      <c r="CR402" s="116" t="str">
        <f t="shared" si="235"/>
        <v>20mシャトルラン得点表!16:25</v>
      </c>
      <c r="CS402" s="47" t="b">
        <f t="shared" si="219"/>
        <v>0</v>
      </c>
    </row>
    <row r="403" spans="1:97">
      <c r="A403" s="10">
        <v>392</v>
      </c>
      <c r="B403" s="147"/>
      <c r="C403" s="15"/>
      <c r="D403" s="233"/>
      <c r="E403" s="15"/>
      <c r="F403" s="139" t="str">
        <f t="shared" si="206"/>
        <v/>
      </c>
      <c r="G403" s="15"/>
      <c r="H403" s="15"/>
      <c r="I403" s="30"/>
      <c r="J403" s="31" t="str">
        <f t="shared" ca="1" si="207"/>
        <v/>
      </c>
      <c r="K403" s="30"/>
      <c r="L403" s="31" t="str">
        <f t="shared" ca="1" si="208"/>
        <v/>
      </c>
      <c r="M403" s="59"/>
      <c r="N403" s="60"/>
      <c r="O403" s="60"/>
      <c r="P403" s="60"/>
      <c r="Q403" s="151"/>
      <c r="R403" s="122"/>
      <c r="S403" s="38" t="str">
        <f t="shared" ca="1" si="209"/>
        <v/>
      </c>
      <c r="T403" s="59"/>
      <c r="U403" s="60"/>
      <c r="V403" s="60"/>
      <c r="W403" s="60"/>
      <c r="X403" s="61"/>
      <c r="Y403" s="38"/>
      <c r="Z403" s="144" t="str">
        <f t="shared" ca="1" si="210"/>
        <v/>
      </c>
      <c r="AA403" s="59"/>
      <c r="AB403" s="60"/>
      <c r="AC403" s="60"/>
      <c r="AD403" s="151"/>
      <c r="AE403" s="30"/>
      <c r="AF403" s="31" t="str">
        <f t="shared" ca="1" si="211"/>
        <v/>
      </c>
      <c r="AG403" s="30"/>
      <c r="AH403" s="31" t="str">
        <f t="shared" ca="1" si="212"/>
        <v/>
      </c>
      <c r="AI403" s="122"/>
      <c r="AJ403" s="38" t="str">
        <f t="shared" ca="1" si="213"/>
        <v/>
      </c>
      <c r="AK403" s="30"/>
      <c r="AL403" s="31" t="str">
        <f t="shared" ca="1" si="214"/>
        <v/>
      </c>
      <c r="AM403" s="11" t="str">
        <f t="shared" si="215"/>
        <v/>
      </c>
      <c r="AN403" s="11" t="str">
        <f t="shared" si="216"/>
        <v/>
      </c>
      <c r="AO403" s="11" t="str">
        <f>IF(AM403=7,VLOOKUP(AN403,設定!$A$2:$B$6,2,1),"---")</f>
        <v>---</v>
      </c>
      <c r="AP403" s="85"/>
      <c r="AQ403" s="86"/>
      <c r="AR403" s="86"/>
      <c r="AS403" s="87" t="s">
        <v>115</v>
      </c>
      <c r="AT403" s="88"/>
      <c r="AU403" s="87"/>
      <c r="AV403" s="89"/>
      <c r="AW403" s="90" t="str">
        <f t="shared" si="217"/>
        <v/>
      </c>
      <c r="AX403" s="87" t="s">
        <v>115</v>
      </c>
      <c r="AY403" s="87" t="s">
        <v>115</v>
      </c>
      <c r="AZ403" s="87" t="s">
        <v>115</v>
      </c>
      <c r="BA403" s="87"/>
      <c r="BB403" s="87"/>
      <c r="BC403" s="87"/>
      <c r="BD403" s="87"/>
      <c r="BE403" s="91"/>
      <c r="BF403" s="96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256"/>
      <c r="BY403" s="106"/>
      <c r="BZ403" s="47"/>
      <c r="CA403" s="47">
        <v>392</v>
      </c>
      <c r="CB403" s="18" t="str">
        <f t="shared" si="218"/>
        <v/>
      </c>
      <c r="CC403" s="18" t="str">
        <f t="shared" si="220"/>
        <v>立得点表!3:12</v>
      </c>
      <c r="CD403" s="116" t="str">
        <f t="shared" si="221"/>
        <v>立得点表!16:25</v>
      </c>
      <c r="CE403" s="18" t="str">
        <f t="shared" si="222"/>
        <v>立3段得点表!3:13</v>
      </c>
      <c r="CF403" s="116" t="str">
        <f t="shared" si="223"/>
        <v>立3段得点表!16:25</v>
      </c>
      <c r="CG403" s="18" t="str">
        <f t="shared" si="224"/>
        <v>ボール得点表!3:13</v>
      </c>
      <c r="CH403" s="116" t="str">
        <f t="shared" si="225"/>
        <v>ボール得点表!16:25</v>
      </c>
      <c r="CI403" s="18" t="str">
        <f t="shared" si="226"/>
        <v>50m得点表!3:13</v>
      </c>
      <c r="CJ403" s="116" t="str">
        <f t="shared" si="227"/>
        <v>50m得点表!16:25</v>
      </c>
      <c r="CK403" s="18" t="str">
        <f t="shared" si="228"/>
        <v>往得点表!3:13</v>
      </c>
      <c r="CL403" s="116" t="str">
        <f t="shared" si="229"/>
        <v>往得点表!16:25</v>
      </c>
      <c r="CM403" s="18" t="str">
        <f t="shared" si="230"/>
        <v>腕得点表!3:13</v>
      </c>
      <c r="CN403" s="116" t="str">
        <f t="shared" si="231"/>
        <v>腕得点表!16:25</v>
      </c>
      <c r="CO403" s="18" t="str">
        <f t="shared" si="232"/>
        <v>腕膝得点表!3:4</v>
      </c>
      <c r="CP403" s="116" t="str">
        <f t="shared" si="233"/>
        <v>腕膝得点表!8:9</v>
      </c>
      <c r="CQ403" s="18" t="str">
        <f t="shared" si="234"/>
        <v>20mシャトルラン得点表!3:13</v>
      </c>
      <c r="CR403" s="116" t="str">
        <f t="shared" si="235"/>
        <v>20mシャトルラン得点表!16:25</v>
      </c>
      <c r="CS403" s="47" t="b">
        <f t="shared" si="219"/>
        <v>0</v>
      </c>
    </row>
    <row r="404" spans="1:97">
      <c r="A404" s="10">
        <v>393</v>
      </c>
      <c r="B404" s="147"/>
      <c r="C404" s="15"/>
      <c r="D404" s="233"/>
      <c r="E404" s="15"/>
      <c r="F404" s="139" t="str">
        <f t="shared" si="206"/>
        <v/>
      </c>
      <c r="G404" s="15"/>
      <c r="H404" s="15"/>
      <c r="I404" s="30"/>
      <c r="J404" s="31" t="str">
        <f t="shared" ca="1" si="207"/>
        <v/>
      </c>
      <c r="K404" s="30"/>
      <c r="L404" s="31" t="str">
        <f t="shared" ca="1" si="208"/>
        <v/>
      </c>
      <c r="M404" s="59"/>
      <c r="N404" s="60"/>
      <c r="O404" s="60"/>
      <c r="P404" s="60"/>
      <c r="Q404" s="151"/>
      <c r="R404" s="122"/>
      <c r="S404" s="38" t="str">
        <f t="shared" ca="1" si="209"/>
        <v/>
      </c>
      <c r="T404" s="59"/>
      <c r="U404" s="60"/>
      <c r="V404" s="60"/>
      <c r="W404" s="60"/>
      <c r="X404" s="61"/>
      <c r="Y404" s="38"/>
      <c r="Z404" s="144" t="str">
        <f t="shared" ca="1" si="210"/>
        <v/>
      </c>
      <c r="AA404" s="59"/>
      <c r="AB404" s="60"/>
      <c r="AC404" s="60"/>
      <c r="AD404" s="151"/>
      <c r="AE404" s="30"/>
      <c r="AF404" s="31" t="str">
        <f t="shared" ca="1" si="211"/>
        <v/>
      </c>
      <c r="AG404" s="30"/>
      <c r="AH404" s="31" t="str">
        <f t="shared" ca="1" si="212"/>
        <v/>
      </c>
      <c r="AI404" s="122"/>
      <c r="AJ404" s="38" t="str">
        <f t="shared" ca="1" si="213"/>
        <v/>
      </c>
      <c r="AK404" s="30"/>
      <c r="AL404" s="31" t="str">
        <f t="shared" ca="1" si="214"/>
        <v/>
      </c>
      <c r="AM404" s="11" t="str">
        <f t="shared" si="215"/>
        <v/>
      </c>
      <c r="AN404" s="11" t="str">
        <f t="shared" si="216"/>
        <v/>
      </c>
      <c r="AO404" s="11" t="str">
        <f>IF(AM404=7,VLOOKUP(AN404,設定!$A$2:$B$6,2,1),"---")</f>
        <v>---</v>
      </c>
      <c r="AP404" s="85"/>
      <c r="AQ404" s="86"/>
      <c r="AR404" s="86"/>
      <c r="AS404" s="87" t="s">
        <v>115</v>
      </c>
      <c r="AT404" s="88"/>
      <c r="AU404" s="87"/>
      <c r="AV404" s="89"/>
      <c r="AW404" s="90" t="str">
        <f t="shared" si="217"/>
        <v/>
      </c>
      <c r="AX404" s="87" t="s">
        <v>115</v>
      </c>
      <c r="AY404" s="87" t="s">
        <v>115</v>
      </c>
      <c r="AZ404" s="87" t="s">
        <v>115</v>
      </c>
      <c r="BA404" s="87"/>
      <c r="BB404" s="87"/>
      <c r="BC404" s="87"/>
      <c r="BD404" s="87"/>
      <c r="BE404" s="91"/>
      <c r="BF404" s="96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256"/>
      <c r="BY404" s="106"/>
      <c r="BZ404" s="47"/>
      <c r="CA404" s="47">
        <v>393</v>
      </c>
      <c r="CB404" s="18" t="str">
        <f t="shared" si="218"/>
        <v/>
      </c>
      <c r="CC404" s="18" t="str">
        <f t="shared" si="220"/>
        <v>立得点表!3:12</v>
      </c>
      <c r="CD404" s="116" t="str">
        <f t="shared" si="221"/>
        <v>立得点表!16:25</v>
      </c>
      <c r="CE404" s="18" t="str">
        <f t="shared" si="222"/>
        <v>立3段得点表!3:13</v>
      </c>
      <c r="CF404" s="116" t="str">
        <f t="shared" si="223"/>
        <v>立3段得点表!16:25</v>
      </c>
      <c r="CG404" s="18" t="str">
        <f t="shared" si="224"/>
        <v>ボール得点表!3:13</v>
      </c>
      <c r="CH404" s="116" t="str">
        <f t="shared" si="225"/>
        <v>ボール得点表!16:25</v>
      </c>
      <c r="CI404" s="18" t="str">
        <f t="shared" si="226"/>
        <v>50m得点表!3:13</v>
      </c>
      <c r="CJ404" s="116" t="str">
        <f t="shared" si="227"/>
        <v>50m得点表!16:25</v>
      </c>
      <c r="CK404" s="18" t="str">
        <f t="shared" si="228"/>
        <v>往得点表!3:13</v>
      </c>
      <c r="CL404" s="116" t="str">
        <f t="shared" si="229"/>
        <v>往得点表!16:25</v>
      </c>
      <c r="CM404" s="18" t="str">
        <f t="shared" si="230"/>
        <v>腕得点表!3:13</v>
      </c>
      <c r="CN404" s="116" t="str">
        <f t="shared" si="231"/>
        <v>腕得点表!16:25</v>
      </c>
      <c r="CO404" s="18" t="str">
        <f t="shared" si="232"/>
        <v>腕膝得点表!3:4</v>
      </c>
      <c r="CP404" s="116" t="str">
        <f t="shared" si="233"/>
        <v>腕膝得点表!8:9</v>
      </c>
      <c r="CQ404" s="18" t="str">
        <f t="shared" si="234"/>
        <v>20mシャトルラン得点表!3:13</v>
      </c>
      <c r="CR404" s="116" t="str">
        <f t="shared" si="235"/>
        <v>20mシャトルラン得点表!16:25</v>
      </c>
      <c r="CS404" s="47" t="b">
        <f t="shared" si="219"/>
        <v>0</v>
      </c>
    </row>
    <row r="405" spans="1:97">
      <c r="A405" s="10">
        <v>394</v>
      </c>
      <c r="B405" s="147"/>
      <c r="C405" s="15"/>
      <c r="D405" s="233"/>
      <c r="E405" s="15"/>
      <c r="F405" s="139" t="str">
        <f t="shared" si="206"/>
        <v/>
      </c>
      <c r="G405" s="15"/>
      <c r="H405" s="15"/>
      <c r="I405" s="30"/>
      <c r="J405" s="31" t="str">
        <f t="shared" ca="1" si="207"/>
        <v/>
      </c>
      <c r="K405" s="30"/>
      <c r="L405" s="31" t="str">
        <f t="shared" ca="1" si="208"/>
        <v/>
      </c>
      <c r="M405" s="59"/>
      <c r="N405" s="60"/>
      <c r="O405" s="60"/>
      <c r="P405" s="60"/>
      <c r="Q405" s="151"/>
      <c r="R405" s="122"/>
      <c r="S405" s="38" t="str">
        <f t="shared" ca="1" si="209"/>
        <v/>
      </c>
      <c r="T405" s="59"/>
      <c r="U405" s="60"/>
      <c r="V405" s="60"/>
      <c r="W405" s="60"/>
      <c r="X405" s="61"/>
      <c r="Y405" s="38"/>
      <c r="Z405" s="144" t="str">
        <f t="shared" ca="1" si="210"/>
        <v/>
      </c>
      <c r="AA405" s="59"/>
      <c r="AB405" s="60"/>
      <c r="AC405" s="60"/>
      <c r="AD405" s="151"/>
      <c r="AE405" s="30"/>
      <c r="AF405" s="31" t="str">
        <f t="shared" ca="1" si="211"/>
        <v/>
      </c>
      <c r="AG405" s="30"/>
      <c r="AH405" s="31" t="str">
        <f t="shared" ca="1" si="212"/>
        <v/>
      </c>
      <c r="AI405" s="122"/>
      <c r="AJ405" s="38" t="str">
        <f t="shared" ca="1" si="213"/>
        <v/>
      </c>
      <c r="AK405" s="30"/>
      <c r="AL405" s="31" t="str">
        <f t="shared" ca="1" si="214"/>
        <v/>
      </c>
      <c r="AM405" s="11" t="str">
        <f t="shared" si="215"/>
        <v/>
      </c>
      <c r="AN405" s="11" t="str">
        <f t="shared" si="216"/>
        <v/>
      </c>
      <c r="AO405" s="11" t="str">
        <f>IF(AM405=7,VLOOKUP(AN405,設定!$A$2:$B$6,2,1),"---")</f>
        <v>---</v>
      </c>
      <c r="AP405" s="85"/>
      <c r="AQ405" s="86"/>
      <c r="AR405" s="86"/>
      <c r="AS405" s="87" t="s">
        <v>115</v>
      </c>
      <c r="AT405" s="88"/>
      <c r="AU405" s="87"/>
      <c r="AV405" s="89"/>
      <c r="AW405" s="90" t="str">
        <f t="shared" si="217"/>
        <v/>
      </c>
      <c r="AX405" s="87" t="s">
        <v>115</v>
      </c>
      <c r="AY405" s="87" t="s">
        <v>115</v>
      </c>
      <c r="AZ405" s="87" t="s">
        <v>115</v>
      </c>
      <c r="BA405" s="87"/>
      <c r="BB405" s="87"/>
      <c r="BC405" s="87"/>
      <c r="BD405" s="87"/>
      <c r="BE405" s="91"/>
      <c r="BF405" s="96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256"/>
      <c r="BY405" s="106"/>
      <c r="BZ405" s="47"/>
      <c r="CA405" s="47">
        <v>394</v>
      </c>
      <c r="CB405" s="18" t="str">
        <f t="shared" si="218"/>
        <v/>
      </c>
      <c r="CC405" s="18" t="str">
        <f t="shared" si="220"/>
        <v>立得点表!3:12</v>
      </c>
      <c r="CD405" s="116" t="str">
        <f t="shared" si="221"/>
        <v>立得点表!16:25</v>
      </c>
      <c r="CE405" s="18" t="str">
        <f t="shared" si="222"/>
        <v>立3段得点表!3:13</v>
      </c>
      <c r="CF405" s="116" t="str">
        <f t="shared" si="223"/>
        <v>立3段得点表!16:25</v>
      </c>
      <c r="CG405" s="18" t="str">
        <f t="shared" si="224"/>
        <v>ボール得点表!3:13</v>
      </c>
      <c r="CH405" s="116" t="str">
        <f t="shared" si="225"/>
        <v>ボール得点表!16:25</v>
      </c>
      <c r="CI405" s="18" t="str">
        <f t="shared" si="226"/>
        <v>50m得点表!3:13</v>
      </c>
      <c r="CJ405" s="116" t="str">
        <f t="shared" si="227"/>
        <v>50m得点表!16:25</v>
      </c>
      <c r="CK405" s="18" t="str">
        <f t="shared" si="228"/>
        <v>往得点表!3:13</v>
      </c>
      <c r="CL405" s="116" t="str">
        <f t="shared" si="229"/>
        <v>往得点表!16:25</v>
      </c>
      <c r="CM405" s="18" t="str">
        <f t="shared" si="230"/>
        <v>腕得点表!3:13</v>
      </c>
      <c r="CN405" s="116" t="str">
        <f t="shared" si="231"/>
        <v>腕得点表!16:25</v>
      </c>
      <c r="CO405" s="18" t="str">
        <f t="shared" si="232"/>
        <v>腕膝得点表!3:4</v>
      </c>
      <c r="CP405" s="116" t="str">
        <f t="shared" si="233"/>
        <v>腕膝得点表!8:9</v>
      </c>
      <c r="CQ405" s="18" t="str">
        <f t="shared" si="234"/>
        <v>20mシャトルラン得点表!3:13</v>
      </c>
      <c r="CR405" s="116" t="str">
        <f t="shared" si="235"/>
        <v>20mシャトルラン得点表!16:25</v>
      </c>
      <c r="CS405" s="47" t="b">
        <f t="shared" si="219"/>
        <v>0</v>
      </c>
    </row>
    <row r="406" spans="1:97">
      <c r="A406" s="10">
        <v>395</v>
      </c>
      <c r="B406" s="147"/>
      <c r="C406" s="15"/>
      <c r="D406" s="233"/>
      <c r="E406" s="15"/>
      <c r="F406" s="139" t="str">
        <f t="shared" si="206"/>
        <v/>
      </c>
      <c r="G406" s="15"/>
      <c r="H406" s="15"/>
      <c r="I406" s="30"/>
      <c r="J406" s="31" t="str">
        <f t="shared" ca="1" si="207"/>
        <v/>
      </c>
      <c r="K406" s="30"/>
      <c r="L406" s="31" t="str">
        <f t="shared" ca="1" si="208"/>
        <v/>
      </c>
      <c r="M406" s="59"/>
      <c r="N406" s="60"/>
      <c r="O406" s="60"/>
      <c r="P406" s="60"/>
      <c r="Q406" s="151"/>
      <c r="R406" s="122"/>
      <c r="S406" s="38" t="str">
        <f t="shared" ca="1" si="209"/>
        <v/>
      </c>
      <c r="T406" s="59"/>
      <c r="U406" s="60"/>
      <c r="V406" s="60"/>
      <c r="W406" s="60"/>
      <c r="X406" s="61"/>
      <c r="Y406" s="38"/>
      <c r="Z406" s="144" t="str">
        <f t="shared" ca="1" si="210"/>
        <v/>
      </c>
      <c r="AA406" s="59"/>
      <c r="AB406" s="60"/>
      <c r="AC406" s="60"/>
      <c r="AD406" s="151"/>
      <c r="AE406" s="30"/>
      <c r="AF406" s="31" t="str">
        <f t="shared" ca="1" si="211"/>
        <v/>
      </c>
      <c r="AG406" s="30"/>
      <c r="AH406" s="31" t="str">
        <f t="shared" ca="1" si="212"/>
        <v/>
      </c>
      <c r="AI406" s="122"/>
      <c r="AJ406" s="38" t="str">
        <f t="shared" ca="1" si="213"/>
        <v/>
      </c>
      <c r="AK406" s="30"/>
      <c r="AL406" s="31" t="str">
        <f t="shared" ca="1" si="214"/>
        <v/>
      </c>
      <c r="AM406" s="11" t="str">
        <f t="shared" si="215"/>
        <v/>
      </c>
      <c r="AN406" s="11" t="str">
        <f t="shared" si="216"/>
        <v/>
      </c>
      <c r="AO406" s="11" t="str">
        <f>IF(AM406=7,VLOOKUP(AN406,設定!$A$2:$B$6,2,1),"---")</f>
        <v>---</v>
      </c>
      <c r="AP406" s="85"/>
      <c r="AQ406" s="86"/>
      <c r="AR406" s="86"/>
      <c r="AS406" s="87" t="s">
        <v>115</v>
      </c>
      <c r="AT406" s="88"/>
      <c r="AU406" s="87"/>
      <c r="AV406" s="89"/>
      <c r="AW406" s="90" t="str">
        <f t="shared" si="217"/>
        <v/>
      </c>
      <c r="AX406" s="87" t="s">
        <v>115</v>
      </c>
      <c r="AY406" s="87" t="s">
        <v>115</v>
      </c>
      <c r="AZ406" s="87" t="s">
        <v>115</v>
      </c>
      <c r="BA406" s="87"/>
      <c r="BB406" s="87"/>
      <c r="BC406" s="87"/>
      <c r="BD406" s="87"/>
      <c r="BE406" s="91"/>
      <c r="BF406" s="96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256"/>
      <c r="BY406" s="106"/>
      <c r="BZ406" s="47"/>
      <c r="CA406" s="47">
        <v>395</v>
      </c>
      <c r="CB406" s="18" t="str">
        <f t="shared" si="218"/>
        <v/>
      </c>
      <c r="CC406" s="18" t="str">
        <f t="shared" si="220"/>
        <v>立得点表!3:12</v>
      </c>
      <c r="CD406" s="116" t="str">
        <f t="shared" si="221"/>
        <v>立得点表!16:25</v>
      </c>
      <c r="CE406" s="18" t="str">
        <f t="shared" si="222"/>
        <v>立3段得点表!3:13</v>
      </c>
      <c r="CF406" s="116" t="str">
        <f t="shared" si="223"/>
        <v>立3段得点表!16:25</v>
      </c>
      <c r="CG406" s="18" t="str">
        <f t="shared" si="224"/>
        <v>ボール得点表!3:13</v>
      </c>
      <c r="CH406" s="116" t="str">
        <f t="shared" si="225"/>
        <v>ボール得点表!16:25</v>
      </c>
      <c r="CI406" s="18" t="str">
        <f t="shared" si="226"/>
        <v>50m得点表!3:13</v>
      </c>
      <c r="CJ406" s="116" t="str">
        <f t="shared" si="227"/>
        <v>50m得点表!16:25</v>
      </c>
      <c r="CK406" s="18" t="str">
        <f t="shared" si="228"/>
        <v>往得点表!3:13</v>
      </c>
      <c r="CL406" s="116" t="str">
        <f t="shared" si="229"/>
        <v>往得点表!16:25</v>
      </c>
      <c r="CM406" s="18" t="str">
        <f t="shared" si="230"/>
        <v>腕得点表!3:13</v>
      </c>
      <c r="CN406" s="116" t="str">
        <f t="shared" si="231"/>
        <v>腕得点表!16:25</v>
      </c>
      <c r="CO406" s="18" t="str">
        <f t="shared" si="232"/>
        <v>腕膝得点表!3:4</v>
      </c>
      <c r="CP406" s="116" t="str">
        <f t="shared" si="233"/>
        <v>腕膝得点表!8:9</v>
      </c>
      <c r="CQ406" s="18" t="str">
        <f t="shared" si="234"/>
        <v>20mシャトルラン得点表!3:13</v>
      </c>
      <c r="CR406" s="116" t="str">
        <f t="shared" si="235"/>
        <v>20mシャトルラン得点表!16:25</v>
      </c>
      <c r="CS406" s="47" t="b">
        <f t="shared" si="219"/>
        <v>0</v>
      </c>
    </row>
    <row r="407" spans="1:97">
      <c r="A407" s="10">
        <v>396</v>
      </c>
      <c r="B407" s="147"/>
      <c r="C407" s="15"/>
      <c r="D407" s="233"/>
      <c r="E407" s="15"/>
      <c r="F407" s="139" t="str">
        <f t="shared" si="206"/>
        <v/>
      </c>
      <c r="G407" s="15"/>
      <c r="H407" s="15"/>
      <c r="I407" s="30"/>
      <c r="J407" s="31" t="str">
        <f t="shared" ca="1" si="207"/>
        <v/>
      </c>
      <c r="K407" s="30"/>
      <c r="L407" s="31" t="str">
        <f t="shared" ca="1" si="208"/>
        <v/>
      </c>
      <c r="M407" s="59"/>
      <c r="N407" s="60"/>
      <c r="O407" s="60"/>
      <c r="P407" s="60"/>
      <c r="Q407" s="151"/>
      <c r="R407" s="122"/>
      <c r="S407" s="38" t="str">
        <f t="shared" ca="1" si="209"/>
        <v/>
      </c>
      <c r="T407" s="59"/>
      <c r="U407" s="60"/>
      <c r="V407" s="60"/>
      <c r="W407" s="60"/>
      <c r="X407" s="61"/>
      <c r="Y407" s="38"/>
      <c r="Z407" s="144" t="str">
        <f t="shared" ca="1" si="210"/>
        <v/>
      </c>
      <c r="AA407" s="59"/>
      <c r="AB407" s="60"/>
      <c r="AC407" s="60"/>
      <c r="AD407" s="151"/>
      <c r="AE407" s="30"/>
      <c r="AF407" s="31" t="str">
        <f t="shared" ca="1" si="211"/>
        <v/>
      </c>
      <c r="AG407" s="30"/>
      <c r="AH407" s="31" t="str">
        <f t="shared" ca="1" si="212"/>
        <v/>
      </c>
      <c r="AI407" s="122"/>
      <c r="AJ407" s="38" t="str">
        <f t="shared" ca="1" si="213"/>
        <v/>
      </c>
      <c r="AK407" s="30"/>
      <c r="AL407" s="31" t="str">
        <f t="shared" ca="1" si="214"/>
        <v/>
      </c>
      <c r="AM407" s="11" t="str">
        <f t="shared" si="215"/>
        <v/>
      </c>
      <c r="AN407" s="11" t="str">
        <f t="shared" si="216"/>
        <v/>
      </c>
      <c r="AO407" s="11" t="str">
        <f>IF(AM407=7,VLOOKUP(AN407,設定!$A$2:$B$6,2,1),"---")</f>
        <v>---</v>
      </c>
      <c r="AP407" s="85"/>
      <c r="AQ407" s="86"/>
      <c r="AR407" s="86"/>
      <c r="AS407" s="87" t="s">
        <v>115</v>
      </c>
      <c r="AT407" s="88"/>
      <c r="AU407" s="87"/>
      <c r="AV407" s="89"/>
      <c r="AW407" s="90" t="str">
        <f t="shared" si="217"/>
        <v/>
      </c>
      <c r="AX407" s="87" t="s">
        <v>115</v>
      </c>
      <c r="AY407" s="87" t="s">
        <v>115</v>
      </c>
      <c r="AZ407" s="87" t="s">
        <v>115</v>
      </c>
      <c r="BA407" s="87"/>
      <c r="BB407" s="87"/>
      <c r="BC407" s="87"/>
      <c r="BD407" s="87"/>
      <c r="BE407" s="91"/>
      <c r="BF407" s="96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256"/>
      <c r="BY407" s="106"/>
      <c r="BZ407" s="47"/>
      <c r="CA407" s="47">
        <v>396</v>
      </c>
      <c r="CB407" s="18" t="str">
        <f t="shared" si="218"/>
        <v/>
      </c>
      <c r="CC407" s="18" t="str">
        <f t="shared" si="220"/>
        <v>立得点表!3:12</v>
      </c>
      <c r="CD407" s="116" t="str">
        <f t="shared" si="221"/>
        <v>立得点表!16:25</v>
      </c>
      <c r="CE407" s="18" t="str">
        <f t="shared" si="222"/>
        <v>立3段得点表!3:13</v>
      </c>
      <c r="CF407" s="116" t="str">
        <f t="shared" si="223"/>
        <v>立3段得点表!16:25</v>
      </c>
      <c r="CG407" s="18" t="str">
        <f t="shared" si="224"/>
        <v>ボール得点表!3:13</v>
      </c>
      <c r="CH407" s="116" t="str">
        <f t="shared" si="225"/>
        <v>ボール得点表!16:25</v>
      </c>
      <c r="CI407" s="18" t="str">
        <f t="shared" si="226"/>
        <v>50m得点表!3:13</v>
      </c>
      <c r="CJ407" s="116" t="str">
        <f t="shared" si="227"/>
        <v>50m得点表!16:25</v>
      </c>
      <c r="CK407" s="18" t="str">
        <f t="shared" si="228"/>
        <v>往得点表!3:13</v>
      </c>
      <c r="CL407" s="116" t="str">
        <f t="shared" si="229"/>
        <v>往得点表!16:25</v>
      </c>
      <c r="CM407" s="18" t="str">
        <f t="shared" si="230"/>
        <v>腕得点表!3:13</v>
      </c>
      <c r="CN407" s="116" t="str">
        <f t="shared" si="231"/>
        <v>腕得点表!16:25</v>
      </c>
      <c r="CO407" s="18" t="str">
        <f t="shared" si="232"/>
        <v>腕膝得点表!3:4</v>
      </c>
      <c r="CP407" s="116" t="str">
        <f t="shared" si="233"/>
        <v>腕膝得点表!8:9</v>
      </c>
      <c r="CQ407" s="18" t="str">
        <f t="shared" si="234"/>
        <v>20mシャトルラン得点表!3:13</v>
      </c>
      <c r="CR407" s="116" t="str">
        <f t="shared" si="235"/>
        <v>20mシャトルラン得点表!16:25</v>
      </c>
      <c r="CS407" s="47" t="b">
        <f t="shared" si="219"/>
        <v>0</v>
      </c>
    </row>
    <row r="408" spans="1:97">
      <c r="A408" s="10">
        <v>397</v>
      </c>
      <c r="B408" s="147"/>
      <c r="C408" s="15"/>
      <c r="D408" s="233"/>
      <c r="E408" s="15"/>
      <c r="F408" s="139" t="str">
        <f t="shared" si="206"/>
        <v/>
      </c>
      <c r="G408" s="15"/>
      <c r="H408" s="15"/>
      <c r="I408" s="30"/>
      <c r="J408" s="31" t="str">
        <f t="shared" ca="1" si="207"/>
        <v/>
      </c>
      <c r="K408" s="30"/>
      <c r="L408" s="31" t="str">
        <f t="shared" ca="1" si="208"/>
        <v/>
      </c>
      <c r="M408" s="59"/>
      <c r="N408" s="60"/>
      <c r="O408" s="60"/>
      <c r="P408" s="60"/>
      <c r="Q408" s="151"/>
      <c r="R408" s="122"/>
      <c r="S408" s="38" t="str">
        <f t="shared" ca="1" si="209"/>
        <v/>
      </c>
      <c r="T408" s="59"/>
      <c r="U408" s="60"/>
      <c r="V408" s="60"/>
      <c r="W408" s="60"/>
      <c r="X408" s="61"/>
      <c r="Y408" s="38"/>
      <c r="Z408" s="144" t="str">
        <f t="shared" ca="1" si="210"/>
        <v/>
      </c>
      <c r="AA408" s="59"/>
      <c r="AB408" s="60"/>
      <c r="AC408" s="60"/>
      <c r="AD408" s="151"/>
      <c r="AE408" s="30"/>
      <c r="AF408" s="31" t="str">
        <f t="shared" ca="1" si="211"/>
        <v/>
      </c>
      <c r="AG408" s="30"/>
      <c r="AH408" s="31" t="str">
        <f t="shared" ca="1" si="212"/>
        <v/>
      </c>
      <c r="AI408" s="122"/>
      <c r="AJ408" s="38" t="str">
        <f t="shared" ca="1" si="213"/>
        <v/>
      </c>
      <c r="AK408" s="30"/>
      <c r="AL408" s="31" t="str">
        <f t="shared" ca="1" si="214"/>
        <v/>
      </c>
      <c r="AM408" s="11" t="str">
        <f t="shared" si="215"/>
        <v/>
      </c>
      <c r="AN408" s="11" t="str">
        <f t="shared" si="216"/>
        <v/>
      </c>
      <c r="AO408" s="11" t="str">
        <f>IF(AM408=7,VLOOKUP(AN408,設定!$A$2:$B$6,2,1),"---")</f>
        <v>---</v>
      </c>
      <c r="AP408" s="85"/>
      <c r="AQ408" s="86"/>
      <c r="AR408" s="86"/>
      <c r="AS408" s="87" t="s">
        <v>115</v>
      </c>
      <c r="AT408" s="88"/>
      <c r="AU408" s="87"/>
      <c r="AV408" s="89"/>
      <c r="AW408" s="90" t="str">
        <f t="shared" si="217"/>
        <v/>
      </c>
      <c r="AX408" s="87" t="s">
        <v>115</v>
      </c>
      <c r="AY408" s="87" t="s">
        <v>115</v>
      </c>
      <c r="AZ408" s="87" t="s">
        <v>115</v>
      </c>
      <c r="BA408" s="87"/>
      <c r="BB408" s="87"/>
      <c r="BC408" s="87"/>
      <c r="BD408" s="87"/>
      <c r="BE408" s="91"/>
      <c r="BF408" s="96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256"/>
      <c r="BY408" s="106"/>
      <c r="BZ408" s="47"/>
      <c r="CA408" s="47">
        <v>397</v>
      </c>
      <c r="CB408" s="18" t="str">
        <f t="shared" si="218"/>
        <v/>
      </c>
      <c r="CC408" s="18" t="str">
        <f t="shared" si="220"/>
        <v>立得点表!3:12</v>
      </c>
      <c r="CD408" s="116" t="str">
        <f t="shared" si="221"/>
        <v>立得点表!16:25</v>
      </c>
      <c r="CE408" s="18" t="str">
        <f t="shared" si="222"/>
        <v>立3段得点表!3:13</v>
      </c>
      <c r="CF408" s="116" t="str">
        <f t="shared" si="223"/>
        <v>立3段得点表!16:25</v>
      </c>
      <c r="CG408" s="18" t="str">
        <f t="shared" si="224"/>
        <v>ボール得点表!3:13</v>
      </c>
      <c r="CH408" s="116" t="str">
        <f t="shared" si="225"/>
        <v>ボール得点表!16:25</v>
      </c>
      <c r="CI408" s="18" t="str">
        <f t="shared" si="226"/>
        <v>50m得点表!3:13</v>
      </c>
      <c r="CJ408" s="116" t="str">
        <f t="shared" si="227"/>
        <v>50m得点表!16:25</v>
      </c>
      <c r="CK408" s="18" t="str">
        <f t="shared" si="228"/>
        <v>往得点表!3:13</v>
      </c>
      <c r="CL408" s="116" t="str">
        <f t="shared" si="229"/>
        <v>往得点表!16:25</v>
      </c>
      <c r="CM408" s="18" t="str">
        <f t="shared" si="230"/>
        <v>腕得点表!3:13</v>
      </c>
      <c r="CN408" s="116" t="str">
        <f t="shared" si="231"/>
        <v>腕得点表!16:25</v>
      </c>
      <c r="CO408" s="18" t="str">
        <f t="shared" si="232"/>
        <v>腕膝得点表!3:4</v>
      </c>
      <c r="CP408" s="116" t="str">
        <f t="shared" si="233"/>
        <v>腕膝得点表!8:9</v>
      </c>
      <c r="CQ408" s="18" t="str">
        <f t="shared" si="234"/>
        <v>20mシャトルラン得点表!3:13</v>
      </c>
      <c r="CR408" s="116" t="str">
        <f t="shared" si="235"/>
        <v>20mシャトルラン得点表!16:25</v>
      </c>
      <c r="CS408" s="47" t="b">
        <f t="shared" si="219"/>
        <v>0</v>
      </c>
    </row>
    <row r="409" spans="1:97">
      <c r="A409" s="10">
        <v>398</v>
      </c>
      <c r="B409" s="147"/>
      <c r="C409" s="15"/>
      <c r="D409" s="233"/>
      <c r="E409" s="15"/>
      <c r="F409" s="139" t="str">
        <f t="shared" si="206"/>
        <v/>
      </c>
      <c r="G409" s="15"/>
      <c r="H409" s="15"/>
      <c r="I409" s="30"/>
      <c r="J409" s="31" t="str">
        <f t="shared" ca="1" si="207"/>
        <v/>
      </c>
      <c r="K409" s="30"/>
      <c r="L409" s="31" t="str">
        <f t="shared" ca="1" si="208"/>
        <v/>
      </c>
      <c r="M409" s="59"/>
      <c r="N409" s="60"/>
      <c r="O409" s="60"/>
      <c r="P409" s="60"/>
      <c r="Q409" s="151"/>
      <c r="R409" s="122"/>
      <c r="S409" s="38" t="str">
        <f t="shared" ca="1" si="209"/>
        <v/>
      </c>
      <c r="T409" s="59"/>
      <c r="U409" s="60"/>
      <c r="V409" s="60"/>
      <c r="W409" s="60"/>
      <c r="X409" s="61"/>
      <c r="Y409" s="38"/>
      <c r="Z409" s="144" t="str">
        <f t="shared" ca="1" si="210"/>
        <v/>
      </c>
      <c r="AA409" s="59"/>
      <c r="AB409" s="60"/>
      <c r="AC409" s="60"/>
      <c r="AD409" s="151"/>
      <c r="AE409" s="30"/>
      <c r="AF409" s="31" t="str">
        <f t="shared" ca="1" si="211"/>
        <v/>
      </c>
      <c r="AG409" s="30"/>
      <c r="AH409" s="31" t="str">
        <f t="shared" ca="1" si="212"/>
        <v/>
      </c>
      <c r="AI409" s="122"/>
      <c r="AJ409" s="38" t="str">
        <f t="shared" ca="1" si="213"/>
        <v/>
      </c>
      <c r="AK409" s="30"/>
      <c r="AL409" s="31" t="str">
        <f t="shared" ca="1" si="214"/>
        <v/>
      </c>
      <c r="AM409" s="11" t="str">
        <f t="shared" si="215"/>
        <v/>
      </c>
      <c r="AN409" s="11" t="str">
        <f t="shared" si="216"/>
        <v/>
      </c>
      <c r="AO409" s="11" t="str">
        <f>IF(AM409=7,VLOOKUP(AN409,設定!$A$2:$B$6,2,1),"---")</f>
        <v>---</v>
      </c>
      <c r="AP409" s="85"/>
      <c r="AQ409" s="86"/>
      <c r="AR409" s="86"/>
      <c r="AS409" s="87" t="s">
        <v>115</v>
      </c>
      <c r="AT409" s="88"/>
      <c r="AU409" s="87"/>
      <c r="AV409" s="89"/>
      <c r="AW409" s="90" t="str">
        <f t="shared" si="217"/>
        <v/>
      </c>
      <c r="AX409" s="87" t="s">
        <v>115</v>
      </c>
      <c r="AY409" s="87" t="s">
        <v>115</v>
      </c>
      <c r="AZ409" s="87" t="s">
        <v>115</v>
      </c>
      <c r="BA409" s="87"/>
      <c r="BB409" s="87"/>
      <c r="BC409" s="87"/>
      <c r="BD409" s="87"/>
      <c r="BE409" s="91"/>
      <c r="BF409" s="96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256"/>
      <c r="BY409" s="106"/>
      <c r="BZ409" s="47"/>
      <c r="CA409" s="47">
        <v>398</v>
      </c>
      <c r="CB409" s="18" t="str">
        <f t="shared" si="218"/>
        <v/>
      </c>
      <c r="CC409" s="18" t="str">
        <f t="shared" si="220"/>
        <v>立得点表!3:12</v>
      </c>
      <c r="CD409" s="116" t="str">
        <f t="shared" si="221"/>
        <v>立得点表!16:25</v>
      </c>
      <c r="CE409" s="18" t="str">
        <f t="shared" si="222"/>
        <v>立3段得点表!3:13</v>
      </c>
      <c r="CF409" s="116" t="str">
        <f t="shared" si="223"/>
        <v>立3段得点表!16:25</v>
      </c>
      <c r="CG409" s="18" t="str">
        <f t="shared" si="224"/>
        <v>ボール得点表!3:13</v>
      </c>
      <c r="CH409" s="116" t="str">
        <f t="shared" si="225"/>
        <v>ボール得点表!16:25</v>
      </c>
      <c r="CI409" s="18" t="str">
        <f t="shared" si="226"/>
        <v>50m得点表!3:13</v>
      </c>
      <c r="CJ409" s="116" t="str">
        <f t="shared" si="227"/>
        <v>50m得点表!16:25</v>
      </c>
      <c r="CK409" s="18" t="str">
        <f t="shared" si="228"/>
        <v>往得点表!3:13</v>
      </c>
      <c r="CL409" s="116" t="str">
        <f t="shared" si="229"/>
        <v>往得点表!16:25</v>
      </c>
      <c r="CM409" s="18" t="str">
        <f t="shared" si="230"/>
        <v>腕得点表!3:13</v>
      </c>
      <c r="CN409" s="116" t="str">
        <f t="shared" si="231"/>
        <v>腕得点表!16:25</v>
      </c>
      <c r="CO409" s="18" t="str">
        <f t="shared" si="232"/>
        <v>腕膝得点表!3:4</v>
      </c>
      <c r="CP409" s="116" t="str">
        <f t="shared" si="233"/>
        <v>腕膝得点表!8:9</v>
      </c>
      <c r="CQ409" s="18" t="str">
        <f t="shared" si="234"/>
        <v>20mシャトルラン得点表!3:13</v>
      </c>
      <c r="CR409" s="116" t="str">
        <f t="shared" si="235"/>
        <v>20mシャトルラン得点表!16:25</v>
      </c>
      <c r="CS409" s="47" t="b">
        <f t="shared" si="219"/>
        <v>0</v>
      </c>
    </row>
    <row r="410" spans="1:97">
      <c r="A410" s="10">
        <v>399</v>
      </c>
      <c r="B410" s="147"/>
      <c r="C410" s="15"/>
      <c r="D410" s="233"/>
      <c r="E410" s="15"/>
      <c r="F410" s="139" t="str">
        <f t="shared" si="206"/>
        <v/>
      </c>
      <c r="G410" s="15"/>
      <c r="H410" s="15"/>
      <c r="I410" s="30"/>
      <c r="J410" s="31" t="str">
        <f t="shared" ca="1" si="207"/>
        <v/>
      </c>
      <c r="K410" s="30"/>
      <c r="L410" s="31" t="str">
        <f t="shared" ca="1" si="208"/>
        <v/>
      </c>
      <c r="M410" s="59"/>
      <c r="N410" s="60"/>
      <c r="O410" s="60"/>
      <c r="P410" s="60"/>
      <c r="Q410" s="151"/>
      <c r="R410" s="122"/>
      <c r="S410" s="38" t="str">
        <f t="shared" ca="1" si="209"/>
        <v/>
      </c>
      <c r="T410" s="59"/>
      <c r="U410" s="60"/>
      <c r="V410" s="60"/>
      <c r="W410" s="60"/>
      <c r="X410" s="61"/>
      <c r="Y410" s="38"/>
      <c r="Z410" s="144" t="str">
        <f t="shared" ca="1" si="210"/>
        <v/>
      </c>
      <c r="AA410" s="59"/>
      <c r="AB410" s="60"/>
      <c r="AC410" s="60"/>
      <c r="AD410" s="151"/>
      <c r="AE410" s="30"/>
      <c r="AF410" s="31" t="str">
        <f t="shared" ca="1" si="211"/>
        <v/>
      </c>
      <c r="AG410" s="30"/>
      <c r="AH410" s="31" t="str">
        <f t="shared" ca="1" si="212"/>
        <v/>
      </c>
      <c r="AI410" s="122"/>
      <c r="AJ410" s="38" t="str">
        <f t="shared" ca="1" si="213"/>
        <v/>
      </c>
      <c r="AK410" s="30"/>
      <c r="AL410" s="31" t="str">
        <f t="shared" ca="1" si="214"/>
        <v/>
      </c>
      <c r="AM410" s="11" t="str">
        <f t="shared" si="215"/>
        <v/>
      </c>
      <c r="AN410" s="11" t="str">
        <f t="shared" si="216"/>
        <v/>
      </c>
      <c r="AO410" s="11" t="str">
        <f>IF(AM410=7,VLOOKUP(AN410,設定!$A$2:$B$6,2,1),"---")</f>
        <v>---</v>
      </c>
      <c r="AP410" s="85"/>
      <c r="AQ410" s="86"/>
      <c r="AR410" s="86"/>
      <c r="AS410" s="87" t="s">
        <v>115</v>
      </c>
      <c r="AT410" s="88"/>
      <c r="AU410" s="87"/>
      <c r="AV410" s="89"/>
      <c r="AW410" s="90" t="str">
        <f t="shared" si="217"/>
        <v/>
      </c>
      <c r="AX410" s="87" t="s">
        <v>115</v>
      </c>
      <c r="AY410" s="87" t="s">
        <v>115</v>
      </c>
      <c r="AZ410" s="87" t="s">
        <v>115</v>
      </c>
      <c r="BA410" s="87"/>
      <c r="BB410" s="87"/>
      <c r="BC410" s="87"/>
      <c r="BD410" s="87"/>
      <c r="BE410" s="91"/>
      <c r="BF410" s="96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256"/>
      <c r="BY410" s="106"/>
      <c r="BZ410" s="47"/>
      <c r="CA410" s="47">
        <v>399</v>
      </c>
      <c r="CB410" s="18" t="str">
        <f t="shared" si="218"/>
        <v/>
      </c>
      <c r="CC410" s="18" t="str">
        <f t="shared" si="220"/>
        <v>立得点表!3:12</v>
      </c>
      <c r="CD410" s="116" t="str">
        <f t="shared" si="221"/>
        <v>立得点表!16:25</v>
      </c>
      <c r="CE410" s="18" t="str">
        <f t="shared" si="222"/>
        <v>立3段得点表!3:13</v>
      </c>
      <c r="CF410" s="116" t="str">
        <f t="shared" si="223"/>
        <v>立3段得点表!16:25</v>
      </c>
      <c r="CG410" s="18" t="str">
        <f t="shared" si="224"/>
        <v>ボール得点表!3:13</v>
      </c>
      <c r="CH410" s="116" t="str">
        <f t="shared" si="225"/>
        <v>ボール得点表!16:25</v>
      </c>
      <c r="CI410" s="18" t="str">
        <f t="shared" si="226"/>
        <v>50m得点表!3:13</v>
      </c>
      <c r="CJ410" s="116" t="str">
        <f t="shared" si="227"/>
        <v>50m得点表!16:25</v>
      </c>
      <c r="CK410" s="18" t="str">
        <f t="shared" si="228"/>
        <v>往得点表!3:13</v>
      </c>
      <c r="CL410" s="116" t="str">
        <f t="shared" si="229"/>
        <v>往得点表!16:25</v>
      </c>
      <c r="CM410" s="18" t="str">
        <f t="shared" si="230"/>
        <v>腕得点表!3:13</v>
      </c>
      <c r="CN410" s="116" t="str">
        <f t="shared" si="231"/>
        <v>腕得点表!16:25</v>
      </c>
      <c r="CO410" s="18" t="str">
        <f t="shared" si="232"/>
        <v>腕膝得点表!3:4</v>
      </c>
      <c r="CP410" s="116" t="str">
        <f t="shared" si="233"/>
        <v>腕膝得点表!8:9</v>
      </c>
      <c r="CQ410" s="18" t="str">
        <f t="shared" si="234"/>
        <v>20mシャトルラン得点表!3:13</v>
      </c>
      <c r="CR410" s="116" t="str">
        <f t="shared" si="235"/>
        <v>20mシャトルラン得点表!16:25</v>
      </c>
      <c r="CS410" s="47" t="b">
        <f t="shared" si="219"/>
        <v>0</v>
      </c>
    </row>
    <row r="411" spans="1:97">
      <c r="A411" s="10">
        <v>400</v>
      </c>
      <c r="B411" s="147"/>
      <c r="C411" s="15"/>
      <c r="D411" s="233"/>
      <c r="E411" s="15"/>
      <c r="F411" s="139" t="str">
        <f t="shared" si="206"/>
        <v/>
      </c>
      <c r="G411" s="15"/>
      <c r="H411" s="15"/>
      <c r="I411" s="30"/>
      <c r="J411" s="31" t="str">
        <f t="shared" ca="1" si="207"/>
        <v/>
      </c>
      <c r="K411" s="30"/>
      <c r="L411" s="31" t="str">
        <f t="shared" ca="1" si="208"/>
        <v/>
      </c>
      <c r="M411" s="59"/>
      <c r="N411" s="60"/>
      <c r="O411" s="60"/>
      <c r="P411" s="60"/>
      <c r="Q411" s="151"/>
      <c r="R411" s="122"/>
      <c r="S411" s="38" t="str">
        <f t="shared" ca="1" si="209"/>
        <v/>
      </c>
      <c r="T411" s="59"/>
      <c r="U411" s="60"/>
      <c r="V411" s="60"/>
      <c r="W411" s="60"/>
      <c r="X411" s="61"/>
      <c r="Y411" s="38"/>
      <c r="Z411" s="144" t="str">
        <f t="shared" ca="1" si="210"/>
        <v/>
      </c>
      <c r="AA411" s="59"/>
      <c r="AB411" s="60"/>
      <c r="AC411" s="60"/>
      <c r="AD411" s="151"/>
      <c r="AE411" s="30"/>
      <c r="AF411" s="31" t="str">
        <f t="shared" ca="1" si="211"/>
        <v/>
      </c>
      <c r="AG411" s="30"/>
      <c r="AH411" s="31" t="str">
        <f t="shared" ca="1" si="212"/>
        <v/>
      </c>
      <c r="AI411" s="122"/>
      <c r="AJ411" s="38" t="str">
        <f t="shared" ca="1" si="213"/>
        <v/>
      </c>
      <c r="AK411" s="30"/>
      <c r="AL411" s="31" t="str">
        <f t="shared" ca="1" si="214"/>
        <v/>
      </c>
      <c r="AM411" s="11" t="str">
        <f t="shared" si="215"/>
        <v/>
      </c>
      <c r="AN411" s="11" t="str">
        <f t="shared" si="216"/>
        <v/>
      </c>
      <c r="AO411" s="11" t="str">
        <f>IF(AM411=7,VLOOKUP(AN411,設定!$A$2:$B$6,2,1),"---")</f>
        <v>---</v>
      </c>
      <c r="AP411" s="85"/>
      <c r="AQ411" s="86"/>
      <c r="AR411" s="86"/>
      <c r="AS411" s="87" t="s">
        <v>115</v>
      </c>
      <c r="AT411" s="88"/>
      <c r="AU411" s="87"/>
      <c r="AV411" s="89"/>
      <c r="AW411" s="90" t="str">
        <f t="shared" si="217"/>
        <v/>
      </c>
      <c r="AX411" s="87" t="s">
        <v>115</v>
      </c>
      <c r="AY411" s="87" t="s">
        <v>115</v>
      </c>
      <c r="AZ411" s="87" t="s">
        <v>115</v>
      </c>
      <c r="BA411" s="87"/>
      <c r="BB411" s="87"/>
      <c r="BC411" s="87"/>
      <c r="BD411" s="87"/>
      <c r="BE411" s="91"/>
      <c r="BF411" s="96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256"/>
      <c r="BY411" s="106"/>
      <c r="BZ411" s="47"/>
      <c r="CA411" s="47">
        <v>400</v>
      </c>
      <c r="CB411" s="18" t="str">
        <f t="shared" si="218"/>
        <v/>
      </c>
      <c r="CC411" s="18" t="str">
        <f t="shared" si="220"/>
        <v>立得点表!3:12</v>
      </c>
      <c r="CD411" s="116" t="str">
        <f t="shared" si="221"/>
        <v>立得点表!16:25</v>
      </c>
      <c r="CE411" s="18" t="str">
        <f t="shared" si="222"/>
        <v>立3段得点表!3:13</v>
      </c>
      <c r="CF411" s="116" t="str">
        <f t="shared" si="223"/>
        <v>立3段得点表!16:25</v>
      </c>
      <c r="CG411" s="18" t="str">
        <f t="shared" si="224"/>
        <v>ボール得点表!3:13</v>
      </c>
      <c r="CH411" s="116" t="str">
        <f t="shared" si="225"/>
        <v>ボール得点表!16:25</v>
      </c>
      <c r="CI411" s="18" t="str">
        <f t="shared" si="226"/>
        <v>50m得点表!3:13</v>
      </c>
      <c r="CJ411" s="116" t="str">
        <f t="shared" si="227"/>
        <v>50m得点表!16:25</v>
      </c>
      <c r="CK411" s="18" t="str">
        <f t="shared" si="228"/>
        <v>往得点表!3:13</v>
      </c>
      <c r="CL411" s="116" t="str">
        <f t="shared" si="229"/>
        <v>往得点表!16:25</v>
      </c>
      <c r="CM411" s="18" t="str">
        <f t="shared" si="230"/>
        <v>腕得点表!3:13</v>
      </c>
      <c r="CN411" s="116" t="str">
        <f t="shared" si="231"/>
        <v>腕得点表!16:25</v>
      </c>
      <c r="CO411" s="18" t="str">
        <f t="shared" si="232"/>
        <v>腕膝得点表!3:4</v>
      </c>
      <c r="CP411" s="116" t="str">
        <f t="shared" si="233"/>
        <v>腕膝得点表!8:9</v>
      </c>
      <c r="CQ411" s="18" t="str">
        <f t="shared" si="234"/>
        <v>20mシャトルラン得点表!3:13</v>
      </c>
      <c r="CR411" s="116" t="str">
        <f t="shared" si="235"/>
        <v>20mシャトルラン得点表!16:25</v>
      </c>
      <c r="CS411" s="47" t="b">
        <f t="shared" si="219"/>
        <v>0</v>
      </c>
    </row>
    <row r="412" spans="1:97">
      <c r="A412" s="10">
        <v>401</v>
      </c>
      <c r="B412" s="147"/>
      <c r="C412" s="15"/>
      <c r="D412" s="233"/>
      <c r="E412" s="15"/>
      <c r="F412" s="139" t="str">
        <f t="shared" si="206"/>
        <v/>
      </c>
      <c r="G412" s="15"/>
      <c r="H412" s="15"/>
      <c r="I412" s="30"/>
      <c r="J412" s="31" t="str">
        <f t="shared" ca="1" si="207"/>
        <v/>
      </c>
      <c r="K412" s="30"/>
      <c r="L412" s="31" t="str">
        <f t="shared" ca="1" si="208"/>
        <v/>
      </c>
      <c r="M412" s="59"/>
      <c r="N412" s="60"/>
      <c r="O412" s="60"/>
      <c r="P412" s="60"/>
      <c r="Q412" s="151"/>
      <c r="R412" s="122"/>
      <c r="S412" s="38" t="str">
        <f t="shared" ca="1" si="209"/>
        <v/>
      </c>
      <c r="T412" s="59"/>
      <c r="U412" s="60"/>
      <c r="V412" s="60"/>
      <c r="W412" s="60"/>
      <c r="X412" s="61"/>
      <c r="Y412" s="38"/>
      <c r="Z412" s="144" t="str">
        <f t="shared" ca="1" si="210"/>
        <v/>
      </c>
      <c r="AA412" s="59"/>
      <c r="AB412" s="60"/>
      <c r="AC412" s="60"/>
      <c r="AD412" s="151"/>
      <c r="AE412" s="30"/>
      <c r="AF412" s="31" t="str">
        <f t="shared" ca="1" si="211"/>
        <v/>
      </c>
      <c r="AG412" s="30"/>
      <c r="AH412" s="31" t="str">
        <f t="shared" ca="1" si="212"/>
        <v/>
      </c>
      <c r="AI412" s="122"/>
      <c r="AJ412" s="38" t="str">
        <f t="shared" ca="1" si="213"/>
        <v/>
      </c>
      <c r="AK412" s="30"/>
      <c r="AL412" s="31" t="str">
        <f t="shared" ca="1" si="214"/>
        <v/>
      </c>
      <c r="AM412" s="11" t="str">
        <f t="shared" si="215"/>
        <v/>
      </c>
      <c r="AN412" s="11" t="str">
        <f t="shared" si="216"/>
        <v/>
      </c>
      <c r="AO412" s="11" t="str">
        <f>IF(AM412=7,VLOOKUP(AN412,設定!$A$2:$B$6,2,1),"---")</f>
        <v>---</v>
      </c>
      <c r="AP412" s="85"/>
      <c r="AQ412" s="86"/>
      <c r="AR412" s="86"/>
      <c r="AS412" s="87" t="s">
        <v>115</v>
      </c>
      <c r="AT412" s="88"/>
      <c r="AU412" s="87"/>
      <c r="AV412" s="89"/>
      <c r="AW412" s="90" t="str">
        <f t="shared" si="217"/>
        <v/>
      </c>
      <c r="AX412" s="87" t="s">
        <v>115</v>
      </c>
      <c r="AY412" s="87" t="s">
        <v>115</v>
      </c>
      <c r="AZ412" s="87" t="s">
        <v>115</v>
      </c>
      <c r="BA412" s="87"/>
      <c r="BB412" s="87"/>
      <c r="BC412" s="87"/>
      <c r="BD412" s="87"/>
      <c r="BE412" s="91"/>
      <c r="BF412" s="96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256"/>
      <c r="BY412" s="106"/>
      <c r="BZ412" s="47"/>
      <c r="CA412" s="47">
        <v>401</v>
      </c>
      <c r="CB412" s="18" t="str">
        <f t="shared" si="218"/>
        <v/>
      </c>
      <c r="CC412" s="18" t="str">
        <f t="shared" si="220"/>
        <v>立得点表!3:12</v>
      </c>
      <c r="CD412" s="116" t="str">
        <f t="shared" si="221"/>
        <v>立得点表!16:25</v>
      </c>
      <c r="CE412" s="18" t="str">
        <f t="shared" si="222"/>
        <v>立3段得点表!3:13</v>
      </c>
      <c r="CF412" s="116" t="str">
        <f t="shared" si="223"/>
        <v>立3段得点表!16:25</v>
      </c>
      <c r="CG412" s="18" t="str">
        <f t="shared" si="224"/>
        <v>ボール得点表!3:13</v>
      </c>
      <c r="CH412" s="116" t="str">
        <f t="shared" si="225"/>
        <v>ボール得点表!16:25</v>
      </c>
      <c r="CI412" s="18" t="str">
        <f t="shared" si="226"/>
        <v>50m得点表!3:13</v>
      </c>
      <c r="CJ412" s="116" t="str">
        <f t="shared" si="227"/>
        <v>50m得点表!16:25</v>
      </c>
      <c r="CK412" s="18" t="str">
        <f t="shared" si="228"/>
        <v>往得点表!3:13</v>
      </c>
      <c r="CL412" s="116" t="str">
        <f t="shared" si="229"/>
        <v>往得点表!16:25</v>
      </c>
      <c r="CM412" s="18" t="str">
        <f t="shared" si="230"/>
        <v>腕得点表!3:13</v>
      </c>
      <c r="CN412" s="116" t="str">
        <f t="shared" si="231"/>
        <v>腕得点表!16:25</v>
      </c>
      <c r="CO412" s="18" t="str">
        <f t="shared" si="232"/>
        <v>腕膝得点表!3:4</v>
      </c>
      <c r="CP412" s="116" t="str">
        <f t="shared" si="233"/>
        <v>腕膝得点表!8:9</v>
      </c>
      <c r="CQ412" s="18" t="str">
        <f t="shared" si="234"/>
        <v>20mシャトルラン得点表!3:13</v>
      </c>
      <c r="CR412" s="116" t="str">
        <f t="shared" si="235"/>
        <v>20mシャトルラン得点表!16:25</v>
      </c>
      <c r="CS412" s="47" t="b">
        <f t="shared" si="219"/>
        <v>0</v>
      </c>
    </row>
    <row r="413" spans="1:97">
      <c r="A413" s="10">
        <v>402</v>
      </c>
      <c r="B413" s="147"/>
      <c r="C413" s="15"/>
      <c r="D413" s="233"/>
      <c r="E413" s="15"/>
      <c r="F413" s="139" t="str">
        <f t="shared" si="206"/>
        <v/>
      </c>
      <c r="G413" s="15"/>
      <c r="H413" s="15"/>
      <c r="I413" s="30"/>
      <c r="J413" s="31" t="str">
        <f t="shared" ca="1" si="207"/>
        <v/>
      </c>
      <c r="K413" s="30"/>
      <c r="L413" s="31" t="str">
        <f t="shared" ca="1" si="208"/>
        <v/>
      </c>
      <c r="M413" s="59"/>
      <c r="N413" s="60"/>
      <c r="O413" s="60"/>
      <c r="P413" s="60"/>
      <c r="Q413" s="151"/>
      <c r="R413" s="122"/>
      <c r="S413" s="38" t="str">
        <f t="shared" ca="1" si="209"/>
        <v/>
      </c>
      <c r="T413" s="59"/>
      <c r="U413" s="60"/>
      <c r="V413" s="60"/>
      <c r="W413" s="60"/>
      <c r="X413" s="61"/>
      <c r="Y413" s="38"/>
      <c r="Z413" s="144" t="str">
        <f t="shared" ca="1" si="210"/>
        <v/>
      </c>
      <c r="AA413" s="59"/>
      <c r="AB413" s="60"/>
      <c r="AC413" s="60"/>
      <c r="AD413" s="151"/>
      <c r="AE413" s="30"/>
      <c r="AF413" s="31" t="str">
        <f t="shared" ca="1" si="211"/>
        <v/>
      </c>
      <c r="AG413" s="30"/>
      <c r="AH413" s="31" t="str">
        <f t="shared" ca="1" si="212"/>
        <v/>
      </c>
      <c r="AI413" s="122"/>
      <c r="AJ413" s="38" t="str">
        <f t="shared" ca="1" si="213"/>
        <v/>
      </c>
      <c r="AK413" s="30"/>
      <c r="AL413" s="31" t="str">
        <f t="shared" ca="1" si="214"/>
        <v/>
      </c>
      <c r="AM413" s="11" t="str">
        <f t="shared" si="215"/>
        <v/>
      </c>
      <c r="AN413" s="11" t="str">
        <f t="shared" si="216"/>
        <v/>
      </c>
      <c r="AO413" s="11" t="str">
        <f>IF(AM413=7,VLOOKUP(AN413,設定!$A$2:$B$6,2,1),"---")</f>
        <v>---</v>
      </c>
      <c r="AP413" s="85"/>
      <c r="AQ413" s="86"/>
      <c r="AR413" s="86"/>
      <c r="AS413" s="87" t="s">
        <v>115</v>
      </c>
      <c r="AT413" s="88"/>
      <c r="AU413" s="87"/>
      <c r="AV413" s="89"/>
      <c r="AW413" s="90" t="str">
        <f t="shared" si="217"/>
        <v/>
      </c>
      <c r="AX413" s="87" t="s">
        <v>115</v>
      </c>
      <c r="AY413" s="87" t="s">
        <v>115</v>
      </c>
      <c r="AZ413" s="87" t="s">
        <v>115</v>
      </c>
      <c r="BA413" s="87"/>
      <c r="BB413" s="87"/>
      <c r="BC413" s="87"/>
      <c r="BD413" s="87"/>
      <c r="BE413" s="91"/>
      <c r="BF413" s="96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256"/>
      <c r="BY413" s="106"/>
      <c r="BZ413" s="47"/>
      <c r="CA413" s="47">
        <v>402</v>
      </c>
      <c r="CB413" s="18" t="str">
        <f t="shared" si="218"/>
        <v/>
      </c>
      <c r="CC413" s="18" t="str">
        <f t="shared" si="220"/>
        <v>立得点表!3:12</v>
      </c>
      <c r="CD413" s="116" t="str">
        <f t="shared" si="221"/>
        <v>立得点表!16:25</v>
      </c>
      <c r="CE413" s="18" t="str">
        <f t="shared" si="222"/>
        <v>立3段得点表!3:13</v>
      </c>
      <c r="CF413" s="116" t="str">
        <f t="shared" si="223"/>
        <v>立3段得点表!16:25</v>
      </c>
      <c r="CG413" s="18" t="str">
        <f t="shared" si="224"/>
        <v>ボール得点表!3:13</v>
      </c>
      <c r="CH413" s="116" t="str">
        <f t="shared" si="225"/>
        <v>ボール得点表!16:25</v>
      </c>
      <c r="CI413" s="18" t="str">
        <f t="shared" si="226"/>
        <v>50m得点表!3:13</v>
      </c>
      <c r="CJ413" s="116" t="str">
        <f t="shared" si="227"/>
        <v>50m得点表!16:25</v>
      </c>
      <c r="CK413" s="18" t="str">
        <f t="shared" si="228"/>
        <v>往得点表!3:13</v>
      </c>
      <c r="CL413" s="116" t="str">
        <f t="shared" si="229"/>
        <v>往得点表!16:25</v>
      </c>
      <c r="CM413" s="18" t="str">
        <f t="shared" si="230"/>
        <v>腕得点表!3:13</v>
      </c>
      <c r="CN413" s="116" t="str">
        <f t="shared" si="231"/>
        <v>腕得点表!16:25</v>
      </c>
      <c r="CO413" s="18" t="str">
        <f t="shared" si="232"/>
        <v>腕膝得点表!3:4</v>
      </c>
      <c r="CP413" s="116" t="str">
        <f t="shared" si="233"/>
        <v>腕膝得点表!8:9</v>
      </c>
      <c r="CQ413" s="18" t="str">
        <f t="shared" si="234"/>
        <v>20mシャトルラン得点表!3:13</v>
      </c>
      <c r="CR413" s="116" t="str">
        <f t="shared" si="235"/>
        <v>20mシャトルラン得点表!16:25</v>
      </c>
      <c r="CS413" s="47" t="b">
        <f t="shared" si="219"/>
        <v>0</v>
      </c>
    </row>
    <row r="414" spans="1:97">
      <c r="A414" s="10">
        <v>403</v>
      </c>
      <c r="B414" s="147"/>
      <c r="C414" s="15"/>
      <c r="D414" s="233"/>
      <c r="E414" s="15"/>
      <c r="F414" s="139" t="str">
        <f t="shared" si="206"/>
        <v/>
      </c>
      <c r="G414" s="15"/>
      <c r="H414" s="15"/>
      <c r="I414" s="30"/>
      <c r="J414" s="31" t="str">
        <f t="shared" ca="1" si="207"/>
        <v/>
      </c>
      <c r="K414" s="30"/>
      <c r="L414" s="31" t="str">
        <f t="shared" ca="1" si="208"/>
        <v/>
      </c>
      <c r="M414" s="59"/>
      <c r="N414" s="60"/>
      <c r="O414" s="60"/>
      <c r="P414" s="60"/>
      <c r="Q414" s="151"/>
      <c r="R414" s="122"/>
      <c r="S414" s="38" t="str">
        <f t="shared" ca="1" si="209"/>
        <v/>
      </c>
      <c r="T414" s="59"/>
      <c r="U414" s="60"/>
      <c r="V414" s="60"/>
      <c r="W414" s="60"/>
      <c r="X414" s="61"/>
      <c r="Y414" s="38"/>
      <c r="Z414" s="144" t="str">
        <f t="shared" ca="1" si="210"/>
        <v/>
      </c>
      <c r="AA414" s="59"/>
      <c r="AB414" s="60"/>
      <c r="AC414" s="60"/>
      <c r="AD414" s="151"/>
      <c r="AE414" s="30"/>
      <c r="AF414" s="31" t="str">
        <f t="shared" ca="1" si="211"/>
        <v/>
      </c>
      <c r="AG414" s="30"/>
      <c r="AH414" s="31" t="str">
        <f t="shared" ca="1" si="212"/>
        <v/>
      </c>
      <c r="AI414" s="122"/>
      <c r="AJ414" s="38" t="str">
        <f t="shared" ca="1" si="213"/>
        <v/>
      </c>
      <c r="AK414" s="30"/>
      <c r="AL414" s="31" t="str">
        <f t="shared" ca="1" si="214"/>
        <v/>
      </c>
      <c r="AM414" s="11" t="str">
        <f t="shared" si="215"/>
        <v/>
      </c>
      <c r="AN414" s="11" t="str">
        <f t="shared" si="216"/>
        <v/>
      </c>
      <c r="AO414" s="11" t="str">
        <f>IF(AM414=7,VLOOKUP(AN414,設定!$A$2:$B$6,2,1),"---")</f>
        <v>---</v>
      </c>
      <c r="AP414" s="85"/>
      <c r="AQ414" s="86"/>
      <c r="AR414" s="86"/>
      <c r="AS414" s="87" t="s">
        <v>115</v>
      </c>
      <c r="AT414" s="88"/>
      <c r="AU414" s="87"/>
      <c r="AV414" s="89"/>
      <c r="AW414" s="90" t="str">
        <f t="shared" si="217"/>
        <v/>
      </c>
      <c r="AX414" s="87" t="s">
        <v>115</v>
      </c>
      <c r="AY414" s="87" t="s">
        <v>115</v>
      </c>
      <c r="AZ414" s="87" t="s">
        <v>115</v>
      </c>
      <c r="BA414" s="87"/>
      <c r="BB414" s="87"/>
      <c r="BC414" s="87"/>
      <c r="BD414" s="87"/>
      <c r="BE414" s="91"/>
      <c r="BF414" s="96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256"/>
      <c r="BY414" s="106"/>
      <c r="BZ414" s="47"/>
      <c r="CA414" s="47">
        <v>403</v>
      </c>
      <c r="CB414" s="18" t="str">
        <f t="shared" si="218"/>
        <v/>
      </c>
      <c r="CC414" s="18" t="str">
        <f t="shared" si="220"/>
        <v>立得点表!3:12</v>
      </c>
      <c r="CD414" s="116" t="str">
        <f t="shared" si="221"/>
        <v>立得点表!16:25</v>
      </c>
      <c r="CE414" s="18" t="str">
        <f t="shared" si="222"/>
        <v>立3段得点表!3:13</v>
      </c>
      <c r="CF414" s="116" t="str">
        <f t="shared" si="223"/>
        <v>立3段得点表!16:25</v>
      </c>
      <c r="CG414" s="18" t="str">
        <f t="shared" si="224"/>
        <v>ボール得点表!3:13</v>
      </c>
      <c r="CH414" s="116" t="str">
        <f t="shared" si="225"/>
        <v>ボール得点表!16:25</v>
      </c>
      <c r="CI414" s="18" t="str">
        <f t="shared" si="226"/>
        <v>50m得点表!3:13</v>
      </c>
      <c r="CJ414" s="116" t="str">
        <f t="shared" si="227"/>
        <v>50m得点表!16:25</v>
      </c>
      <c r="CK414" s="18" t="str">
        <f t="shared" si="228"/>
        <v>往得点表!3:13</v>
      </c>
      <c r="CL414" s="116" t="str">
        <f t="shared" si="229"/>
        <v>往得点表!16:25</v>
      </c>
      <c r="CM414" s="18" t="str">
        <f t="shared" si="230"/>
        <v>腕得点表!3:13</v>
      </c>
      <c r="CN414" s="116" t="str">
        <f t="shared" si="231"/>
        <v>腕得点表!16:25</v>
      </c>
      <c r="CO414" s="18" t="str">
        <f t="shared" si="232"/>
        <v>腕膝得点表!3:4</v>
      </c>
      <c r="CP414" s="116" t="str">
        <f t="shared" si="233"/>
        <v>腕膝得点表!8:9</v>
      </c>
      <c r="CQ414" s="18" t="str">
        <f t="shared" si="234"/>
        <v>20mシャトルラン得点表!3:13</v>
      </c>
      <c r="CR414" s="116" t="str">
        <f t="shared" si="235"/>
        <v>20mシャトルラン得点表!16:25</v>
      </c>
      <c r="CS414" s="47" t="b">
        <f t="shared" si="219"/>
        <v>0</v>
      </c>
    </row>
    <row r="415" spans="1:97">
      <c r="A415" s="10">
        <v>404</v>
      </c>
      <c r="B415" s="147"/>
      <c r="C415" s="15"/>
      <c r="D415" s="233"/>
      <c r="E415" s="15"/>
      <c r="F415" s="139" t="str">
        <f t="shared" si="206"/>
        <v/>
      </c>
      <c r="G415" s="15"/>
      <c r="H415" s="15"/>
      <c r="I415" s="30"/>
      <c r="J415" s="31" t="str">
        <f t="shared" ca="1" si="207"/>
        <v/>
      </c>
      <c r="K415" s="30"/>
      <c r="L415" s="31" t="str">
        <f t="shared" ca="1" si="208"/>
        <v/>
      </c>
      <c r="M415" s="59"/>
      <c r="N415" s="60"/>
      <c r="O415" s="60"/>
      <c r="P415" s="60"/>
      <c r="Q415" s="151"/>
      <c r="R415" s="122"/>
      <c r="S415" s="38" t="str">
        <f t="shared" ca="1" si="209"/>
        <v/>
      </c>
      <c r="T415" s="59"/>
      <c r="U415" s="60"/>
      <c r="V415" s="60"/>
      <c r="W415" s="60"/>
      <c r="X415" s="61"/>
      <c r="Y415" s="38"/>
      <c r="Z415" s="144" t="str">
        <f t="shared" ca="1" si="210"/>
        <v/>
      </c>
      <c r="AA415" s="59"/>
      <c r="AB415" s="60"/>
      <c r="AC415" s="60"/>
      <c r="AD415" s="151"/>
      <c r="AE415" s="30"/>
      <c r="AF415" s="31" t="str">
        <f t="shared" ca="1" si="211"/>
        <v/>
      </c>
      <c r="AG415" s="30"/>
      <c r="AH415" s="31" t="str">
        <f t="shared" ca="1" si="212"/>
        <v/>
      </c>
      <c r="AI415" s="122"/>
      <c r="AJ415" s="38" t="str">
        <f t="shared" ca="1" si="213"/>
        <v/>
      </c>
      <c r="AK415" s="30"/>
      <c r="AL415" s="31" t="str">
        <f t="shared" ca="1" si="214"/>
        <v/>
      </c>
      <c r="AM415" s="11" t="str">
        <f t="shared" si="215"/>
        <v/>
      </c>
      <c r="AN415" s="11" t="str">
        <f t="shared" si="216"/>
        <v/>
      </c>
      <c r="AO415" s="11" t="str">
        <f>IF(AM415=7,VLOOKUP(AN415,設定!$A$2:$B$6,2,1),"---")</f>
        <v>---</v>
      </c>
      <c r="AP415" s="85"/>
      <c r="AQ415" s="86"/>
      <c r="AR415" s="86"/>
      <c r="AS415" s="87" t="s">
        <v>115</v>
      </c>
      <c r="AT415" s="88"/>
      <c r="AU415" s="87"/>
      <c r="AV415" s="89"/>
      <c r="AW415" s="90" t="str">
        <f t="shared" si="217"/>
        <v/>
      </c>
      <c r="AX415" s="87" t="s">
        <v>115</v>
      </c>
      <c r="AY415" s="87" t="s">
        <v>115</v>
      </c>
      <c r="AZ415" s="87" t="s">
        <v>115</v>
      </c>
      <c r="BA415" s="87"/>
      <c r="BB415" s="87"/>
      <c r="BC415" s="87"/>
      <c r="BD415" s="87"/>
      <c r="BE415" s="91"/>
      <c r="BF415" s="96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256"/>
      <c r="BY415" s="106"/>
      <c r="BZ415" s="47"/>
      <c r="CA415" s="47">
        <v>404</v>
      </c>
      <c r="CB415" s="18" t="str">
        <f t="shared" si="218"/>
        <v/>
      </c>
      <c r="CC415" s="18" t="str">
        <f t="shared" si="220"/>
        <v>立得点表!3:12</v>
      </c>
      <c r="CD415" s="116" t="str">
        <f t="shared" si="221"/>
        <v>立得点表!16:25</v>
      </c>
      <c r="CE415" s="18" t="str">
        <f t="shared" si="222"/>
        <v>立3段得点表!3:13</v>
      </c>
      <c r="CF415" s="116" t="str">
        <f t="shared" si="223"/>
        <v>立3段得点表!16:25</v>
      </c>
      <c r="CG415" s="18" t="str">
        <f t="shared" si="224"/>
        <v>ボール得点表!3:13</v>
      </c>
      <c r="CH415" s="116" t="str">
        <f t="shared" si="225"/>
        <v>ボール得点表!16:25</v>
      </c>
      <c r="CI415" s="18" t="str">
        <f t="shared" si="226"/>
        <v>50m得点表!3:13</v>
      </c>
      <c r="CJ415" s="116" t="str">
        <f t="shared" si="227"/>
        <v>50m得点表!16:25</v>
      </c>
      <c r="CK415" s="18" t="str">
        <f t="shared" si="228"/>
        <v>往得点表!3:13</v>
      </c>
      <c r="CL415" s="116" t="str">
        <f t="shared" si="229"/>
        <v>往得点表!16:25</v>
      </c>
      <c r="CM415" s="18" t="str">
        <f t="shared" si="230"/>
        <v>腕得点表!3:13</v>
      </c>
      <c r="CN415" s="116" t="str">
        <f t="shared" si="231"/>
        <v>腕得点表!16:25</v>
      </c>
      <c r="CO415" s="18" t="str">
        <f t="shared" si="232"/>
        <v>腕膝得点表!3:4</v>
      </c>
      <c r="CP415" s="116" t="str">
        <f t="shared" si="233"/>
        <v>腕膝得点表!8:9</v>
      </c>
      <c r="CQ415" s="18" t="str">
        <f t="shared" si="234"/>
        <v>20mシャトルラン得点表!3:13</v>
      </c>
      <c r="CR415" s="116" t="str">
        <f t="shared" si="235"/>
        <v>20mシャトルラン得点表!16:25</v>
      </c>
      <c r="CS415" s="47" t="b">
        <f t="shared" si="219"/>
        <v>0</v>
      </c>
    </row>
    <row r="416" spans="1:97">
      <c r="A416" s="10">
        <v>405</v>
      </c>
      <c r="B416" s="147"/>
      <c r="C416" s="15"/>
      <c r="D416" s="233"/>
      <c r="E416" s="15"/>
      <c r="F416" s="139" t="str">
        <f t="shared" si="206"/>
        <v/>
      </c>
      <c r="G416" s="15"/>
      <c r="H416" s="15"/>
      <c r="I416" s="30"/>
      <c r="J416" s="31" t="str">
        <f t="shared" ca="1" si="207"/>
        <v/>
      </c>
      <c r="K416" s="30"/>
      <c r="L416" s="31" t="str">
        <f t="shared" ca="1" si="208"/>
        <v/>
      </c>
      <c r="M416" s="59"/>
      <c r="N416" s="60"/>
      <c r="O416" s="60"/>
      <c r="P416" s="60"/>
      <c r="Q416" s="151"/>
      <c r="R416" s="122"/>
      <c r="S416" s="38" t="str">
        <f t="shared" ca="1" si="209"/>
        <v/>
      </c>
      <c r="T416" s="59"/>
      <c r="U416" s="60"/>
      <c r="V416" s="60"/>
      <c r="W416" s="60"/>
      <c r="X416" s="61"/>
      <c r="Y416" s="38"/>
      <c r="Z416" s="144" t="str">
        <f t="shared" ca="1" si="210"/>
        <v/>
      </c>
      <c r="AA416" s="59"/>
      <c r="AB416" s="60"/>
      <c r="AC416" s="60"/>
      <c r="AD416" s="151"/>
      <c r="AE416" s="30"/>
      <c r="AF416" s="31" t="str">
        <f t="shared" ca="1" si="211"/>
        <v/>
      </c>
      <c r="AG416" s="30"/>
      <c r="AH416" s="31" t="str">
        <f t="shared" ca="1" si="212"/>
        <v/>
      </c>
      <c r="AI416" s="122"/>
      <c r="AJ416" s="38" t="str">
        <f t="shared" ca="1" si="213"/>
        <v/>
      </c>
      <c r="AK416" s="30"/>
      <c r="AL416" s="31" t="str">
        <f t="shared" ca="1" si="214"/>
        <v/>
      </c>
      <c r="AM416" s="11" t="str">
        <f t="shared" si="215"/>
        <v/>
      </c>
      <c r="AN416" s="11" t="str">
        <f t="shared" si="216"/>
        <v/>
      </c>
      <c r="AO416" s="11" t="str">
        <f>IF(AM416=7,VLOOKUP(AN416,設定!$A$2:$B$6,2,1),"---")</f>
        <v>---</v>
      </c>
      <c r="AP416" s="85"/>
      <c r="AQ416" s="86"/>
      <c r="AR416" s="86"/>
      <c r="AS416" s="87" t="s">
        <v>115</v>
      </c>
      <c r="AT416" s="88"/>
      <c r="AU416" s="87"/>
      <c r="AV416" s="89"/>
      <c r="AW416" s="90" t="str">
        <f t="shared" si="217"/>
        <v/>
      </c>
      <c r="AX416" s="87" t="s">
        <v>115</v>
      </c>
      <c r="AY416" s="87" t="s">
        <v>115</v>
      </c>
      <c r="AZ416" s="87" t="s">
        <v>115</v>
      </c>
      <c r="BA416" s="87"/>
      <c r="BB416" s="87"/>
      <c r="BC416" s="87"/>
      <c r="BD416" s="87"/>
      <c r="BE416" s="91"/>
      <c r="BF416" s="96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256"/>
      <c r="BY416" s="106"/>
      <c r="BZ416" s="47"/>
      <c r="CA416" s="47">
        <v>405</v>
      </c>
      <c r="CB416" s="18" t="str">
        <f t="shared" si="218"/>
        <v/>
      </c>
      <c r="CC416" s="18" t="str">
        <f t="shared" si="220"/>
        <v>立得点表!3:12</v>
      </c>
      <c r="CD416" s="116" t="str">
        <f t="shared" si="221"/>
        <v>立得点表!16:25</v>
      </c>
      <c r="CE416" s="18" t="str">
        <f t="shared" si="222"/>
        <v>立3段得点表!3:13</v>
      </c>
      <c r="CF416" s="116" t="str">
        <f t="shared" si="223"/>
        <v>立3段得点表!16:25</v>
      </c>
      <c r="CG416" s="18" t="str">
        <f t="shared" si="224"/>
        <v>ボール得点表!3:13</v>
      </c>
      <c r="CH416" s="116" t="str">
        <f t="shared" si="225"/>
        <v>ボール得点表!16:25</v>
      </c>
      <c r="CI416" s="18" t="str">
        <f t="shared" si="226"/>
        <v>50m得点表!3:13</v>
      </c>
      <c r="CJ416" s="116" t="str">
        <f t="shared" si="227"/>
        <v>50m得点表!16:25</v>
      </c>
      <c r="CK416" s="18" t="str">
        <f t="shared" si="228"/>
        <v>往得点表!3:13</v>
      </c>
      <c r="CL416" s="116" t="str">
        <f t="shared" si="229"/>
        <v>往得点表!16:25</v>
      </c>
      <c r="CM416" s="18" t="str">
        <f t="shared" si="230"/>
        <v>腕得点表!3:13</v>
      </c>
      <c r="CN416" s="116" t="str">
        <f t="shared" si="231"/>
        <v>腕得点表!16:25</v>
      </c>
      <c r="CO416" s="18" t="str">
        <f t="shared" si="232"/>
        <v>腕膝得点表!3:4</v>
      </c>
      <c r="CP416" s="116" t="str">
        <f t="shared" si="233"/>
        <v>腕膝得点表!8:9</v>
      </c>
      <c r="CQ416" s="18" t="str">
        <f t="shared" si="234"/>
        <v>20mシャトルラン得点表!3:13</v>
      </c>
      <c r="CR416" s="116" t="str">
        <f t="shared" si="235"/>
        <v>20mシャトルラン得点表!16:25</v>
      </c>
      <c r="CS416" s="47" t="b">
        <f t="shared" si="219"/>
        <v>0</v>
      </c>
    </row>
    <row r="417" spans="1:97">
      <c r="A417" s="10">
        <v>406</v>
      </c>
      <c r="B417" s="147"/>
      <c r="C417" s="15"/>
      <c r="D417" s="233"/>
      <c r="E417" s="15"/>
      <c r="F417" s="139" t="str">
        <f t="shared" si="206"/>
        <v/>
      </c>
      <c r="G417" s="15"/>
      <c r="H417" s="15"/>
      <c r="I417" s="30"/>
      <c r="J417" s="31" t="str">
        <f t="shared" ca="1" si="207"/>
        <v/>
      </c>
      <c r="K417" s="30"/>
      <c r="L417" s="31" t="str">
        <f t="shared" ca="1" si="208"/>
        <v/>
      </c>
      <c r="M417" s="59"/>
      <c r="N417" s="60"/>
      <c r="O417" s="60"/>
      <c r="P417" s="60"/>
      <c r="Q417" s="151"/>
      <c r="R417" s="122"/>
      <c r="S417" s="38" t="str">
        <f t="shared" ca="1" si="209"/>
        <v/>
      </c>
      <c r="T417" s="59"/>
      <c r="U417" s="60"/>
      <c r="V417" s="60"/>
      <c r="W417" s="60"/>
      <c r="X417" s="61"/>
      <c r="Y417" s="38"/>
      <c r="Z417" s="144" t="str">
        <f t="shared" ca="1" si="210"/>
        <v/>
      </c>
      <c r="AA417" s="59"/>
      <c r="AB417" s="60"/>
      <c r="AC417" s="60"/>
      <c r="AD417" s="151"/>
      <c r="AE417" s="30"/>
      <c r="AF417" s="31" t="str">
        <f t="shared" ca="1" si="211"/>
        <v/>
      </c>
      <c r="AG417" s="30"/>
      <c r="AH417" s="31" t="str">
        <f t="shared" ca="1" si="212"/>
        <v/>
      </c>
      <c r="AI417" s="122"/>
      <c r="AJ417" s="38" t="str">
        <f t="shared" ca="1" si="213"/>
        <v/>
      </c>
      <c r="AK417" s="30"/>
      <c r="AL417" s="31" t="str">
        <f t="shared" ca="1" si="214"/>
        <v/>
      </c>
      <c r="AM417" s="11" t="str">
        <f t="shared" si="215"/>
        <v/>
      </c>
      <c r="AN417" s="11" t="str">
        <f t="shared" si="216"/>
        <v/>
      </c>
      <c r="AO417" s="11" t="str">
        <f>IF(AM417=7,VLOOKUP(AN417,設定!$A$2:$B$6,2,1),"---")</f>
        <v>---</v>
      </c>
      <c r="AP417" s="85"/>
      <c r="AQ417" s="86"/>
      <c r="AR417" s="86"/>
      <c r="AS417" s="87" t="s">
        <v>115</v>
      </c>
      <c r="AT417" s="88"/>
      <c r="AU417" s="87"/>
      <c r="AV417" s="89"/>
      <c r="AW417" s="90" t="str">
        <f t="shared" si="217"/>
        <v/>
      </c>
      <c r="AX417" s="87" t="s">
        <v>115</v>
      </c>
      <c r="AY417" s="87" t="s">
        <v>115</v>
      </c>
      <c r="AZ417" s="87" t="s">
        <v>115</v>
      </c>
      <c r="BA417" s="87"/>
      <c r="BB417" s="87"/>
      <c r="BC417" s="87"/>
      <c r="BD417" s="87"/>
      <c r="BE417" s="91"/>
      <c r="BF417" s="96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256"/>
      <c r="BY417" s="106"/>
      <c r="BZ417" s="47"/>
      <c r="CA417" s="47">
        <v>406</v>
      </c>
      <c r="CB417" s="18" t="str">
        <f t="shared" si="218"/>
        <v/>
      </c>
      <c r="CC417" s="18" t="str">
        <f t="shared" si="220"/>
        <v>立得点表!3:12</v>
      </c>
      <c r="CD417" s="116" t="str">
        <f t="shared" si="221"/>
        <v>立得点表!16:25</v>
      </c>
      <c r="CE417" s="18" t="str">
        <f t="shared" si="222"/>
        <v>立3段得点表!3:13</v>
      </c>
      <c r="CF417" s="116" t="str">
        <f t="shared" si="223"/>
        <v>立3段得点表!16:25</v>
      </c>
      <c r="CG417" s="18" t="str">
        <f t="shared" si="224"/>
        <v>ボール得点表!3:13</v>
      </c>
      <c r="CH417" s="116" t="str">
        <f t="shared" si="225"/>
        <v>ボール得点表!16:25</v>
      </c>
      <c r="CI417" s="18" t="str">
        <f t="shared" si="226"/>
        <v>50m得点表!3:13</v>
      </c>
      <c r="CJ417" s="116" t="str">
        <f t="shared" si="227"/>
        <v>50m得点表!16:25</v>
      </c>
      <c r="CK417" s="18" t="str">
        <f t="shared" si="228"/>
        <v>往得点表!3:13</v>
      </c>
      <c r="CL417" s="116" t="str">
        <f t="shared" si="229"/>
        <v>往得点表!16:25</v>
      </c>
      <c r="CM417" s="18" t="str">
        <f t="shared" si="230"/>
        <v>腕得点表!3:13</v>
      </c>
      <c r="CN417" s="116" t="str">
        <f t="shared" si="231"/>
        <v>腕得点表!16:25</v>
      </c>
      <c r="CO417" s="18" t="str">
        <f t="shared" si="232"/>
        <v>腕膝得点表!3:4</v>
      </c>
      <c r="CP417" s="116" t="str">
        <f t="shared" si="233"/>
        <v>腕膝得点表!8:9</v>
      </c>
      <c r="CQ417" s="18" t="str">
        <f t="shared" si="234"/>
        <v>20mシャトルラン得点表!3:13</v>
      </c>
      <c r="CR417" s="116" t="str">
        <f t="shared" si="235"/>
        <v>20mシャトルラン得点表!16:25</v>
      </c>
      <c r="CS417" s="47" t="b">
        <f t="shared" si="219"/>
        <v>0</v>
      </c>
    </row>
    <row r="418" spans="1:97">
      <c r="A418" s="10">
        <v>407</v>
      </c>
      <c r="B418" s="147"/>
      <c r="C418" s="15"/>
      <c r="D418" s="233"/>
      <c r="E418" s="15"/>
      <c r="F418" s="139" t="str">
        <f t="shared" si="206"/>
        <v/>
      </c>
      <c r="G418" s="15"/>
      <c r="H418" s="15"/>
      <c r="I418" s="30"/>
      <c r="J418" s="31" t="str">
        <f t="shared" ca="1" si="207"/>
        <v/>
      </c>
      <c r="K418" s="30"/>
      <c r="L418" s="31" t="str">
        <f t="shared" ca="1" si="208"/>
        <v/>
      </c>
      <c r="M418" s="59"/>
      <c r="N418" s="60"/>
      <c r="O418" s="60"/>
      <c r="P418" s="60"/>
      <c r="Q418" s="151"/>
      <c r="R418" s="122"/>
      <c r="S418" s="38" t="str">
        <f t="shared" ca="1" si="209"/>
        <v/>
      </c>
      <c r="T418" s="59"/>
      <c r="U418" s="60"/>
      <c r="V418" s="60"/>
      <c r="W418" s="60"/>
      <c r="X418" s="61"/>
      <c r="Y418" s="38"/>
      <c r="Z418" s="144" t="str">
        <f t="shared" ca="1" si="210"/>
        <v/>
      </c>
      <c r="AA418" s="59"/>
      <c r="AB418" s="60"/>
      <c r="AC418" s="60"/>
      <c r="AD418" s="151"/>
      <c r="AE418" s="30"/>
      <c r="AF418" s="31" t="str">
        <f t="shared" ca="1" si="211"/>
        <v/>
      </c>
      <c r="AG418" s="30"/>
      <c r="AH418" s="31" t="str">
        <f t="shared" ca="1" si="212"/>
        <v/>
      </c>
      <c r="AI418" s="122"/>
      <c r="AJ418" s="38" t="str">
        <f t="shared" ca="1" si="213"/>
        <v/>
      </c>
      <c r="AK418" s="30"/>
      <c r="AL418" s="31" t="str">
        <f t="shared" ca="1" si="214"/>
        <v/>
      </c>
      <c r="AM418" s="11" t="str">
        <f t="shared" si="215"/>
        <v/>
      </c>
      <c r="AN418" s="11" t="str">
        <f t="shared" si="216"/>
        <v/>
      </c>
      <c r="AO418" s="11" t="str">
        <f>IF(AM418=7,VLOOKUP(AN418,設定!$A$2:$B$6,2,1),"---")</f>
        <v>---</v>
      </c>
      <c r="AP418" s="85"/>
      <c r="AQ418" s="86"/>
      <c r="AR418" s="86"/>
      <c r="AS418" s="87" t="s">
        <v>115</v>
      </c>
      <c r="AT418" s="88"/>
      <c r="AU418" s="87"/>
      <c r="AV418" s="89"/>
      <c r="AW418" s="90" t="str">
        <f t="shared" si="217"/>
        <v/>
      </c>
      <c r="AX418" s="87" t="s">
        <v>115</v>
      </c>
      <c r="AY418" s="87" t="s">
        <v>115</v>
      </c>
      <c r="AZ418" s="87" t="s">
        <v>115</v>
      </c>
      <c r="BA418" s="87"/>
      <c r="BB418" s="87"/>
      <c r="BC418" s="87"/>
      <c r="BD418" s="87"/>
      <c r="BE418" s="91"/>
      <c r="BF418" s="96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256"/>
      <c r="BY418" s="106"/>
      <c r="BZ418" s="47"/>
      <c r="CA418" s="47">
        <v>407</v>
      </c>
      <c r="CB418" s="18" t="str">
        <f t="shared" si="218"/>
        <v/>
      </c>
      <c r="CC418" s="18" t="str">
        <f t="shared" si="220"/>
        <v>立得点表!3:12</v>
      </c>
      <c r="CD418" s="116" t="str">
        <f t="shared" si="221"/>
        <v>立得点表!16:25</v>
      </c>
      <c r="CE418" s="18" t="str">
        <f t="shared" si="222"/>
        <v>立3段得点表!3:13</v>
      </c>
      <c r="CF418" s="116" t="str">
        <f t="shared" si="223"/>
        <v>立3段得点表!16:25</v>
      </c>
      <c r="CG418" s="18" t="str">
        <f t="shared" si="224"/>
        <v>ボール得点表!3:13</v>
      </c>
      <c r="CH418" s="116" t="str">
        <f t="shared" si="225"/>
        <v>ボール得点表!16:25</v>
      </c>
      <c r="CI418" s="18" t="str">
        <f t="shared" si="226"/>
        <v>50m得点表!3:13</v>
      </c>
      <c r="CJ418" s="116" t="str">
        <f t="shared" si="227"/>
        <v>50m得点表!16:25</v>
      </c>
      <c r="CK418" s="18" t="str">
        <f t="shared" si="228"/>
        <v>往得点表!3:13</v>
      </c>
      <c r="CL418" s="116" t="str">
        <f t="shared" si="229"/>
        <v>往得点表!16:25</v>
      </c>
      <c r="CM418" s="18" t="str">
        <f t="shared" si="230"/>
        <v>腕得点表!3:13</v>
      </c>
      <c r="CN418" s="116" t="str">
        <f t="shared" si="231"/>
        <v>腕得点表!16:25</v>
      </c>
      <c r="CO418" s="18" t="str">
        <f t="shared" si="232"/>
        <v>腕膝得点表!3:4</v>
      </c>
      <c r="CP418" s="116" t="str">
        <f t="shared" si="233"/>
        <v>腕膝得点表!8:9</v>
      </c>
      <c r="CQ418" s="18" t="str">
        <f t="shared" si="234"/>
        <v>20mシャトルラン得点表!3:13</v>
      </c>
      <c r="CR418" s="116" t="str">
        <f t="shared" si="235"/>
        <v>20mシャトルラン得点表!16:25</v>
      </c>
      <c r="CS418" s="47" t="b">
        <f t="shared" si="219"/>
        <v>0</v>
      </c>
    </row>
    <row r="419" spans="1:97">
      <c r="A419" s="10">
        <v>408</v>
      </c>
      <c r="B419" s="147"/>
      <c r="C419" s="15"/>
      <c r="D419" s="233"/>
      <c r="E419" s="15"/>
      <c r="F419" s="139" t="str">
        <f t="shared" si="206"/>
        <v/>
      </c>
      <c r="G419" s="15"/>
      <c r="H419" s="15"/>
      <c r="I419" s="30"/>
      <c r="J419" s="31" t="str">
        <f t="shared" ca="1" si="207"/>
        <v/>
      </c>
      <c r="K419" s="30"/>
      <c r="L419" s="31" t="str">
        <f t="shared" ca="1" si="208"/>
        <v/>
      </c>
      <c r="M419" s="59"/>
      <c r="N419" s="60"/>
      <c r="O419" s="60"/>
      <c r="P419" s="60"/>
      <c r="Q419" s="151"/>
      <c r="R419" s="122"/>
      <c r="S419" s="38" t="str">
        <f t="shared" ca="1" si="209"/>
        <v/>
      </c>
      <c r="T419" s="59"/>
      <c r="U419" s="60"/>
      <c r="V419" s="60"/>
      <c r="W419" s="60"/>
      <c r="X419" s="61"/>
      <c r="Y419" s="38"/>
      <c r="Z419" s="144" t="str">
        <f t="shared" ca="1" si="210"/>
        <v/>
      </c>
      <c r="AA419" s="59"/>
      <c r="AB419" s="60"/>
      <c r="AC419" s="60"/>
      <c r="AD419" s="151"/>
      <c r="AE419" s="30"/>
      <c r="AF419" s="31" t="str">
        <f t="shared" ca="1" si="211"/>
        <v/>
      </c>
      <c r="AG419" s="30"/>
      <c r="AH419" s="31" t="str">
        <f t="shared" ca="1" si="212"/>
        <v/>
      </c>
      <c r="AI419" s="122"/>
      <c r="AJ419" s="38" t="str">
        <f t="shared" ca="1" si="213"/>
        <v/>
      </c>
      <c r="AK419" s="30"/>
      <c r="AL419" s="31" t="str">
        <f t="shared" ca="1" si="214"/>
        <v/>
      </c>
      <c r="AM419" s="11" t="str">
        <f t="shared" si="215"/>
        <v/>
      </c>
      <c r="AN419" s="11" t="str">
        <f t="shared" si="216"/>
        <v/>
      </c>
      <c r="AO419" s="11" t="str">
        <f>IF(AM419=7,VLOOKUP(AN419,設定!$A$2:$B$6,2,1),"---")</f>
        <v>---</v>
      </c>
      <c r="AP419" s="85"/>
      <c r="AQ419" s="86"/>
      <c r="AR419" s="86"/>
      <c r="AS419" s="87" t="s">
        <v>115</v>
      </c>
      <c r="AT419" s="88"/>
      <c r="AU419" s="87"/>
      <c r="AV419" s="89"/>
      <c r="AW419" s="90" t="str">
        <f t="shared" si="217"/>
        <v/>
      </c>
      <c r="AX419" s="87" t="s">
        <v>115</v>
      </c>
      <c r="AY419" s="87" t="s">
        <v>115</v>
      </c>
      <c r="AZ419" s="87" t="s">
        <v>115</v>
      </c>
      <c r="BA419" s="87"/>
      <c r="BB419" s="87"/>
      <c r="BC419" s="87"/>
      <c r="BD419" s="87"/>
      <c r="BE419" s="91"/>
      <c r="BF419" s="96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256"/>
      <c r="BY419" s="106"/>
      <c r="BZ419" s="47"/>
      <c r="CA419" s="47">
        <v>408</v>
      </c>
      <c r="CB419" s="18" t="str">
        <f t="shared" si="218"/>
        <v/>
      </c>
      <c r="CC419" s="18" t="str">
        <f t="shared" si="220"/>
        <v>立得点表!3:12</v>
      </c>
      <c r="CD419" s="116" t="str">
        <f t="shared" si="221"/>
        <v>立得点表!16:25</v>
      </c>
      <c r="CE419" s="18" t="str">
        <f t="shared" si="222"/>
        <v>立3段得点表!3:13</v>
      </c>
      <c r="CF419" s="116" t="str">
        <f t="shared" si="223"/>
        <v>立3段得点表!16:25</v>
      </c>
      <c r="CG419" s="18" t="str">
        <f t="shared" si="224"/>
        <v>ボール得点表!3:13</v>
      </c>
      <c r="CH419" s="116" t="str">
        <f t="shared" si="225"/>
        <v>ボール得点表!16:25</v>
      </c>
      <c r="CI419" s="18" t="str">
        <f t="shared" si="226"/>
        <v>50m得点表!3:13</v>
      </c>
      <c r="CJ419" s="116" t="str">
        <f t="shared" si="227"/>
        <v>50m得点表!16:25</v>
      </c>
      <c r="CK419" s="18" t="str">
        <f t="shared" si="228"/>
        <v>往得点表!3:13</v>
      </c>
      <c r="CL419" s="116" t="str">
        <f t="shared" si="229"/>
        <v>往得点表!16:25</v>
      </c>
      <c r="CM419" s="18" t="str">
        <f t="shared" si="230"/>
        <v>腕得点表!3:13</v>
      </c>
      <c r="CN419" s="116" t="str">
        <f t="shared" si="231"/>
        <v>腕得点表!16:25</v>
      </c>
      <c r="CO419" s="18" t="str">
        <f t="shared" si="232"/>
        <v>腕膝得点表!3:4</v>
      </c>
      <c r="CP419" s="116" t="str">
        <f t="shared" si="233"/>
        <v>腕膝得点表!8:9</v>
      </c>
      <c r="CQ419" s="18" t="str">
        <f t="shared" si="234"/>
        <v>20mシャトルラン得点表!3:13</v>
      </c>
      <c r="CR419" s="116" t="str">
        <f t="shared" si="235"/>
        <v>20mシャトルラン得点表!16:25</v>
      </c>
      <c r="CS419" s="47" t="b">
        <f t="shared" si="219"/>
        <v>0</v>
      </c>
    </row>
    <row r="420" spans="1:97">
      <c r="A420" s="10">
        <v>409</v>
      </c>
      <c r="B420" s="147"/>
      <c r="C420" s="15"/>
      <c r="D420" s="233"/>
      <c r="E420" s="15"/>
      <c r="F420" s="139" t="str">
        <f t="shared" si="206"/>
        <v/>
      </c>
      <c r="G420" s="15"/>
      <c r="H420" s="15"/>
      <c r="I420" s="30"/>
      <c r="J420" s="31" t="str">
        <f t="shared" ca="1" si="207"/>
        <v/>
      </c>
      <c r="K420" s="30"/>
      <c r="L420" s="31" t="str">
        <f t="shared" ca="1" si="208"/>
        <v/>
      </c>
      <c r="M420" s="59"/>
      <c r="N420" s="60"/>
      <c r="O420" s="60"/>
      <c r="P420" s="60"/>
      <c r="Q420" s="151"/>
      <c r="R420" s="122"/>
      <c r="S420" s="38" t="str">
        <f t="shared" ca="1" si="209"/>
        <v/>
      </c>
      <c r="T420" s="59"/>
      <c r="U420" s="60"/>
      <c r="V420" s="60"/>
      <c r="W420" s="60"/>
      <c r="X420" s="61"/>
      <c r="Y420" s="38"/>
      <c r="Z420" s="144" t="str">
        <f t="shared" ca="1" si="210"/>
        <v/>
      </c>
      <c r="AA420" s="59"/>
      <c r="AB420" s="60"/>
      <c r="AC420" s="60"/>
      <c r="AD420" s="151"/>
      <c r="AE420" s="30"/>
      <c r="AF420" s="31" t="str">
        <f t="shared" ca="1" si="211"/>
        <v/>
      </c>
      <c r="AG420" s="30"/>
      <c r="AH420" s="31" t="str">
        <f t="shared" ca="1" si="212"/>
        <v/>
      </c>
      <c r="AI420" s="122"/>
      <c r="AJ420" s="38" t="str">
        <f t="shared" ca="1" si="213"/>
        <v/>
      </c>
      <c r="AK420" s="30"/>
      <c r="AL420" s="31" t="str">
        <f t="shared" ca="1" si="214"/>
        <v/>
      </c>
      <c r="AM420" s="11" t="str">
        <f t="shared" si="215"/>
        <v/>
      </c>
      <c r="AN420" s="11" t="str">
        <f t="shared" si="216"/>
        <v/>
      </c>
      <c r="AO420" s="11" t="str">
        <f>IF(AM420=7,VLOOKUP(AN420,設定!$A$2:$B$6,2,1),"---")</f>
        <v>---</v>
      </c>
      <c r="AP420" s="85"/>
      <c r="AQ420" s="86"/>
      <c r="AR420" s="86"/>
      <c r="AS420" s="87" t="s">
        <v>115</v>
      </c>
      <c r="AT420" s="88"/>
      <c r="AU420" s="87"/>
      <c r="AV420" s="89"/>
      <c r="AW420" s="90" t="str">
        <f t="shared" si="217"/>
        <v/>
      </c>
      <c r="AX420" s="87" t="s">
        <v>115</v>
      </c>
      <c r="AY420" s="87" t="s">
        <v>115</v>
      </c>
      <c r="AZ420" s="87" t="s">
        <v>115</v>
      </c>
      <c r="BA420" s="87"/>
      <c r="BB420" s="87"/>
      <c r="BC420" s="87"/>
      <c r="BD420" s="87"/>
      <c r="BE420" s="91"/>
      <c r="BF420" s="96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256"/>
      <c r="BY420" s="106"/>
      <c r="BZ420" s="47"/>
      <c r="CA420" s="47">
        <v>409</v>
      </c>
      <c r="CB420" s="18" t="str">
        <f t="shared" si="218"/>
        <v/>
      </c>
      <c r="CC420" s="18" t="str">
        <f t="shared" si="220"/>
        <v>立得点表!3:12</v>
      </c>
      <c r="CD420" s="116" t="str">
        <f t="shared" si="221"/>
        <v>立得点表!16:25</v>
      </c>
      <c r="CE420" s="18" t="str">
        <f t="shared" si="222"/>
        <v>立3段得点表!3:13</v>
      </c>
      <c r="CF420" s="116" t="str">
        <f t="shared" si="223"/>
        <v>立3段得点表!16:25</v>
      </c>
      <c r="CG420" s="18" t="str">
        <f t="shared" si="224"/>
        <v>ボール得点表!3:13</v>
      </c>
      <c r="CH420" s="116" t="str">
        <f t="shared" si="225"/>
        <v>ボール得点表!16:25</v>
      </c>
      <c r="CI420" s="18" t="str">
        <f t="shared" si="226"/>
        <v>50m得点表!3:13</v>
      </c>
      <c r="CJ420" s="116" t="str">
        <f t="shared" si="227"/>
        <v>50m得点表!16:25</v>
      </c>
      <c r="CK420" s="18" t="str">
        <f t="shared" si="228"/>
        <v>往得点表!3:13</v>
      </c>
      <c r="CL420" s="116" t="str">
        <f t="shared" si="229"/>
        <v>往得点表!16:25</v>
      </c>
      <c r="CM420" s="18" t="str">
        <f t="shared" si="230"/>
        <v>腕得点表!3:13</v>
      </c>
      <c r="CN420" s="116" t="str">
        <f t="shared" si="231"/>
        <v>腕得点表!16:25</v>
      </c>
      <c r="CO420" s="18" t="str">
        <f t="shared" si="232"/>
        <v>腕膝得点表!3:4</v>
      </c>
      <c r="CP420" s="116" t="str">
        <f t="shared" si="233"/>
        <v>腕膝得点表!8:9</v>
      </c>
      <c r="CQ420" s="18" t="str">
        <f t="shared" si="234"/>
        <v>20mシャトルラン得点表!3:13</v>
      </c>
      <c r="CR420" s="116" t="str">
        <f t="shared" si="235"/>
        <v>20mシャトルラン得点表!16:25</v>
      </c>
      <c r="CS420" s="47" t="b">
        <f t="shared" si="219"/>
        <v>0</v>
      </c>
    </row>
    <row r="421" spans="1:97">
      <c r="A421" s="10">
        <v>410</v>
      </c>
      <c r="B421" s="147"/>
      <c r="C421" s="15"/>
      <c r="D421" s="233"/>
      <c r="E421" s="15"/>
      <c r="F421" s="139" t="str">
        <f t="shared" si="206"/>
        <v/>
      </c>
      <c r="G421" s="15"/>
      <c r="H421" s="15"/>
      <c r="I421" s="30"/>
      <c r="J421" s="31" t="str">
        <f t="shared" ca="1" si="207"/>
        <v/>
      </c>
      <c r="K421" s="30"/>
      <c r="L421" s="31" t="str">
        <f t="shared" ca="1" si="208"/>
        <v/>
      </c>
      <c r="M421" s="59"/>
      <c r="N421" s="60"/>
      <c r="O421" s="60"/>
      <c r="P421" s="60"/>
      <c r="Q421" s="151"/>
      <c r="R421" s="122"/>
      <c r="S421" s="38" t="str">
        <f t="shared" ca="1" si="209"/>
        <v/>
      </c>
      <c r="T421" s="59"/>
      <c r="U421" s="60"/>
      <c r="V421" s="60"/>
      <c r="W421" s="60"/>
      <c r="X421" s="61"/>
      <c r="Y421" s="38"/>
      <c r="Z421" s="144" t="str">
        <f t="shared" ca="1" si="210"/>
        <v/>
      </c>
      <c r="AA421" s="59"/>
      <c r="AB421" s="60"/>
      <c r="AC421" s="60"/>
      <c r="AD421" s="151"/>
      <c r="AE421" s="30"/>
      <c r="AF421" s="31" t="str">
        <f t="shared" ca="1" si="211"/>
        <v/>
      </c>
      <c r="AG421" s="30"/>
      <c r="AH421" s="31" t="str">
        <f t="shared" ca="1" si="212"/>
        <v/>
      </c>
      <c r="AI421" s="122"/>
      <c r="AJ421" s="38" t="str">
        <f t="shared" ca="1" si="213"/>
        <v/>
      </c>
      <c r="AK421" s="30"/>
      <c r="AL421" s="31" t="str">
        <f t="shared" ca="1" si="214"/>
        <v/>
      </c>
      <c r="AM421" s="11" t="str">
        <f t="shared" si="215"/>
        <v/>
      </c>
      <c r="AN421" s="11" t="str">
        <f t="shared" si="216"/>
        <v/>
      </c>
      <c r="AO421" s="11" t="str">
        <f>IF(AM421=7,VLOOKUP(AN421,設定!$A$2:$B$6,2,1),"---")</f>
        <v>---</v>
      </c>
      <c r="AP421" s="85"/>
      <c r="AQ421" s="86"/>
      <c r="AR421" s="86"/>
      <c r="AS421" s="87" t="s">
        <v>115</v>
      </c>
      <c r="AT421" s="88"/>
      <c r="AU421" s="87"/>
      <c r="AV421" s="89"/>
      <c r="AW421" s="90" t="str">
        <f t="shared" si="217"/>
        <v/>
      </c>
      <c r="AX421" s="87" t="s">
        <v>115</v>
      </c>
      <c r="AY421" s="87" t="s">
        <v>115</v>
      </c>
      <c r="AZ421" s="87" t="s">
        <v>115</v>
      </c>
      <c r="BA421" s="87"/>
      <c r="BB421" s="87"/>
      <c r="BC421" s="87"/>
      <c r="BD421" s="87"/>
      <c r="BE421" s="91"/>
      <c r="BF421" s="96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256"/>
      <c r="BY421" s="106"/>
      <c r="BZ421" s="47"/>
      <c r="CA421" s="47">
        <v>410</v>
      </c>
      <c r="CB421" s="18" t="str">
        <f t="shared" si="218"/>
        <v/>
      </c>
      <c r="CC421" s="18" t="str">
        <f t="shared" si="220"/>
        <v>立得点表!3:12</v>
      </c>
      <c r="CD421" s="116" t="str">
        <f t="shared" si="221"/>
        <v>立得点表!16:25</v>
      </c>
      <c r="CE421" s="18" t="str">
        <f t="shared" si="222"/>
        <v>立3段得点表!3:13</v>
      </c>
      <c r="CF421" s="116" t="str">
        <f t="shared" si="223"/>
        <v>立3段得点表!16:25</v>
      </c>
      <c r="CG421" s="18" t="str">
        <f t="shared" si="224"/>
        <v>ボール得点表!3:13</v>
      </c>
      <c r="CH421" s="116" t="str">
        <f t="shared" si="225"/>
        <v>ボール得点表!16:25</v>
      </c>
      <c r="CI421" s="18" t="str">
        <f t="shared" si="226"/>
        <v>50m得点表!3:13</v>
      </c>
      <c r="CJ421" s="116" t="str">
        <f t="shared" si="227"/>
        <v>50m得点表!16:25</v>
      </c>
      <c r="CK421" s="18" t="str">
        <f t="shared" si="228"/>
        <v>往得点表!3:13</v>
      </c>
      <c r="CL421" s="116" t="str">
        <f t="shared" si="229"/>
        <v>往得点表!16:25</v>
      </c>
      <c r="CM421" s="18" t="str">
        <f t="shared" si="230"/>
        <v>腕得点表!3:13</v>
      </c>
      <c r="CN421" s="116" t="str">
        <f t="shared" si="231"/>
        <v>腕得点表!16:25</v>
      </c>
      <c r="CO421" s="18" t="str">
        <f t="shared" si="232"/>
        <v>腕膝得点表!3:4</v>
      </c>
      <c r="CP421" s="116" t="str">
        <f t="shared" si="233"/>
        <v>腕膝得点表!8:9</v>
      </c>
      <c r="CQ421" s="18" t="str">
        <f t="shared" si="234"/>
        <v>20mシャトルラン得点表!3:13</v>
      </c>
      <c r="CR421" s="116" t="str">
        <f t="shared" si="235"/>
        <v>20mシャトルラン得点表!16:25</v>
      </c>
      <c r="CS421" s="47" t="b">
        <f t="shared" si="219"/>
        <v>0</v>
      </c>
    </row>
    <row r="422" spans="1:97">
      <c r="A422" s="10">
        <v>411</v>
      </c>
      <c r="B422" s="147"/>
      <c r="C422" s="15"/>
      <c r="D422" s="233"/>
      <c r="E422" s="15"/>
      <c r="F422" s="139" t="str">
        <f t="shared" si="206"/>
        <v/>
      </c>
      <c r="G422" s="15"/>
      <c r="H422" s="15"/>
      <c r="I422" s="30"/>
      <c r="J422" s="31" t="str">
        <f t="shared" ca="1" si="207"/>
        <v/>
      </c>
      <c r="K422" s="30"/>
      <c r="L422" s="31" t="str">
        <f t="shared" ca="1" si="208"/>
        <v/>
      </c>
      <c r="M422" s="59"/>
      <c r="N422" s="60"/>
      <c r="O422" s="60"/>
      <c r="P422" s="60"/>
      <c r="Q422" s="151"/>
      <c r="R422" s="122"/>
      <c r="S422" s="38" t="str">
        <f t="shared" ca="1" si="209"/>
        <v/>
      </c>
      <c r="T422" s="59"/>
      <c r="U422" s="60"/>
      <c r="V422" s="60"/>
      <c r="W422" s="60"/>
      <c r="X422" s="61"/>
      <c r="Y422" s="38"/>
      <c r="Z422" s="144" t="str">
        <f t="shared" ca="1" si="210"/>
        <v/>
      </c>
      <c r="AA422" s="59"/>
      <c r="AB422" s="60"/>
      <c r="AC422" s="60"/>
      <c r="AD422" s="151"/>
      <c r="AE422" s="30"/>
      <c r="AF422" s="31" t="str">
        <f t="shared" ca="1" si="211"/>
        <v/>
      </c>
      <c r="AG422" s="30"/>
      <c r="AH422" s="31" t="str">
        <f t="shared" ca="1" si="212"/>
        <v/>
      </c>
      <c r="AI422" s="122"/>
      <c r="AJ422" s="38" t="str">
        <f t="shared" ca="1" si="213"/>
        <v/>
      </c>
      <c r="AK422" s="30"/>
      <c r="AL422" s="31" t="str">
        <f t="shared" ca="1" si="214"/>
        <v/>
      </c>
      <c r="AM422" s="11" t="str">
        <f t="shared" si="215"/>
        <v/>
      </c>
      <c r="AN422" s="11" t="str">
        <f t="shared" si="216"/>
        <v/>
      </c>
      <c r="AO422" s="11" t="str">
        <f>IF(AM422=7,VLOOKUP(AN422,設定!$A$2:$B$6,2,1),"---")</f>
        <v>---</v>
      </c>
      <c r="AP422" s="85"/>
      <c r="AQ422" s="86"/>
      <c r="AR422" s="86"/>
      <c r="AS422" s="87" t="s">
        <v>115</v>
      </c>
      <c r="AT422" s="88"/>
      <c r="AU422" s="87"/>
      <c r="AV422" s="89"/>
      <c r="AW422" s="90" t="str">
        <f t="shared" si="217"/>
        <v/>
      </c>
      <c r="AX422" s="87" t="s">
        <v>115</v>
      </c>
      <c r="AY422" s="87" t="s">
        <v>115</v>
      </c>
      <c r="AZ422" s="87" t="s">
        <v>115</v>
      </c>
      <c r="BA422" s="87"/>
      <c r="BB422" s="87"/>
      <c r="BC422" s="87"/>
      <c r="BD422" s="87"/>
      <c r="BE422" s="91"/>
      <c r="BF422" s="96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256"/>
      <c r="BY422" s="106"/>
      <c r="BZ422" s="47"/>
      <c r="CA422" s="47">
        <v>411</v>
      </c>
      <c r="CB422" s="18" t="str">
        <f t="shared" si="218"/>
        <v/>
      </c>
      <c r="CC422" s="18" t="str">
        <f t="shared" si="220"/>
        <v>立得点表!3:12</v>
      </c>
      <c r="CD422" s="116" t="str">
        <f t="shared" si="221"/>
        <v>立得点表!16:25</v>
      </c>
      <c r="CE422" s="18" t="str">
        <f t="shared" si="222"/>
        <v>立3段得点表!3:13</v>
      </c>
      <c r="CF422" s="116" t="str">
        <f t="shared" si="223"/>
        <v>立3段得点表!16:25</v>
      </c>
      <c r="CG422" s="18" t="str">
        <f t="shared" si="224"/>
        <v>ボール得点表!3:13</v>
      </c>
      <c r="CH422" s="116" t="str">
        <f t="shared" si="225"/>
        <v>ボール得点表!16:25</v>
      </c>
      <c r="CI422" s="18" t="str">
        <f t="shared" si="226"/>
        <v>50m得点表!3:13</v>
      </c>
      <c r="CJ422" s="116" t="str">
        <f t="shared" si="227"/>
        <v>50m得点表!16:25</v>
      </c>
      <c r="CK422" s="18" t="str">
        <f t="shared" si="228"/>
        <v>往得点表!3:13</v>
      </c>
      <c r="CL422" s="116" t="str">
        <f t="shared" si="229"/>
        <v>往得点表!16:25</v>
      </c>
      <c r="CM422" s="18" t="str">
        <f t="shared" si="230"/>
        <v>腕得点表!3:13</v>
      </c>
      <c r="CN422" s="116" t="str">
        <f t="shared" si="231"/>
        <v>腕得点表!16:25</v>
      </c>
      <c r="CO422" s="18" t="str">
        <f t="shared" si="232"/>
        <v>腕膝得点表!3:4</v>
      </c>
      <c r="CP422" s="116" t="str">
        <f t="shared" si="233"/>
        <v>腕膝得点表!8:9</v>
      </c>
      <c r="CQ422" s="18" t="str">
        <f t="shared" si="234"/>
        <v>20mシャトルラン得点表!3:13</v>
      </c>
      <c r="CR422" s="116" t="str">
        <f t="shared" si="235"/>
        <v>20mシャトルラン得点表!16:25</v>
      </c>
      <c r="CS422" s="47" t="b">
        <f t="shared" si="219"/>
        <v>0</v>
      </c>
    </row>
    <row r="423" spans="1:97">
      <c r="A423" s="10">
        <v>412</v>
      </c>
      <c r="B423" s="147"/>
      <c r="C423" s="15"/>
      <c r="D423" s="233"/>
      <c r="E423" s="15"/>
      <c r="F423" s="139" t="str">
        <f t="shared" si="206"/>
        <v/>
      </c>
      <c r="G423" s="15"/>
      <c r="H423" s="15"/>
      <c r="I423" s="30"/>
      <c r="J423" s="31" t="str">
        <f t="shared" ca="1" si="207"/>
        <v/>
      </c>
      <c r="K423" s="30"/>
      <c r="L423" s="31" t="str">
        <f t="shared" ca="1" si="208"/>
        <v/>
      </c>
      <c r="M423" s="59"/>
      <c r="N423" s="60"/>
      <c r="O423" s="60"/>
      <c r="P423" s="60"/>
      <c r="Q423" s="151"/>
      <c r="R423" s="122"/>
      <c r="S423" s="38" t="str">
        <f t="shared" ca="1" si="209"/>
        <v/>
      </c>
      <c r="T423" s="59"/>
      <c r="U423" s="60"/>
      <c r="V423" s="60"/>
      <c r="W423" s="60"/>
      <c r="X423" s="61"/>
      <c r="Y423" s="38"/>
      <c r="Z423" s="144" t="str">
        <f t="shared" ca="1" si="210"/>
        <v/>
      </c>
      <c r="AA423" s="59"/>
      <c r="AB423" s="60"/>
      <c r="AC423" s="60"/>
      <c r="AD423" s="151"/>
      <c r="AE423" s="30"/>
      <c r="AF423" s="31" t="str">
        <f t="shared" ca="1" si="211"/>
        <v/>
      </c>
      <c r="AG423" s="30"/>
      <c r="AH423" s="31" t="str">
        <f t="shared" ca="1" si="212"/>
        <v/>
      </c>
      <c r="AI423" s="122"/>
      <c r="AJ423" s="38" t="str">
        <f t="shared" ca="1" si="213"/>
        <v/>
      </c>
      <c r="AK423" s="30"/>
      <c r="AL423" s="31" t="str">
        <f t="shared" ca="1" si="214"/>
        <v/>
      </c>
      <c r="AM423" s="11" t="str">
        <f t="shared" si="215"/>
        <v/>
      </c>
      <c r="AN423" s="11" t="str">
        <f t="shared" si="216"/>
        <v/>
      </c>
      <c r="AO423" s="11" t="str">
        <f>IF(AM423=7,VLOOKUP(AN423,設定!$A$2:$B$6,2,1),"---")</f>
        <v>---</v>
      </c>
      <c r="AP423" s="85"/>
      <c r="AQ423" s="86"/>
      <c r="AR423" s="86"/>
      <c r="AS423" s="87" t="s">
        <v>115</v>
      </c>
      <c r="AT423" s="88"/>
      <c r="AU423" s="87"/>
      <c r="AV423" s="89"/>
      <c r="AW423" s="90" t="str">
        <f t="shared" si="217"/>
        <v/>
      </c>
      <c r="AX423" s="87" t="s">
        <v>115</v>
      </c>
      <c r="AY423" s="87" t="s">
        <v>115</v>
      </c>
      <c r="AZ423" s="87" t="s">
        <v>115</v>
      </c>
      <c r="BA423" s="87"/>
      <c r="BB423" s="87"/>
      <c r="BC423" s="87"/>
      <c r="BD423" s="87"/>
      <c r="BE423" s="91"/>
      <c r="BF423" s="96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256"/>
      <c r="BY423" s="106"/>
      <c r="BZ423" s="47"/>
      <c r="CA423" s="47">
        <v>412</v>
      </c>
      <c r="CB423" s="18" t="str">
        <f t="shared" si="218"/>
        <v/>
      </c>
      <c r="CC423" s="18" t="str">
        <f t="shared" si="220"/>
        <v>立得点表!3:12</v>
      </c>
      <c r="CD423" s="116" t="str">
        <f t="shared" si="221"/>
        <v>立得点表!16:25</v>
      </c>
      <c r="CE423" s="18" t="str">
        <f t="shared" si="222"/>
        <v>立3段得点表!3:13</v>
      </c>
      <c r="CF423" s="116" t="str">
        <f t="shared" si="223"/>
        <v>立3段得点表!16:25</v>
      </c>
      <c r="CG423" s="18" t="str">
        <f t="shared" si="224"/>
        <v>ボール得点表!3:13</v>
      </c>
      <c r="CH423" s="116" t="str">
        <f t="shared" si="225"/>
        <v>ボール得点表!16:25</v>
      </c>
      <c r="CI423" s="18" t="str">
        <f t="shared" si="226"/>
        <v>50m得点表!3:13</v>
      </c>
      <c r="CJ423" s="116" t="str">
        <f t="shared" si="227"/>
        <v>50m得点表!16:25</v>
      </c>
      <c r="CK423" s="18" t="str">
        <f t="shared" si="228"/>
        <v>往得点表!3:13</v>
      </c>
      <c r="CL423" s="116" t="str">
        <f t="shared" si="229"/>
        <v>往得点表!16:25</v>
      </c>
      <c r="CM423" s="18" t="str">
        <f t="shared" si="230"/>
        <v>腕得点表!3:13</v>
      </c>
      <c r="CN423" s="116" t="str">
        <f t="shared" si="231"/>
        <v>腕得点表!16:25</v>
      </c>
      <c r="CO423" s="18" t="str">
        <f t="shared" si="232"/>
        <v>腕膝得点表!3:4</v>
      </c>
      <c r="CP423" s="116" t="str">
        <f t="shared" si="233"/>
        <v>腕膝得点表!8:9</v>
      </c>
      <c r="CQ423" s="18" t="str">
        <f t="shared" si="234"/>
        <v>20mシャトルラン得点表!3:13</v>
      </c>
      <c r="CR423" s="116" t="str">
        <f t="shared" si="235"/>
        <v>20mシャトルラン得点表!16:25</v>
      </c>
      <c r="CS423" s="47" t="b">
        <f t="shared" si="219"/>
        <v>0</v>
      </c>
    </row>
    <row r="424" spans="1:97">
      <c r="A424" s="10">
        <v>413</v>
      </c>
      <c r="B424" s="147"/>
      <c r="C424" s="15"/>
      <c r="D424" s="233"/>
      <c r="E424" s="15"/>
      <c r="F424" s="139" t="str">
        <f t="shared" si="206"/>
        <v/>
      </c>
      <c r="G424" s="15"/>
      <c r="H424" s="15"/>
      <c r="I424" s="30"/>
      <c r="J424" s="31" t="str">
        <f t="shared" ca="1" si="207"/>
        <v/>
      </c>
      <c r="K424" s="30"/>
      <c r="L424" s="31" t="str">
        <f t="shared" ca="1" si="208"/>
        <v/>
      </c>
      <c r="M424" s="59"/>
      <c r="N424" s="60"/>
      <c r="O424" s="60"/>
      <c r="P424" s="60"/>
      <c r="Q424" s="151"/>
      <c r="R424" s="122"/>
      <c r="S424" s="38" t="str">
        <f t="shared" ca="1" si="209"/>
        <v/>
      </c>
      <c r="T424" s="59"/>
      <c r="U424" s="60"/>
      <c r="V424" s="60"/>
      <c r="W424" s="60"/>
      <c r="X424" s="61"/>
      <c r="Y424" s="38"/>
      <c r="Z424" s="144" t="str">
        <f t="shared" ca="1" si="210"/>
        <v/>
      </c>
      <c r="AA424" s="59"/>
      <c r="AB424" s="60"/>
      <c r="AC424" s="60"/>
      <c r="AD424" s="151"/>
      <c r="AE424" s="30"/>
      <c r="AF424" s="31" t="str">
        <f t="shared" ca="1" si="211"/>
        <v/>
      </c>
      <c r="AG424" s="30"/>
      <c r="AH424" s="31" t="str">
        <f t="shared" ca="1" si="212"/>
        <v/>
      </c>
      <c r="AI424" s="122"/>
      <c r="AJ424" s="38" t="str">
        <f t="shared" ca="1" si="213"/>
        <v/>
      </c>
      <c r="AK424" s="30"/>
      <c r="AL424" s="31" t="str">
        <f t="shared" ca="1" si="214"/>
        <v/>
      </c>
      <c r="AM424" s="11" t="str">
        <f t="shared" si="215"/>
        <v/>
      </c>
      <c r="AN424" s="11" t="str">
        <f t="shared" si="216"/>
        <v/>
      </c>
      <c r="AO424" s="11" t="str">
        <f>IF(AM424=7,VLOOKUP(AN424,設定!$A$2:$B$6,2,1),"---")</f>
        <v>---</v>
      </c>
      <c r="AP424" s="85"/>
      <c r="AQ424" s="86"/>
      <c r="AR424" s="86"/>
      <c r="AS424" s="87" t="s">
        <v>115</v>
      </c>
      <c r="AT424" s="88"/>
      <c r="AU424" s="87"/>
      <c r="AV424" s="89"/>
      <c r="AW424" s="90" t="str">
        <f t="shared" si="217"/>
        <v/>
      </c>
      <c r="AX424" s="87" t="s">
        <v>115</v>
      </c>
      <c r="AY424" s="87" t="s">
        <v>115</v>
      </c>
      <c r="AZ424" s="87" t="s">
        <v>115</v>
      </c>
      <c r="BA424" s="87"/>
      <c r="BB424" s="87"/>
      <c r="BC424" s="87"/>
      <c r="BD424" s="87"/>
      <c r="BE424" s="91"/>
      <c r="BF424" s="96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256"/>
      <c r="BY424" s="106"/>
      <c r="BZ424" s="47"/>
      <c r="CA424" s="47">
        <v>413</v>
      </c>
      <c r="CB424" s="18" t="str">
        <f t="shared" si="218"/>
        <v/>
      </c>
      <c r="CC424" s="18" t="str">
        <f t="shared" si="220"/>
        <v>立得点表!3:12</v>
      </c>
      <c r="CD424" s="116" t="str">
        <f t="shared" si="221"/>
        <v>立得点表!16:25</v>
      </c>
      <c r="CE424" s="18" t="str">
        <f t="shared" si="222"/>
        <v>立3段得点表!3:13</v>
      </c>
      <c r="CF424" s="116" t="str">
        <f t="shared" si="223"/>
        <v>立3段得点表!16:25</v>
      </c>
      <c r="CG424" s="18" t="str">
        <f t="shared" si="224"/>
        <v>ボール得点表!3:13</v>
      </c>
      <c r="CH424" s="116" t="str">
        <f t="shared" si="225"/>
        <v>ボール得点表!16:25</v>
      </c>
      <c r="CI424" s="18" t="str">
        <f t="shared" si="226"/>
        <v>50m得点表!3:13</v>
      </c>
      <c r="CJ424" s="116" t="str">
        <f t="shared" si="227"/>
        <v>50m得点表!16:25</v>
      </c>
      <c r="CK424" s="18" t="str">
        <f t="shared" si="228"/>
        <v>往得点表!3:13</v>
      </c>
      <c r="CL424" s="116" t="str">
        <f t="shared" si="229"/>
        <v>往得点表!16:25</v>
      </c>
      <c r="CM424" s="18" t="str">
        <f t="shared" si="230"/>
        <v>腕得点表!3:13</v>
      </c>
      <c r="CN424" s="116" t="str">
        <f t="shared" si="231"/>
        <v>腕得点表!16:25</v>
      </c>
      <c r="CO424" s="18" t="str">
        <f t="shared" si="232"/>
        <v>腕膝得点表!3:4</v>
      </c>
      <c r="CP424" s="116" t="str">
        <f t="shared" si="233"/>
        <v>腕膝得点表!8:9</v>
      </c>
      <c r="CQ424" s="18" t="str">
        <f t="shared" si="234"/>
        <v>20mシャトルラン得点表!3:13</v>
      </c>
      <c r="CR424" s="116" t="str">
        <f t="shared" si="235"/>
        <v>20mシャトルラン得点表!16:25</v>
      </c>
      <c r="CS424" s="47" t="b">
        <f t="shared" si="219"/>
        <v>0</v>
      </c>
    </row>
    <row r="425" spans="1:97">
      <c r="A425" s="10">
        <v>414</v>
      </c>
      <c r="B425" s="147"/>
      <c r="C425" s="15"/>
      <c r="D425" s="233"/>
      <c r="E425" s="15"/>
      <c r="F425" s="139" t="str">
        <f t="shared" si="206"/>
        <v/>
      </c>
      <c r="G425" s="15"/>
      <c r="H425" s="15"/>
      <c r="I425" s="30"/>
      <c r="J425" s="31" t="str">
        <f t="shared" ca="1" si="207"/>
        <v/>
      </c>
      <c r="K425" s="30"/>
      <c r="L425" s="31" t="str">
        <f t="shared" ca="1" si="208"/>
        <v/>
      </c>
      <c r="M425" s="59"/>
      <c r="N425" s="60"/>
      <c r="O425" s="60"/>
      <c r="P425" s="60"/>
      <c r="Q425" s="151"/>
      <c r="R425" s="122"/>
      <c r="S425" s="38" t="str">
        <f t="shared" ca="1" si="209"/>
        <v/>
      </c>
      <c r="T425" s="59"/>
      <c r="U425" s="60"/>
      <c r="V425" s="60"/>
      <c r="W425" s="60"/>
      <c r="X425" s="61"/>
      <c r="Y425" s="38"/>
      <c r="Z425" s="144" t="str">
        <f t="shared" ca="1" si="210"/>
        <v/>
      </c>
      <c r="AA425" s="59"/>
      <c r="AB425" s="60"/>
      <c r="AC425" s="60"/>
      <c r="AD425" s="151"/>
      <c r="AE425" s="30"/>
      <c r="AF425" s="31" t="str">
        <f t="shared" ca="1" si="211"/>
        <v/>
      </c>
      <c r="AG425" s="30"/>
      <c r="AH425" s="31" t="str">
        <f t="shared" ca="1" si="212"/>
        <v/>
      </c>
      <c r="AI425" s="122"/>
      <c r="AJ425" s="38" t="str">
        <f t="shared" ca="1" si="213"/>
        <v/>
      </c>
      <c r="AK425" s="30"/>
      <c r="AL425" s="31" t="str">
        <f t="shared" ca="1" si="214"/>
        <v/>
      </c>
      <c r="AM425" s="11" t="str">
        <f t="shared" si="215"/>
        <v/>
      </c>
      <c r="AN425" s="11" t="str">
        <f t="shared" si="216"/>
        <v/>
      </c>
      <c r="AO425" s="11" t="str">
        <f>IF(AM425=7,VLOOKUP(AN425,設定!$A$2:$B$6,2,1),"---")</f>
        <v>---</v>
      </c>
      <c r="AP425" s="85"/>
      <c r="AQ425" s="86"/>
      <c r="AR425" s="86"/>
      <c r="AS425" s="87" t="s">
        <v>115</v>
      </c>
      <c r="AT425" s="88"/>
      <c r="AU425" s="87"/>
      <c r="AV425" s="89"/>
      <c r="AW425" s="90" t="str">
        <f t="shared" si="217"/>
        <v/>
      </c>
      <c r="AX425" s="87" t="s">
        <v>115</v>
      </c>
      <c r="AY425" s="87" t="s">
        <v>115</v>
      </c>
      <c r="AZ425" s="87" t="s">
        <v>115</v>
      </c>
      <c r="BA425" s="87"/>
      <c r="BB425" s="87"/>
      <c r="BC425" s="87"/>
      <c r="BD425" s="87"/>
      <c r="BE425" s="91"/>
      <c r="BF425" s="96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256"/>
      <c r="BY425" s="106"/>
      <c r="BZ425" s="47"/>
      <c r="CA425" s="47">
        <v>414</v>
      </c>
      <c r="CB425" s="18" t="str">
        <f t="shared" si="218"/>
        <v/>
      </c>
      <c r="CC425" s="18" t="str">
        <f t="shared" si="220"/>
        <v>立得点表!3:12</v>
      </c>
      <c r="CD425" s="116" t="str">
        <f t="shared" si="221"/>
        <v>立得点表!16:25</v>
      </c>
      <c r="CE425" s="18" t="str">
        <f t="shared" si="222"/>
        <v>立3段得点表!3:13</v>
      </c>
      <c r="CF425" s="116" t="str">
        <f t="shared" si="223"/>
        <v>立3段得点表!16:25</v>
      </c>
      <c r="CG425" s="18" t="str">
        <f t="shared" si="224"/>
        <v>ボール得点表!3:13</v>
      </c>
      <c r="CH425" s="116" t="str">
        <f t="shared" si="225"/>
        <v>ボール得点表!16:25</v>
      </c>
      <c r="CI425" s="18" t="str">
        <f t="shared" si="226"/>
        <v>50m得点表!3:13</v>
      </c>
      <c r="CJ425" s="116" t="str">
        <f t="shared" si="227"/>
        <v>50m得点表!16:25</v>
      </c>
      <c r="CK425" s="18" t="str">
        <f t="shared" si="228"/>
        <v>往得点表!3:13</v>
      </c>
      <c r="CL425" s="116" t="str">
        <f t="shared" si="229"/>
        <v>往得点表!16:25</v>
      </c>
      <c r="CM425" s="18" t="str">
        <f t="shared" si="230"/>
        <v>腕得点表!3:13</v>
      </c>
      <c r="CN425" s="116" t="str">
        <f t="shared" si="231"/>
        <v>腕得点表!16:25</v>
      </c>
      <c r="CO425" s="18" t="str">
        <f t="shared" si="232"/>
        <v>腕膝得点表!3:4</v>
      </c>
      <c r="CP425" s="116" t="str">
        <f t="shared" si="233"/>
        <v>腕膝得点表!8:9</v>
      </c>
      <c r="CQ425" s="18" t="str">
        <f t="shared" si="234"/>
        <v>20mシャトルラン得点表!3:13</v>
      </c>
      <c r="CR425" s="116" t="str">
        <f t="shared" si="235"/>
        <v>20mシャトルラン得点表!16:25</v>
      </c>
      <c r="CS425" s="47" t="b">
        <f t="shared" si="219"/>
        <v>0</v>
      </c>
    </row>
    <row r="426" spans="1:97">
      <c r="A426" s="10">
        <v>415</v>
      </c>
      <c r="B426" s="147"/>
      <c r="C426" s="15"/>
      <c r="D426" s="233"/>
      <c r="E426" s="15"/>
      <c r="F426" s="139" t="str">
        <f t="shared" si="206"/>
        <v/>
      </c>
      <c r="G426" s="15"/>
      <c r="H426" s="15"/>
      <c r="I426" s="30"/>
      <c r="J426" s="31" t="str">
        <f t="shared" ca="1" si="207"/>
        <v/>
      </c>
      <c r="K426" s="30"/>
      <c r="L426" s="31" t="str">
        <f t="shared" ca="1" si="208"/>
        <v/>
      </c>
      <c r="M426" s="59"/>
      <c r="N426" s="60"/>
      <c r="O426" s="60"/>
      <c r="P426" s="60"/>
      <c r="Q426" s="151"/>
      <c r="R426" s="122"/>
      <c r="S426" s="38" t="str">
        <f t="shared" ca="1" si="209"/>
        <v/>
      </c>
      <c r="T426" s="59"/>
      <c r="U426" s="60"/>
      <c r="V426" s="60"/>
      <c r="W426" s="60"/>
      <c r="X426" s="61"/>
      <c r="Y426" s="38"/>
      <c r="Z426" s="144" t="str">
        <f t="shared" ca="1" si="210"/>
        <v/>
      </c>
      <c r="AA426" s="59"/>
      <c r="AB426" s="60"/>
      <c r="AC426" s="60"/>
      <c r="AD426" s="151"/>
      <c r="AE426" s="30"/>
      <c r="AF426" s="31" t="str">
        <f t="shared" ca="1" si="211"/>
        <v/>
      </c>
      <c r="AG426" s="30"/>
      <c r="AH426" s="31" t="str">
        <f t="shared" ca="1" si="212"/>
        <v/>
      </c>
      <c r="AI426" s="122"/>
      <c r="AJ426" s="38" t="str">
        <f t="shared" ca="1" si="213"/>
        <v/>
      </c>
      <c r="AK426" s="30"/>
      <c r="AL426" s="31" t="str">
        <f t="shared" ca="1" si="214"/>
        <v/>
      </c>
      <c r="AM426" s="11" t="str">
        <f t="shared" si="215"/>
        <v/>
      </c>
      <c r="AN426" s="11" t="str">
        <f t="shared" si="216"/>
        <v/>
      </c>
      <c r="AO426" s="11" t="str">
        <f>IF(AM426=7,VLOOKUP(AN426,設定!$A$2:$B$6,2,1),"---")</f>
        <v>---</v>
      </c>
      <c r="AP426" s="85"/>
      <c r="AQ426" s="86"/>
      <c r="AR426" s="86"/>
      <c r="AS426" s="87" t="s">
        <v>115</v>
      </c>
      <c r="AT426" s="88"/>
      <c r="AU426" s="87"/>
      <c r="AV426" s="89"/>
      <c r="AW426" s="90" t="str">
        <f t="shared" si="217"/>
        <v/>
      </c>
      <c r="AX426" s="87" t="s">
        <v>115</v>
      </c>
      <c r="AY426" s="87" t="s">
        <v>115</v>
      </c>
      <c r="AZ426" s="87" t="s">
        <v>115</v>
      </c>
      <c r="BA426" s="87"/>
      <c r="BB426" s="87"/>
      <c r="BC426" s="87"/>
      <c r="BD426" s="87"/>
      <c r="BE426" s="91"/>
      <c r="BF426" s="96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256"/>
      <c r="BY426" s="106"/>
      <c r="BZ426" s="47"/>
      <c r="CA426" s="47">
        <v>415</v>
      </c>
      <c r="CB426" s="18" t="str">
        <f t="shared" si="218"/>
        <v/>
      </c>
      <c r="CC426" s="18" t="str">
        <f t="shared" si="220"/>
        <v>立得点表!3:12</v>
      </c>
      <c r="CD426" s="116" t="str">
        <f t="shared" si="221"/>
        <v>立得点表!16:25</v>
      </c>
      <c r="CE426" s="18" t="str">
        <f t="shared" si="222"/>
        <v>立3段得点表!3:13</v>
      </c>
      <c r="CF426" s="116" t="str">
        <f t="shared" si="223"/>
        <v>立3段得点表!16:25</v>
      </c>
      <c r="CG426" s="18" t="str">
        <f t="shared" si="224"/>
        <v>ボール得点表!3:13</v>
      </c>
      <c r="CH426" s="116" t="str">
        <f t="shared" si="225"/>
        <v>ボール得点表!16:25</v>
      </c>
      <c r="CI426" s="18" t="str">
        <f t="shared" si="226"/>
        <v>50m得点表!3:13</v>
      </c>
      <c r="CJ426" s="116" t="str">
        <f t="shared" si="227"/>
        <v>50m得点表!16:25</v>
      </c>
      <c r="CK426" s="18" t="str">
        <f t="shared" si="228"/>
        <v>往得点表!3:13</v>
      </c>
      <c r="CL426" s="116" t="str">
        <f t="shared" si="229"/>
        <v>往得点表!16:25</v>
      </c>
      <c r="CM426" s="18" t="str">
        <f t="shared" si="230"/>
        <v>腕得点表!3:13</v>
      </c>
      <c r="CN426" s="116" t="str">
        <f t="shared" si="231"/>
        <v>腕得点表!16:25</v>
      </c>
      <c r="CO426" s="18" t="str">
        <f t="shared" si="232"/>
        <v>腕膝得点表!3:4</v>
      </c>
      <c r="CP426" s="116" t="str">
        <f t="shared" si="233"/>
        <v>腕膝得点表!8:9</v>
      </c>
      <c r="CQ426" s="18" t="str">
        <f t="shared" si="234"/>
        <v>20mシャトルラン得点表!3:13</v>
      </c>
      <c r="CR426" s="116" t="str">
        <f t="shared" si="235"/>
        <v>20mシャトルラン得点表!16:25</v>
      </c>
      <c r="CS426" s="47" t="b">
        <f t="shared" si="219"/>
        <v>0</v>
      </c>
    </row>
    <row r="427" spans="1:97">
      <c r="A427" s="10">
        <v>416</v>
      </c>
      <c r="B427" s="147"/>
      <c r="C427" s="15"/>
      <c r="D427" s="233"/>
      <c r="E427" s="15"/>
      <c r="F427" s="139" t="str">
        <f t="shared" si="206"/>
        <v/>
      </c>
      <c r="G427" s="15"/>
      <c r="H427" s="15"/>
      <c r="I427" s="30"/>
      <c r="J427" s="31" t="str">
        <f t="shared" ca="1" si="207"/>
        <v/>
      </c>
      <c r="K427" s="30"/>
      <c r="L427" s="31" t="str">
        <f t="shared" ca="1" si="208"/>
        <v/>
      </c>
      <c r="M427" s="59"/>
      <c r="N427" s="60"/>
      <c r="O427" s="60"/>
      <c r="P427" s="60"/>
      <c r="Q427" s="151"/>
      <c r="R427" s="122"/>
      <c r="S427" s="38" t="str">
        <f t="shared" ca="1" si="209"/>
        <v/>
      </c>
      <c r="T427" s="59"/>
      <c r="U427" s="60"/>
      <c r="V427" s="60"/>
      <c r="W427" s="60"/>
      <c r="X427" s="61"/>
      <c r="Y427" s="38"/>
      <c r="Z427" s="144" t="str">
        <f t="shared" ca="1" si="210"/>
        <v/>
      </c>
      <c r="AA427" s="59"/>
      <c r="AB427" s="60"/>
      <c r="AC427" s="60"/>
      <c r="AD427" s="151"/>
      <c r="AE427" s="30"/>
      <c r="AF427" s="31" t="str">
        <f t="shared" ca="1" si="211"/>
        <v/>
      </c>
      <c r="AG427" s="30"/>
      <c r="AH427" s="31" t="str">
        <f t="shared" ca="1" si="212"/>
        <v/>
      </c>
      <c r="AI427" s="122"/>
      <c r="AJ427" s="38" t="str">
        <f t="shared" ca="1" si="213"/>
        <v/>
      </c>
      <c r="AK427" s="30"/>
      <c r="AL427" s="31" t="str">
        <f t="shared" ca="1" si="214"/>
        <v/>
      </c>
      <c r="AM427" s="11" t="str">
        <f t="shared" si="215"/>
        <v/>
      </c>
      <c r="AN427" s="11" t="str">
        <f t="shared" si="216"/>
        <v/>
      </c>
      <c r="AO427" s="11" t="str">
        <f>IF(AM427=7,VLOOKUP(AN427,設定!$A$2:$B$6,2,1),"---")</f>
        <v>---</v>
      </c>
      <c r="AP427" s="85"/>
      <c r="AQ427" s="86"/>
      <c r="AR427" s="86"/>
      <c r="AS427" s="87" t="s">
        <v>115</v>
      </c>
      <c r="AT427" s="88"/>
      <c r="AU427" s="87"/>
      <c r="AV427" s="89"/>
      <c r="AW427" s="90" t="str">
        <f t="shared" si="217"/>
        <v/>
      </c>
      <c r="AX427" s="87" t="s">
        <v>115</v>
      </c>
      <c r="AY427" s="87" t="s">
        <v>115</v>
      </c>
      <c r="AZ427" s="87" t="s">
        <v>115</v>
      </c>
      <c r="BA427" s="87"/>
      <c r="BB427" s="87"/>
      <c r="BC427" s="87"/>
      <c r="BD427" s="87"/>
      <c r="BE427" s="91"/>
      <c r="BF427" s="96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256"/>
      <c r="BY427" s="106"/>
      <c r="BZ427" s="47"/>
      <c r="CA427" s="47">
        <v>416</v>
      </c>
      <c r="CB427" s="18" t="str">
        <f t="shared" si="218"/>
        <v/>
      </c>
      <c r="CC427" s="18" t="str">
        <f t="shared" si="220"/>
        <v>立得点表!3:12</v>
      </c>
      <c r="CD427" s="116" t="str">
        <f t="shared" si="221"/>
        <v>立得点表!16:25</v>
      </c>
      <c r="CE427" s="18" t="str">
        <f t="shared" si="222"/>
        <v>立3段得点表!3:13</v>
      </c>
      <c r="CF427" s="116" t="str">
        <f t="shared" si="223"/>
        <v>立3段得点表!16:25</v>
      </c>
      <c r="CG427" s="18" t="str">
        <f t="shared" si="224"/>
        <v>ボール得点表!3:13</v>
      </c>
      <c r="CH427" s="116" t="str">
        <f t="shared" si="225"/>
        <v>ボール得点表!16:25</v>
      </c>
      <c r="CI427" s="18" t="str">
        <f t="shared" si="226"/>
        <v>50m得点表!3:13</v>
      </c>
      <c r="CJ427" s="116" t="str">
        <f t="shared" si="227"/>
        <v>50m得点表!16:25</v>
      </c>
      <c r="CK427" s="18" t="str">
        <f t="shared" si="228"/>
        <v>往得点表!3:13</v>
      </c>
      <c r="CL427" s="116" t="str">
        <f t="shared" si="229"/>
        <v>往得点表!16:25</v>
      </c>
      <c r="CM427" s="18" t="str">
        <f t="shared" si="230"/>
        <v>腕得点表!3:13</v>
      </c>
      <c r="CN427" s="116" t="str">
        <f t="shared" si="231"/>
        <v>腕得点表!16:25</v>
      </c>
      <c r="CO427" s="18" t="str">
        <f t="shared" si="232"/>
        <v>腕膝得点表!3:4</v>
      </c>
      <c r="CP427" s="116" t="str">
        <f t="shared" si="233"/>
        <v>腕膝得点表!8:9</v>
      </c>
      <c r="CQ427" s="18" t="str">
        <f t="shared" si="234"/>
        <v>20mシャトルラン得点表!3:13</v>
      </c>
      <c r="CR427" s="116" t="str">
        <f t="shared" si="235"/>
        <v>20mシャトルラン得点表!16:25</v>
      </c>
      <c r="CS427" s="47" t="b">
        <f t="shared" si="219"/>
        <v>0</v>
      </c>
    </row>
    <row r="428" spans="1:97">
      <c r="A428" s="10">
        <v>417</v>
      </c>
      <c r="B428" s="147"/>
      <c r="C428" s="15"/>
      <c r="D428" s="233"/>
      <c r="E428" s="15"/>
      <c r="F428" s="139" t="str">
        <f t="shared" si="206"/>
        <v/>
      </c>
      <c r="G428" s="15"/>
      <c r="H428" s="15"/>
      <c r="I428" s="30"/>
      <c r="J428" s="31" t="str">
        <f t="shared" ca="1" si="207"/>
        <v/>
      </c>
      <c r="K428" s="30"/>
      <c r="L428" s="31" t="str">
        <f t="shared" ca="1" si="208"/>
        <v/>
      </c>
      <c r="M428" s="59"/>
      <c r="N428" s="60"/>
      <c r="O428" s="60"/>
      <c r="P428" s="60"/>
      <c r="Q428" s="151"/>
      <c r="R428" s="122"/>
      <c r="S428" s="38" t="str">
        <f t="shared" ca="1" si="209"/>
        <v/>
      </c>
      <c r="T428" s="59"/>
      <c r="U428" s="60"/>
      <c r="V428" s="60"/>
      <c r="W428" s="60"/>
      <c r="X428" s="61"/>
      <c r="Y428" s="38"/>
      <c r="Z428" s="144" t="str">
        <f t="shared" ca="1" si="210"/>
        <v/>
      </c>
      <c r="AA428" s="59"/>
      <c r="AB428" s="60"/>
      <c r="AC428" s="60"/>
      <c r="AD428" s="151"/>
      <c r="AE428" s="30"/>
      <c r="AF428" s="31" t="str">
        <f t="shared" ca="1" si="211"/>
        <v/>
      </c>
      <c r="AG428" s="30"/>
      <c r="AH428" s="31" t="str">
        <f t="shared" ca="1" si="212"/>
        <v/>
      </c>
      <c r="AI428" s="122"/>
      <c r="AJ428" s="38" t="str">
        <f t="shared" ca="1" si="213"/>
        <v/>
      </c>
      <c r="AK428" s="30"/>
      <c r="AL428" s="31" t="str">
        <f t="shared" ca="1" si="214"/>
        <v/>
      </c>
      <c r="AM428" s="11" t="str">
        <f t="shared" si="215"/>
        <v/>
      </c>
      <c r="AN428" s="11" t="str">
        <f t="shared" si="216"/>
        <v/>
      </c>
      <c r="AO428" s="11" t="str">
        <f>IF(AM428=7,VLOOKUP(AN428,設定!$A$2:$B$6,2,1),"---")</f>
        <v>---</v>
      </c>
      <c r="AP428" s="85"/>
      <c r="AQ428" s="86"/>
      <c r="AR428" s="86"/>
      <c r="AS428" s="87" t="s">
        <v>115</v>
      </c>
      <c r="AT428" s="88"/>
      <c r="AU428" s="87"/>
      <c r="AV428" s="89"/>
      <c r="AW428" s="90" t="str">
        <f t="shared" si="217"/>
        <v/>
      </c>
      <c r="AX428" s="87" t="s">
        <v>115</v>
      </c>
      <c r="AY428" s="87" t="s">
        <v>115</v>
      </c>
      <c r="AZ428" s="87" t="s">
        <v>115</v>
      </c>
      <c r="BA428" s="87"/>
      <c r="BB428" s="87"/>
      <c r="BC428" s="87"/>
      <c r="BD428" s="87"/>
      <c r="BE428" s="91"/>
      <c r="BF428" s="96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256"/>
      <c r="BY428" s="106"/>
      <c r="BZ428" s="47"/>
      <c r="CA428" s="47">
        <v>417</v>
      </c>
      <c r="CB428" s="18" t="str">
        <f t="shared" si="218"/>
        <v/>
      </c>
      <c r="CC428" s="18" t="str">
        <f t="shared" si="220"/>
        <v>立得点表!3:12</v>
      </c>
      <c r="CD428" s="116" t="str">
        <f t="shared" si="221"/>
        <v>立得点表!16:25</v>
      </c>
      <c r="CE428" s="18" t="str">
        <f t="shared" si="222"/>
        <v>立3段得点表!3:13</v>
      </c>
      <c r="CF428" s="116" t="str">
        <f t="shared" si="223"/>
        <v>立3段得点表!16:25</v>
      </c>
      <c r="CG428" s="18" t="str">
        <f t="shared" si="224"/>
        <v>ボール得点表!3:13</v>
      </c>
      <c r="CH428" s="116" t="str">
        <f t="shared" si="225"/>
        <v>ボール得点表!16:25</v>
      </c>
      <c r="CI428" s="18" t="str">
        <f t="shared" si="226"/>
        <v>50m得点表!3:13</v>
      </c>
      <c r="CJ428" s="116" t="str">
        <f t="shared" si="227"/>
        <v>50m得点表!16:25</v>
      </c>
      <c r="CK428" s="18" t="str">
        <f t="shared" si="228"/>
        <v>往得点表!3:13</v>
      </c>
      <c r="CL428" s="116" t="str">
        <f t="shared" si="229"/>
        <v>往得点表!16:25</v>
      </c>
      <c r="CM428" s="18" t="str">
        <f t="shared" si="230"/>
        <v>腕得点表!3:13</v>
      </c>
      <c r="CN428" s="116" t="str">
        <f t="shared" si="231"/>
        <v>腕得点表!16:25</v>
      </c>
      <c r="CO428" s="18" t="str">
        <f t="shared" si="232"/>
        <v>腕膝得点表!3:4</v>
      </c>
      <c r="CP428" s="116" t="str">
        <f t="shared" si="233"/>
        <v>腕膝得点表!8:9</v>
      </c>
      <c r="CQ428" s="18" t="str">
        <f t="shared" si="234"/>
        <v>20mシャトルラン得点表!3:13</v>
      </c>
      <c r="CR428" s="116" t="str">
        <f t="shared" si="235"/>
        <v>20mシャトルラン得点表!16:25</v>
      </c>
      <c r="CS428" s="47" t="b">
        <f t="shared" si="219"/>
        <v>0</v>
      </c>
    </row>
    <row r="429" spans="1:97">
      <c r="A429" s="10">
        <v>418</v>
      </c>
      <c r="B429" s="147"/>
      <c r="C429" s="15"/>
      <c r="D429" s="233"/>
      <c r="E429" s="15"/>
      <c r="F429" s="139" t="str">
        <f t="shared" si="206"/>
        <v/>
      </c>
      <c r="G429" s="15"/>
      <c r="H429" s="15"/>
      <c r="I429" s="30"/>
      <c r="J429" s="31" t="str">
        <f t="shared" ca="1" si="207"/>
        <v/>
      </c>
      <c r="K429" s="30"/>
      <c r="L429" s="31" t="str">
        <f t="shared" ca="1" si="208"/>
        <v/>
      </c>
      <c r="M429" s="59"/>
      <c r="N429" s="60"/>
      <c r="O429" s="60"/>
      <c r="P429" s="60"/>
      <c r="Q429" s="151"/>
      <c r="R429" s="122"/>
      <c r="S429" s="38" t="str">
        <f t="shared" ca="1" si="209"/>
        <v/>
      </c>
      <c r="T429" s="59"/>
      <c r="U429" s="60"/>
      <c r="V429" s="60"/>
      <c r="W429" s="60"/>
      <c r="X429" s="61"/>
      <c r="Y429" s="38"/>
      <c r="Z429" s="144" t="str">
        <f t="shared" ca="1" si="210"/>
        <v/>
      </c>
      <c r="AA429" s="59"/>
      <c r="AB429" s="60"/>
      <c r="AC429" s="60"/>
      <c r="AD429" s="151"/>
      <c r="AE429" s="30"/>
      <c r="AF429" s="31" t="str">
        <f t="shared" ca="1" si="211"/>
        <v/>
      </c>
      <c r="AG429" s="30"/>
      <c r="AH429" s="31" t="str">
        <f t="shared" ca="1" si="212"/>
        <v/>
      </c>
      <c r="AI429" s="122"/>
      <c r="AJ429" s="38" t="str">
        <f t="shared" ca="1" si="213"/>
        <v/>
      </c>
      <c r="AK429" s="30"/>
      <c r="AL429" s="31" t="str">
        <f t="shared" ca="1" si="214"/>
        <v/>
      </c>
      <c r="AM429" s="11" t="str">
        <f t="shared" si="215"/>
        <v/>
      </c>
      <c r="AN429" s="11" t="str">
        <f t="shared" si="216"/>
        <v/>
      </c>
      <c r="AO429" s="11" t="str">
        <f>IF(AM429=7,VLOOKUP(AN429,設定!$A$2:$B$6,2,1),"---")</f>
        <v>---</v>
      </c>
      <c r="AP429" s="85"/>
      <c r="AQ429" s="86"/>
      <c r="AR429" s="86"/>
      <c r="AS429" s="87" t="s">
        <v>115</v>
      </c>
      <c r="AT429" s="88"/>
      <c r="AU429" s="87"/>
      <c r="AV429" s="89"/>
      <c r="AW429" s="90" t="str">
        <f t="shared" si="217"/>
        <v/>
      </c>
      <c r="AX429" s="87" t="s">
        <v>115</v>
      </c>
      <c r="AY429" s="87" t="s">
        <v>115</v>
      </c>
      <c r="AZ429" s="87" t="s">
        <v>115</v>
      </c>
      <c r="BA429" s="87"/>
      <c r="BB429" s="87"/>
      <c r="BC429" s="87"/>
      <c r="BD429" s="87"/>
      <c r="BE429" s="91"/>
      <c r="BF429" s="96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256"/>
      <c r="BY429" s="106"/>
      <c r="BZ429" s="47"/>
      <c r="CA429" s="47">
        <v>418</v>
      </c>
      <c r="CB429" s="18" t="str">
        <f t="shared" si="218"/>
        <v/>
      </c>
      <c r="CC429" s="18" t="str">
        <f t="shared" si="220"/>
        <v>立得点表!3:12</v>
      </c>
      <c r="CD429" s="116" t="str">
        <f t="shared" si="221"/>
        <v>立得点表!16:25</v>
      </c>
      <c r="CE429" s="18" t="str">
        <f t="shared" si="222"/>
        <v>立3段得点表!3:13</v>
      </c>
      <c r="CF429" s="116" t="str">
        <f t="shared" si="223"/>
        <v>立3段得点表!16:25</v>
      </c>
      <c r="CG429" s="18" t="str">
        <f t="shared" si="224"/>
        <v>ボール得点表!3:13</v>
      </c>
      <c r="CH429" s="116" t="str">
        <f t="shared" si="225"/>
        <v>ボール得点表!16:25</v>
      </c>
      <c r="CI429" s="18" t="str">
        <f t="shared" si="226"/>
        <v>50m得点表!3:13</v>
      </c>
      <c r="CJ429" s="116" t="str">
        <f t="shared" si="227"/>
        <v>50m得点表!16:25</v>
      </c>
      <c r="CK429" s="18" t="str">
        <f t="shared" si="228"/>
        <v>往得点表!3:13</v>
      </c>
      <c r="CL429" s="116" t="str">
        <f t="shared" si="229"/>
        <v>往得点表!16:25</v>
      </c>
      <c r="CM429" s="18" t="str">
        <f t="shared" si="230"/>
        <v>腕得点表!3:13</v>
      </c>
      <c r="CN429" s="116" t="str">
        <f t="shared" si="231"/>
        <v>腕得点表!16:25</v>
      </c>
      <c r="CO429" s="18" t="str">
        <f t="shared" si="232"/>
        <v>腕膝得点表!3:4</v>
      </c>
      <c r="CP429" s="116" t="str">
        <f t="shared" si="233"/>
        <v>腕膝得点表!8:9</v>
      </c>
      <c r="CQ429" s="18" t="str">
        <f t="shared" si="234"/>
        <v>20mシャトルラン得点表!3:13</v>
      </c>
      <c r="CR429" s="116" t="str">
        <f t="shared" si="235"/>
        <v>20mシャトルラン得点表!16:25</v>
      </c>
      <c r="CS429" s="47" t="b">
        <f t="shared" si="219"/>
        <v>0</v>
      </c>
    </row>
    <row r="430" spans="1:97">
      <c r="A430" s="10">
        <v>419</v>
      </c>
      <c r="B430" s="147"/>
      <c r="C430" s="15"/>
      <c r="D430" s="233"/>
      <c r="E430" s="15"/>
      <c r="F430" s="139" t="str">
        <f t="shared" si="206"/>
        <v/>
      </c>
      <c r="G430" s="15"/>
      <c r="H430" s="15"/>
      <c r="I430" s="30"/>
      <c r="J430" s="31" t="str">
        <f t="shared" ca="1" si="207"/>
        <v/>
      </c>
      <c r="K430" s="30"/>
      <c r="L430" s="31" t="str">
        <f t="shared" ca="1" si="208"/>
        <v/>
      </c>
      <c r="M430" s="59"/>
      <c r="N430" s="60"/>
      <c r="O430" s="60"/>
      <c r="P430" s="60"/>
      <c r="Q430" s="151"/>
      <c r="R430" s="122"/>
      <c r="S430" s="38" t="str">
        <f t="shared" ca="1" si="209"/>
        <v/>
      </c>
      <c r="T430" s="59"/>
      <c r="U430" s="60"/>
      <c r="V430" s="60"/>
      <c r="W430" s="60"/>
      <c r="X430" s="61"/>
      <c r="Y430" s="38"/>
      <c r="Z430" s="144" t="str">
        <f t="shared" ca="1" si="210"/>
        <v/>
      </c>
      <c r="AA430" s="59"/>
      <c r="AB430" s="60"/>
      <c r="AC430" s="60"/>
      <c r="AD430" s="151"/>
      <c r="AE430" s="30"/>
      <c r="AF430" s="31" t="str">
        <f t="shared" ca="1" si="211"/>
        <v/>
      </c>
      <c r="AG430" s="30"/>
      <c r="AH430" s="31" t="str">
        <f t="shared" ca="1" si="212"/>
        <v/>
      </c>
      <c r="AI430" s="122"/>
      <c r="AJ430" s="38" t="str">
        <f t="shared" ca="1" si="213"/>
        <v/>
      </c>
      <c r="AK430" s="30"/>
      <c r="AL430" s="31" t="str">
        <f t="shared" ca="1" si="214"/>
        <v/>
      </c>
      <c r="AM430" s="11" t="str">
        <f t="shared" si="215"/>
        <v/>
      </c>
      <c r="AN430" s="11" t="str">
        <f t="shared" si="216"/>
        <v/>
      </c>
      <c r="AO430" s="11" t="str">
        <f>IF(AM430=7,VLOOKUP(AN430,設定!$A$2:$B$6,2,1),"---")</f>
        <v>---</v>
      </c>
      <c r="AP430" s="85"/>
      <c r="AQ430" s="86"/>
      <c r="AR430" s="86"/>
      <c r="AS430" s="87" t="s">
        <v>115</v>
      </c>
      <c r="AT430" s="88"/>
      <c r="AU430" s="87"/>
      <c r="AV430" s="89"/>
      <c r="AW430" s="90" t="str">
        <f t="shared" si="217"/>
        <v/>
      </c>
      <c r="AX430" s="87" t="s">
        <v>115</v>
      </c>
      <c r="AY430" s="87" t="s">
        <v>115</v>
      </c>
      <c r="AZ430" s="87" t="s">
        <v>115</v>
      </c>
      <c r="BA430" s="87"/>
      <c r="BB430" s="87"/>
      <c r="BC430" s="87"/>
      <c r="BD430" s="87"/>
      <c r="BE430" s="91"/>
      <c r="BF430" s="96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256"/>
      <c r="BY430" s="106"/>
      <c r="BZ430" s="47"/>
      <c r="CA430" s="47">
        <v>419</v>
      </c>
      <c r="CB430" s="18" t="str">
        <f t="shared" si="218"/>
        <v/>
      </c>
      <c r="CC430" s="18" t="str">
        <f t="shared" si="220"/>
        <v>立得点表!3:12</v>
      </c>
      <c r="CD430" s="116" t="str">
        <f t="shared" si="221"/>
        <v>立得点表!16:25</v>
      </c>
      <c r="CE430" s="18" t="str">
        <f t="shared" si="222"/>
        <v>立3段得点表!3:13</v>
      </c>
      <c r="CF430" s="116" t="str">
        <f t="shared" si="223"/>
        <v>立3段得点表!16:25</v>
      </c>
      <c r="CG430" s="18" t="str">
        <f t="shared" si="224"/>
        <v>ボール得点表!3:13</v>
      </c>
      <c r="CH430" s="116" t="str">
        <f t="shared" si="225"/>
        <v>ボール得点表!16:25</v>
      </c>
      <c r="CI430" s="18" t="str">
        <f t="shared" si="226"/>
        <v>50m得点表!3:13</v>
      </c>
      <c r="CJ430" s="116" t="str">
        <f t="shared" si="227"/>
        <v>50m得点表!16:25</v>
      </c>
      <c r="CK430" s="18" t="str">
        <f t="shared" si="228"/>
        <v>往得点表!3:13</v>
      </c>
      <c r="CL430" s="116" t="str">
        <f t="shared" si="229"/>
        <v>往得点表!16:25</v>
      </c>
      <c r="CM430" s="18" t="str">
        <f t="shared" si="230"/>
        <v>腕得点表!3:13</v>
      </c>
      <c r="CN430" s="116" t="str">
        <f t="shared" si="231"/>
        <v>腕得点表!16:25</v>
      </c>
      <c r="CO430" s="18" t="str">
        <f t="shared" si="232"/>
        <v>腕膝得点表!3:4</v>
      </c>
      <c r="CP430" s="116" t="str">
        <f t="shared" si="233"/>
        <v>腕膝得点表!8:9</v>
      </c>
      <c r="CQ430" s="18" t="str">
        <f t="shared" si="234"/>
        <v>20mシャトルラン得点表!3:13</v>
      </c>
      <c r="CR430" s="116" t="str">
        <f t="shared" si="235"/>
        <v>20mシャトルラン得点表!16:25</v>
      </c>
      <c r="CS430" s="47" t="b">
        <f t="shared" si="219"/>
        <v>0</v>
      </c>
    </row>
    <row r="431" spans="1:97">
      <c r="A431" s="10">
        <v>420</v>
      </c>
      <c r="B431" s="147"/>
      <c r="C431" s="15"/>
      <c r="D431" s="233"/>
      <c r="E431" s="15"/>
      <c r="F431" s="139" t="str">
        <f t="shared" si="206"/>
        <v/>
      </c>
      <c r="G431" s="15"/>
      <c r="H431" s="15"/>
      <c r="I431" s="30"/>
      <c r="J431" s="31" t="str">
        <f t="shared" ca="1" si="207"/>
        <v/>
      </c>
      <c r="K431" s="30"/>
      <c r="L431" s="31" t="str">
        <f t="shared" ca="1" si="208"/>
        <v/>
      </c>
      <c r="M431" s="59"/>
      <c r="N431" s="60"/>
      <c r="O431" s="60"/>
      <c r="P431" s="60"/>
      <c r="Q431" s="151"/>
      <c r="R431" s="122"/>
      <c r="S431" s="38" t="str">
        <f t="shared" ca="1" si="209"/>
        <v/>
      </c>
      <c r="T431" s="59"/>
      <c r="U431" s="60"/>
      <c r="V431" s="60"/>
      <c r="W431" s="60"/>
      <c r="X431" s="61"/>
      <c r="Y431" s="38"/>
      <c r="Z431" s="144" t="str">
        <f t="shared" ca="1" si="210"/>
        <v/>
      </c>
      <c r="AA431" s="59"/>
      <c r="AB431" s="60"/>
      <c r="AC431" s="60"/>
      <c r="AD431" s="151"/>
      <c r="AE431" s="30"/>
      <c r="AF431" s="31" t="str">
        <f t="shared" ca="1" si="211"/>
        <v/>
      </c>
      <c r="AG431" s="30"/>
      <c r="AH431" s="31" t="str">
        <f t="shared" ca="1" si="212"/>
        <v/>
      </c>
      <c r="AI431" s="122"/>
      <c r="AJ431" s="38" t="str">
        <f t="shared" ca="1" si="213"/>
        <v/>
      </c>
      <c r="AK431" s="30"/>
      <c r="AL431" s="31" t="str">
        <f t="shared" ca="1" si="214"/>
        <v/>
      </c>
      <c r="AM431" s="11" t="str">
        <f t="shared" si="215"/>
        <v/>
      </c>
      <c r="AN431" s="11" t="str">
        <f t="shared" si="216"/>
        <v/>
      </c>
      <c r="AO431" s="11" t="str">
        <f>IF(AM431=7,VLOOKUP(AN431,設定!$A$2:$B$6,2,1),"---")</f>
        <v>---</v>
      </c>
      <c r="AP431" s="85"/>
      <c r="AQ431" s="86"/>
      <c r="AR431" s="86"/>
      <c r="AS431" s="87" t="s">
        <v>115</v>
      </c>
      <c r="AT431" s="88"/>
      <c r="AU431" s="87"/>
      <c r="AV431" s="89"/>
      <c r="AW431" s="90" t="str">
        <f t="shared" si="217"/>
        <v/>
      </c>
      <c r="AX431" s="87" t="s">
        <v>115</v>
      </c>
      <c r="AY431" s="87" t="s">
        <v>115</v>
      </c>
      <c r="AZ431" s="87" t="s">
        <v>115</v>
      </c>
      <c r="BA431" s="87"/>
      <c r="BB431" s="87"/>
      <c r="BC431" s="87"/>
      <c r="BD431" s="87"/>
      <c r="BE431" s="91"/>
      <c r="BF431" s="96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256"/>
      <c r="BY431" s="106"/>
      <c r="BZ431" s="47"/>
      <c r="CA431" s="47">
        <v>420</v>
      </c>
      <c r="CB431" s="18" t="str">
        <f t="shared" si="218"/>
        <v/>
      </c>
      <c r="CC431" s="18" t="str">
        <f t="shared" si="220"/>
        <v>立得点表!3:12</v>
      </c>
      <c r="CD431" s="116" t="str">
        <f t="shared" si="221"/>
        <v>立得点表!16:25</v>
      </c>
      <c r="CE431" s="18" t="str">
        <f t="shared" si="222"/>
        <v>立3段得点表!3:13</v>
      </c>
      <c r="CF431" s="116" t="str">
        <f t="shared" si="223"/>
        <v>立3段得点表!16:25</v>
      </c>
      <c r="CG431" s="18" t="str">
        <f t="shared" si="224"/>
        <v>ボール得点表!3:13</v>
      </c>
      <c r="CH431" s="116" t="str">
        <f t="shared" si="225"/>
        <v>ボール得点表!16:25</v>
      </c>
      <c r="CI431" s="18" t="str">
        <f t="shared" si="226"/>
        <v>50m得点表!3:13</v>
      </c>
      <c r="CJ431" s="116" t="str">
        <f t="shared" si="227"/>
        <v>50m得点表!16:25</v>
      </c>
      <c r="CK431" s="18" t="str">
        <f t="shared" si="228"/>
        <v>往得点表!3:13</v>
      </c>
      <c r="CL431" s="116" t="str">
        <f t="shared" si="229"/>
        <v>往得点表!16:25</v>
      </c>
      <c r="CM431" s="18" t="str">
        <f t="shared" si="230"/>
        <v>腕得点表!3:13</v>
      </c>
      <c r="CN431" s="116" t="str">
        <f t="shared" si="231"/>
        <v>腕得点表!16:25</v>
      </c>
      <c r="CO431" s="18" t="str">
        <f t="shared" si="232"/>
        <v>腕膝得点表!3:4</v>
      </c>
      <c r="CP431" s="116" t="str">
        <f t="shared" si="233"/>
        <v>腕膝得点表!8:9</v>
      </c>
      <c r="CQ431" s="18" t="str">
        <f t="shared" si="234"/>
        <v>20mシャトルラン得点表!3:13</v>
      </c>
      <c r="CR431" s="116" t="str">
        <f t="shared" si="235"/>
        <v>20mシャトルラン得点表!16:25</v>
      </c>
      <c r="CS431" s="47" t="b">
        <f t="shared" si="219"/>
        <v>0</v>
      </c>
    </row>
    <row r="432" spans="1:97">
      <c r="A432" s="10">
        <v>421</v>
      </c>
      <c r="B432" s="147"/>
      <c r="C432" s="15"/>
      <c r="D432" s="233"/>
      <c r="E432" s="15"/>
      <c r="F432" s="139" t="str">
        <f t="shared" ref="F432:F495" si="236">IF(D432="","",DATEDIF(D432,$Z$4,"y"))</f>
        <v/>
      </c>
      <c r="G432" s="15"/>
      <c r="H432" s="15"/>
      <c r="I432" s="30"/>
      <c r="J432" s="31" t="str">
        <f t="shared" ref="J432:J495" ca="1" si="237">IF(B432="","",IF(I432="","",CHOOSE(MATCH($I432,IF($C432="男",INDIRECT(CC432),INDIRECT(CD432)),1),1,2,3,4,5,6,7,8,9,10)))</f>
        <v/>
      </c>
      <c r="K432" s="30"/>
      <c r="L432" s="31" t="str">
        <f t="shared" ref="L432:L495" ca="1" si="238">IF(B432="","",IF(K432="","",CHOOSE(MATCH($K432,IF($C432="男",INDIRECT(CE432),INDIRECT(CF432)),1),1,2,3,4,5,6,7,8,9,10)))</f>
        <v/>
      </c>
      <c r="M432" s="59"/>
      <c r="N432" s="60"/>
      <c r="O432" s="60"/>
      <c r="P432" s="60"/>
      <c r="Q432" s="151"/>
      <c r="R432" s="122"/>
      <c r="S432" s="38" t="str">
        <f t="shared" ref="S432:S495" ca="1" si="239">IF(B432="","",IF(R432="","",CHOOSE(MATCH($R432,IF($C432="男",INDIRECT(CG432),INDIRECT(CH432)),1),1,2,3,4,5,6,7,8,9,10)))</f>
        <v/>
      </c>
      <c r="T432" s="59"/>
      <c r="U432" s="60"/>
      <c r="V432" s="60"/>
      <c r="W432" s="60"/>
      <c r="X432" s="61"/>
      <c r="Y432" s="38"/>
      <c r="Z432" s="144" t="str">
        <f t="shared" ref="Z432:Z495" ca="1" si="240">IF(B432="","",IF(Y432="","",CHOOSE(MATCH($Y432,IF($C432="男",INDIRECT(CI432),INDIRECT(CJ432)),1),10,9,8,7,6,5,4,3,2,1)))</f>
        <v/>
      </c>
      <c r="AA432" s="59"/>
      <c r="AB432" s="60"/>
      <c r="AC432" s="60"/>
      <c r="AD432" s="151"/>
      <c r="AE432" s="30"/>
      <c r="AF432" s="31" t="str">
        <f t="shared" ref="AF432:AF495" ca="1" si="241">IF(B432="","",IF(AE432="","",CHOOSE(MATCH(AE432,IF($C432="男",INDIRECT(CK432),INDIRECT(CL432)),1),1,2,3,4,5,6,7,8,9,10)))</f>
        <v/>
      </c>
      <c r="AG432" s="30"/>
      <c r="AH432" s="31" t="str">
        <f t="shared" ref="AH432:AH495" ca="1" si="242">IF(B432="","",IF(AG432="","",CHOOSE(MATCH(AG432,IF($C432="男",INDIRECT(CM432),INDIRECT(CN432)),1),1,2,3,4,5,6,7,8,9,10)))</f>
        <v/>
      </c>
      <c r="AI432" s="122"/>
      <c r="AJ432" s="38" t="str">
        <f t="shared" ref="AJ432:AJ495" ca="1" si="243">IF(B432="","",IF(AI432="","",CHOOSE(MATCH(AI432,IF($C432="男",INDIRECT(CO432),INDIRECT(CP432)),1),1,2,3,4,5,6,7,8,9,10)))</f>
        <v/>
      </c>
      <c r="AK432" s="30"/>
      <c r="AL432" s="31" t="str">
        <f t="shared" ref="AL432:AL495" ca="1" si="244">IF(B432="","",IF(AK432="","",CHOOSE(MATCH(AK432,IF($C432="男",INDIRECT(CQ432),INDIRECT(CR432)),1),1,2,3,4,5,6,7,8,9,10)))</f>
        <v/>
      </c>
      <c r="AM432" s="11" t="str">
        <f t="shared" ref="AM432:AM495" si="245">IF(B432="","",COUNT(I432,K432,R432,Y432,AG432,AE432,AK432,AI432))</f>
        <v/>
      </c>
      <c r="AN432" s="11" t="str">
        <f t="shared" ref="AN432:AN495" si="246">IF(B432="","",SUM(J432,L432,S432,AH432,Z432,AF432,AL432,AJ432))</f>
        <v/>
      </c>
      <c r="AO432" s="11" t="str">
        <f>IF(AM432=7,VLOOKUP(AN432,設定!$A$2:$B$6,2,1),"---")</f>
        <v>---</v>
      </c>
      <c r="AP432" s="85"/>
      <c r="AQ432" s="86"/>
      <c r="AR432" s="86"/>
      <c r="AS432" s="87" t="s">
        <v>115</v>
      </c>
      <c r="AT432" s="88"/>
      <c r="AU432" s="87"/>
      <c r="AV432" s="89"/>
      <c r="AW432" s="90" t="str">
        <f t="shared" ref="AW432:AW495" si="247">IF(AV432="","",AV432/AU432)</f>
        <v/>
      </c>
      <c r="AX432" s="87" t="s">
        <v>115</v>
      </c>
      <c r="AY432" s="87" t="s">
        <v>115</v>
      </c>
      <c r="AZ432" s="87" t="s">
        <v>115</v>
      </c>
      <c r="BA432" s="87"/>
      <c r="BB432" s="87"/>
      <c r="BC432" s="87"/>
      <c r="BD432" s="87"/>
      <c r="BE432" s="91"/>
      <c r="BF432" s="96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256"/>
      <c r="BY432" s="106"/>
      <c r="BZ432" s="47"/>
      <c r="CA432" s="47">
        <v>421</v>
      </c>
      <c r="CB432" s="18" t="str">
        <f t="shared" ref="CB432:CB495" si="248">IF(F432="","",VLOOKUP(F432,年齢変換表,2))</f>
        <v/>
      </c>
      <c r="CC432" s="18" t="str">
        <f t="shared" si="220"/>
        <v>立得点表!3:12</v>
      </c>
      <c r="CD432" s="116" t="str">
        <f t="shared" si="221"/>
        <v>立得点表!16:25</v>
      </c>
      <c r="CE432" s="18" t="str">
        <f t="shared" si="222"/>
        <v>立3段得点表!3:13</v>
      </c>
      <c r="CF432" s="116" t="str">
        <f t="shared" si="223"/>
        <v>立3段得点表!16:25</v>
      </c>
      <c r="CG432" s="18" t="str">
        <f t="shared" si="224"/>
        <v>ボール得点表!3:13</v>
      </c>
      <c r="CH432" s="116" t="str">
        <f t="shared" si="225"/>
        <v>ボール得点表!16:25</v>
      </c>
      <c r="CI432" s="18" t="str">
        <f t="shared" si="226"/>
        <v>50m得点表!3:13</v>
      </c>
      <c r="CJ432" s="116" t="str">
        <f t="shared" si="227"/>
        <v>50m得点表!16:25</v>
      </c>
      <c r="CK432" s="18" t="str">
        <f t="shared" si="228"/>
        <v>往得点表!3:13</v>
      </c>
      <c r="CL432" s="116" t="str">
        <f t="shared" si="229"/>
        <v>往得点表!16:25</v>
      </c>
      <c r="CM432" s="18" t="str">
        <f t="shared" si="230"/>
        <v>腕得点表!3:13</v>
      </c>
      <c r="CN432" s="116" t="str">
        <f t="shared" si="231"/>
        <v>腕得点表!16:25</v>
      </c>
      <c r="CO432" s="18" t="str">
        <f t="shared" si="232"/>
        <v>腕膝得点表!3:4</v>
      </c>
      <c r="CP432" s="116" t="str">
        <f t="shared" si="233"/>
        <v>腕膝得点表!8:9</v>
      </c>
      <c r="CQ432" s="18" t="str">
        <f t="shared" si="234"/>
        <v>20mシャトルラン得点表!3:13</v>
      </c>
      <c r="CR432" s="116" t="str">
        <f t="shared" si="235"/>
        <v>20mシャトルラン得点表!16:25</v>
      </c>
      <c r="CS432" s="47" t="b">
        <f t="shared" ref="CS432:CS495" si="249">OR(AND(E432&lt;=7,E432&lt;&gt;""),AND(E432&gt;=50,E432=""))</f>
        <v>0</v>
      </c>
    </row>
    <row r="433" spans="1:97">
      <c r="A433" s="10">
        <v>422</v>
      </c>
      <c r="B433" s="147"/>
      <c r="C433" s="15"/>
      <c r="D433" s="233"/>
      <c r="E433" s="15"/>
      <c r="F433" s="139" t="str">
        <f t="shared" si="236"/>
        <v/>
      </c>
      <c r="G433" s="15"/>
      <c r="H433" s="15"/>
      <c r="I433" s="30"/>
      <c r="J433" s="31" t="str">
        <f t="shared" ca="1" si="237"/>
        <v/>
      </c>
      <c r="K433" s="30"/>
      <c r="L433" s="31" t="str">
        <f t="shared" ca="1" si="238"/>
        <v/>
      </c>
      <c r="M433" s="59"/>
      <c r="N433" s="60"/>
      <c r="O433" s="60"/>
      <c r="P433" s="60"/>
      <c r="Q433" s="151"/>
      <c r="R433" s="122"/>
      <c r="S433" s="38" t="str">
        <f t="shared" ca="1" si="239"/>
        <v/>
      </c>
      <c r="T433" s="59"/>
      <c r="U433" s="60"/>
      <c r="V433" s="60"/>
      <c r="W433" s="60"/>
      <c r="X433" s="61"/>
      <c r="Y433" s="38"/>
      <c r="Z433" s="144" t="str">
        <f t="shared" ca="1" si="240"/>
        <v/>
      </c>
      <c r="AA433" s="59"/>
      <c r="AB433" s="60"/>
      <c r="AC433" s="60"/>
      <c r="AD433" s="151"/>
      <c r="AE433" s="30"/>
      <c r="AF433" s="31" t="str">
        <f t="shared" ca="1" si="241"/>
        <v/>
      </c>
      <c r="AG433" s="30"/>
      <c r="AH433" s="31" t="str">
        <f t="shared" ca="1" si="242"/>
        <v/>
      </c>
      <c r="AI433" s="122"/>
      <c r="AJ433" s="38" t="str">
        <f t="shared" ca="1" si="243"/>
        <v/>
      </c>
      <c r="AK433" s="30"/>
      <c r="AL433" s="31" t="str">
        <f t="shared" ca="1" si="244"/>
        <v/>
      </c>
      <c r="AM433" s="11" t="str">
        <f t="shared" si="245"/>
        <v/>
      </c>
      <c r="AN433" s="11" t="str">
        <f t="shared" si="246"/>
        <v/>
      </c>
      <c r="AO433" s="11" t="str">
        <f>IF(AM433=7,VLOOKUP(AN433,設定!$A$2:$B$6,2,1),"---")</f>
        <v>---</v>
      </c>
      <c r="AP433" s="85"/>
      <c r="AQ433" s="86"/>
      <c r="AR433" s="86"/>
      <c r="AS433" s="87" t="s">
        <v>115</v>
      </c>
      <c r="AT433" s="88"/>
      <c r="AU433" s="87"/>
      <c r="AV433" s="89"/>
      <c r="AW433" s="90" t="str">
        <f t="shared" si="247"/>
        <v/>
      </c>
      <c r="AX433" s="87" t="s">
        <v>115</v>
      </c>
      <c r="AY433" s="87" t="s">
        <v>115</v>
      </c>
      <c r="AZ433" s="87" t="s">
        <v>115</v>
      </c>
      <c r="BA433" s="87"/>
      <c r="BB433" s="87"/>
      <c r="BC433" s="87"/>
      <c r="BD433" s="87"/>
      <c r="BE433" s="91"/>
      <c r="BF433" s="96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256"/>
      <c r="BY433" s="106"/>
      <c r="BZ433" s="47"/>
      <c r="CA433" s="47">
        <v>422</v>
      </c>
      <c r="CB433" s="18" t="str">
        <f t="shared" si="248"/>
        <v/>
      </c>
      <c r="CC433" s="18" t="str">
        <f t="shared" si="220"/>
        <v>立得点表!3:12</v>
      </c>
      <c r="CD433" s="116" t="str">
        <f t="shared" si="221"/>
        <v>立得点表!16:25</v>
      </c>
      <c r="CE433" s="18" t="str">
        <f t="shared" si="222"/>
        <v>立3段得点表!3:13</v>
      </c>
      <c r="CF433" s="116" t="str">
        <f t="shared" si="223"/>
        <v>立3段得点表!16:25</v>
      </c>
      <c r="CG433" s="18" t="str">
        <f t="shared" si="224"/>
        <v>ボール得点表!3:13</v>
      </c>
      <c r="CH433" s="116" t="str">
        <f t="shared" si="225"/>
        <v>ボール得点表!16:25</v>
      </c>
      <c r="CI433" s="18" t="str">
        <f t="shared" si="226"/>
        <v>50m得点表!3:13</v>
      </c>
      <c r="CJ433" s="116" t="str">
        <f t="shared" si="227"/>
        <v>50m得点表!16:25</v>
      </c>
      <c r="CK433" s="18" t="str">
        <f t="shared" si="228"/>
        <v>往得点表!3:13</v>
      </c>
      <c r="CL433" s="116" t="str">
        <f t="shared" si="229"/>
        <v>往得点表!16:25</v>
      </c>
      <c r="CM433" s="18" t="str">
        <f t="shared" si="230"/>
        <v>腕得点表!3:13</v>
      </c>
      <c r="CN433" s="116" t="str">
        <f t="shared" si="231"/>
        <v>腕得点表!16:25</v>
      </c>
      <c r="CO433" s="18" t="str">
        <f t="shared" si="232"/>
        <v>腕膝得点表!3:4</v>
      </c>
      <c r="CP433" s="116" t="str">
        <f t="shared" si="233"/>
        <v>腕膝得点表!8:9</v>
      </c>
      <c r="CQ433" s="18" t="str">
        <f t="shared" si="234"/>
        <v>20mシャトルラン得点表!3:13</v>
      </c>
      <c r="CR433" s="116" t="str">
        <f t="shared" si="235"/>
        <v>20mシャトルラン得点表!16:25</v>
      </c>
      <c r="CS433" s="47" t="b">
        <f t="shared" si="249"/>
        <v>0</v>
      </c>
    </row>
    <row r="434" spans="1:97">
      <c r="A434" s="10">
        <v>423</v>
      </c>
      <c r="B434" s="147"/>
      <c r="C434" s="15"/>
      <c r="D434" s="233"/>
      <c r="E434" s="15"/>
      <c r="F434" s="139" t="str">
        <f t="shared" si="236"/>
        <v/>
      </c>
      <c r="G434" s="15"/>
      <c r="H434" s="15"/>
      <c r="I434" s="30"/>
      <c r="J434" s="31" t="str">
        <f t="shared" ca="1" si="237"/>
        <v/>
      </c>
      <c r="K434" s="30"/>
      <c r="L434" s="31" t="str">
        <f t="shared" ca="1" si="238"/>
        <v/>
      </c>
      <c r="M434" s="59"/>
      <c r="N434" s="60"/>
      <c r="O434" s="60"/>
      <c r="P434" s="60"/>
      <c r="Q434" s="151"/>
      <c r="R434" s="122"/>
      <c r="S434" s="38" t="str">
        <f t="shared" ca="1" si="239"/>
        <v/>
      </c>
      <c r="T434" s="59"/>
      <c r="U434" s="60"/>
      <c r="V434" s="60"/>
      <c r="W434" s="60"/>
      <c r="X434" s="61"/>
      <c r="Y434" s="38"/>
      <c r="Z434" s="144" t="str">
        <f t="shared" ca="1" si="240"/>
        <v/>
      </c>
      <c r="AA434" s="59"/>
      <c r="AB434" s="60"/>
      <c r="AC434" s="60"/>
      <c r="AD434" s="151"/>
      <c r="AE434" s="30"/>
      <c r="AF434" s="31" t="str">
        <f t="shared" ca="1" si="241"/>
        <v/>
      </c>
      <c r="AG434" s="30"/>
      <c r="AH434" s="31" t="str">
        <f t="shared" ca="1" si="242"/>
        <v/>
      </c>
      <c r="AI434" s="122"/>
      <c r="AJ434" s="38" t="str">
        <f t="shared" ca="1" si="243"/>
        <v/>
      </c>
      <c r="AK434" s="30"/>
      <c r="AL434" s="31" t="str">
        <f t="shared" ca="1" si="244"/>
        <v/>
      </c>
      <c r="AM434" s="11" t="str">
        <f t="shared" si="245"/>
        <v/>
      </c>
      <c r="AN434" s="11" t="str">
        <f t="shared" si="246"/>
        <v/>
      </c>
      <c r="AO434" s="11" t="str">
        <f>IF(AM434=7,VLOOKUP(AN434,設定!$A$2:$B$6,2,1),"---")</f>
        <v>---</v>
      </c>
      <c r="AP434" s="85"/>
      <c r="AQ434" s="86"/>
      <c r="AR434" s="86"/>
      <c r="AS434" s="87" t="s">
        <v>115</v>
      </c>
      <c r="AT434" s="88"/>
      <c r="AU434" s="87"/>
      <c r="AV434" s="89"/>
      <c r="AW434" s="90" t="str">
        <f t="shared" si="247"/>
        <v/>
      </c>
      <c r="AX434" s="87" t="s">
        <v>115</v>
      </c>
      <c r="AY434" s="87" t="s">
        <v>115</v>
      </c>
      <c r="AZ434" s="87" t="s">
        <v>115</v>
      </c>
      <c r="BA434" s="87"/>
      <c r="BB434" s="87"/>
      <c r="BC434" s="87"/>
      <c r="BD434" s="87"/>
      <c r="BE434" s="91"/>
      <c r="BF434" s="96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256"/>
      <c r="BY434" s="106"/>
      <c r="BZ434" s="47"/>
      <c r="CA434" s="47">
        <v>423</v>
      </c>
      <c r="CB434" s="18" t="str">
        <f t="shared" si="248"/>
        <v/>
      </c>
      <c r="CC434" s="18" t="str">
        <f t="shared" si="220"/>
        <v>立得点表!3:12</v>
      </c>
      <c r="CD434" s="116" t="str">
        <f t="shared" si="221"/>
        <v>立得点表!16:25</v>
      </c>
      <c r="CE434" s="18" t="str">
        <f t="shared" si="222"/>
        <v>立3段得点表!3:13</v>
      </c>
      <c r="CF434" s="116" t="str">
        <f t="shared" si="223"/>
        <v>立3段得点表!16:25</v>
      </c>
      <c r="CG434" s="18" t="str">
        <f t="shared" si="224"/>
        <v>ボール得点表!3:13</v>
      </c>
      <c r="CH434" s="116" t="str">
        <f t="shared" si="225"/>
        <v>ボール得点表!16:25</v>
      </c>
      <c r="CI434" s="18" t="str">
        <f t="shared" si="226"/>
        <v>50m得点表!3:13</v>
      </c>
      <c r="CJ434" s="116" t="str">
        <f t="shared" si="227"/>
        <v>50m得点表!16:25</v>
      </c>
      <c r="CK434" s="18" t="str">
        <f t="shared" si="228"/>
        <v>往得点表!3:13</v>
      </c>
      <c r="CL434" s="116" t="str">
        <f t="shared" si="229"/>
        <v>往得点表!16:25</v>
      </c>
      <c r="CM434" s="18" t="str">
        <f t="shared" si="230"/>
        <v>腕得点表!3:13</v>
      </c>
      <c r="CN434" s="116" t="str">
        <f t="shared" si="231"/>
        <v>腕得点表!16:25</v>
      </c>
      <c r="CO434" s="18" t="str">
        <f t="shared" si="232"/>
        <v>腕膝得点表!3:4</v>
      </c>
      <c r="CP434" s="116" t="str">
        <f t="shared" si="233"/>
        <v>腕膝得点表!8:9</v>
      </c>
      <c r="CQ434" s="18" t="str">
        <f t="shared" si="234"/>
        <v>20mシャトルラン得点表!3:13</v>
      </c>
      <c r="CR434" s="116" t="str">
        <f t="shared" si="235"/>
        <v>20mシャトルラン得点表!16:25</v>
      </c>
      <c r="CS434" s="47" t="b">
        <f t="shared" si="249"/>
        <v>0</v>
      </c>
    </row>
    <row r="435" spans="1:97">
      <c r="A435" s="10">
        <v>424</v>
      </c>
      <c r="B435" s="147"/>
      <c r="C435" s="15"/>
      <c r="D435" s="233"/>
      <c r="E435" s="15"/>
      <c r="F435" s="139" t="str">
        <f t="shared" si="236"/>
        <v/>
      </c>
      <c r="G435" s="15"/>
      <c r="H435" s="15"/>
      <c r="I435" s="30"/>
      <c r="J435" s="31" t="str">
        <f t="shared" ca="1" si="237"/>
        <v/>
      </c>
      <c r="K435" s="30"/>
      <c r="L435" s="31" t="str">
        <f t="shared" ca="1" si="238"/>
        <v/>
      </c>
      <c r="M435" s="59"/>
      <c r="N435" s="60"/>
      <c r="O435" s="60"/>
      <c r="P435" s="60"/>
      <c r="Q435" s="151"/>
      <c r="R435" s="122"/>
      <c r="S435" s="38" t="str">
        <f t="shared" ca="1" si="239"/>
        <v/>
      </c>
      <c r="T435" s="59"/>
      <c r="U435" s="60"/>
      <c r="V435" s="60"/>
      <c r="W435" s="60"/>
      <c r="X435" s="61"/>
      <c r="Y435" s="38"/>
      <c r="Z435" s="144" t="str">
        <f t="shared" ca="1" si="240"/>
        <v/>
      </c>
      <c r="AA435" s="59"/>
      <c r="AB435" s="60"/>
      <c r="AC435" s="60"/>
      <c r="AD435" s="151"/>
      <c r="AE435" s="30"/>
      <c r="AF435" s="31" t="str">
        <f t="shared" ca="1" si="241"/>
        <v/>
      </c>
      <c r="AG435" s="30"/>
      <c r="AH435" s="31" t="str">
        <f t="shared" ca="1" si="242"/>
        <v/>
      </c>
      <c r="AI435" s="122"/>
      <c r="AJ435" s="38" t="str">
        <f t="shared" ca="1" si="243"/>
        <v/>
      </c>
      <c r="AK435" s="30"/>
      <c r="AL435" s="31" t="str">
        <f t="shared" ca="1" si="244"/>
        <v/>
      </c>
      <c r="AM435" s="11" t="str">
        <f t="shared" si="245"/>
        <v/>
      </c>
      <c r="AN435" s="11" t="str">
        <f t="shared" si="246"/>
        <v/>
      </c>
      <c r="AO435" s="11" t="str">
        <f>IF(AM435=7,VLOOKUP(AN435,設定!$A$2:$B$6,2,1),"---")</f>
        <v>---</v>
      </c>
      <c r="AP435" s="85"/>
      <c r="AQ435" s="86"/>
      <c r="AR435" s="86"/>
      <c r="AS435" s="87" t="s">
        <v>115</v>
      </c>
      <c r="AT435" s="88"/>
      <c r="AU435" s="87"/>
      <c r="AV435" s="89"/>
      <c r="AW435" s="90" t="str">
        <f t="shared" si="247"/>
        <v/>
      </c>
      <c r="AX435" s="87" t="s">
        <v>115</v>
      </c>
      <c r="AY435" s="87" t="s">
        <v>115</v>
      </c>
      <c r="AZ435" s="87" t="s">
        <v>115</v>
      </c>
      <c r="BA435" s="87"/>
      <c r="BB435" s="87"/>
      <c r="BC435" s="87"/>
      <c r="BD435" s="87"/>
      <c r="BE435" s="91"/>
      <c r="BF435" s="96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256"/>
      <c r="BY435" s="106"/>
      <c r="BZ435" s="47"/>
      <c r="CA435" s="47">
        <v>424</v>
      </c>
      <c r="CB435" s="18" t="str">
        <f t="shared" si="248"/>
        <v/>
      </c>
      <c r="CC435" s="18" t="str">
        <f t="shared" si="220"/>
        <v>立得点表!3:12</v>
      </c>
      <c r="CD435" s="116" t="str">
        <f t="shared" si="221"/>
        <v>立得点表!16:25</v>
      </c>
      <c r="CE435" s="18" t="str">
        <f t="shared" si="222"/>
        <v>立3段得点表!3:13</v>
      </c>
      <c r="CF435" s="116" t="str">
        <f t="shared" si="223"/>
        <v>立3段得点表!16:25</v>
      </c>
      <c r="CG435" s="18" t="str">
        <f t="shared" si="224"/>
        <v>ボール得点表!3:13</v>
      </c>
      <c r="CH435" s="116" t="str">
        <f t="shared" si="225"/>
        <v>ボール得点表!16:25</v>
      </c>
      <c r="CI435" s="18" t="str">
        <f t="shared" si="226"/>
        <v>50m得点表!3:13</v>
      </c>
      <c r="CJ435" s="116" t="str">
        <f t="shared" si="227"/>
        <v>50m得点表!16:25</v>
      </c>
      <c r="CK435" s="18" t="str">
        <f t="shared" si="228"/>
        <v>往得点表!3:13</v>
      </c>
      <c r="CL435" s="116" t="str">
        <f t="shared" si="229"/>
        <v>往得点表!16:25</v>
      </c>
      <c r="CM435" s="18" t="str">
        <f t="shared" si="230"/>
        <v>腕得点表!3:13</v>
      </c>
      <c r="CN435" s="116" t="str">
        <f t="shared" si="231"/>
        <v>腕得点表!16:25</v>
      </c>
      <c r="CO435" s="18" t="str">
        <f t="shared" si="232"/>
        <v>腕膝得点表!3:4</v>
      </c>
      <c r="CP435" s="116" t="str">
        <f t="shared" si="233"/>
        <v>腕膝得点表!8:9</v>
      </c>
      <c r="CQ435" s="18" t="str">
        <f t="shared" si="234"/>
        <v>20mシャトルラン得点表!3:13</v>
      </c>
      <c r="CR435" s="116" t="str">
        <f t="shared" si="235"/>
        <v>20mシャトルラン得点表!16:25</v>
      </c>
      <c r="CS435" s="47" t="b">
        <f t="shared" si="249"/>
        <v>0</v>
      </c>
    </row>
    <row r="436" spans="1:97">
      <c r="A436" s="10">
        <v>425</v>
      </c>
      <c r="B436" s="147"/>
      <c r="C436" s="15"/>
      <c r="D436" s="233"/>
      <c r="E436" s="15"/>
      <c r="F436" s="139" t="str">
        <f t="shared" si="236"/>
        <v/>
      </c>
      <c r="G436" s="15"/>
      <c r="H436" s="15"/>
      <c r="I436" s="30"/>
      <c r="J436" s="31" t="str">
        <f t="shared" ca="1" si="237"/>
        <v/>
      </c>
      <c r="K436" s="30"/>
      <c r="L436" s="31" t="str">
        <f t="shared" ca="1" si="238"/>
        <v/>
      </c>
      <c r="M436" s="59"/>
      <c r="N436" s="60"/>
      <c r="O436" s="60"/>
      <c r="P436" s="60"/>
      <c r="Q436" s="151"/>
      <c r="R436" s="122"/>
      <c r="S436" s="38" t="str">
        <f t="shared" ca="1" si="239"/>
        <v/>
      </c>
      <c r="T436" s="59"/>
      <c r="U436" s="60"/>
      <c r="V436" s="60"/>
      <c r="W436" s="60"/>
      <c r="X436" s="61"/>
      <c r="Y436" s="38"/>
      <c r="Z436" s="144" t="str">
        <f t="shared" ca="1" si="240"/>
        <v/>
      </c>
      <c r="AA436" s="59"/>
      <c r="AB436" s="60"/>
      <c r="AC436" s="60"/>
      <c r="AD436" s="151"/>
      <c r="AE436" s="30"/>
      <c r="AF436" s="31" t="str">
        <f t="shared" ca="1" si="241"/>
        <v/>
      </c>
      <c r="AG436" s="30"/>
      <c r="AH436" s="31" t="str">
        <f t="shared" ca="1" si="242"/>
        <v/>
      </c>
      <c r="AI436" s="122"/>
      <c r="AJ436" s="38" t="str">
        <f t="shared" ca="1" si="243"/>
        <v/>
      </c>
      <c r="AK436" s="30"/>
      <c r="AL436" s="31" t="str">
        <f t="shared" ca="1" si="244"/>
        <v/>
      </c>
      <c r="AM436" s="11" t="str">
        <f t="shared" si="245"/>
        <v/>
      </c>
      <c r="AN436" s="11" t="str">
        <f t="shared" si="246"/>
        <v/>
      </c>
      <c r="AO436" s="11" t="str">
        <f>IF(AM436=7,VLOOKUP(AN436,設定!$A$2:$B$6,2,1),"---")</f>
        <v>---</v>
      </c>
      <c r="AP436" s="85"/>
      <c r="AQ436" s="86"/>
      <c r="AR436" s="86"/>
      <c r="AS436" s="87" t="s">
        <v>115</v>
      </c>
      <c r="AT436" s="88"/>
      <c r="AU436" s="87"/>
      <c r="AV436" s="89"/>
      <c r="AW436" s="90" t="str">
        <f t="shared" si="247"/>
        <v/>
      </c>
      <c r="AX436" s="87" t="s">
        <v>115</v>
      </c>
      <c r="AY436" s="87" t="s">
        <v>115</v>
      </c>
      <c r="AZ436" s="87" t="s">
        <v>115</v>
      </c>
      <c r="BA436" s="87"/>
      <c r="BB436" s="87"/>
      <c r="BC436" s="87"/>
      <c r="BD436" s="87"/>
      <c r="BE436" s="91"/>
      <c r="BF436" s="96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256"/>
      <c r="BY436" s="106"/>
      <c r="BZ436" s="47"/>
      <c r="CA436" s="47">
        <v>425</v>
      </c>
      <c r="CB436" s="18" t="str">
        <f t="shared" si="248"/>
        <v/>
      </c>
      <c r="CC436" s="18" t="str">
        <f t="shared" si="220"/>
        <v>立得点表!3:12</v>
      </c>
      <c r="CD436" s="116" t="str">
        <f t="shared" si="221"/>
        <v>立得点表!16:25</v>
      </c>
      <c r="CE436" s="18" t="str">
        <f t="shared" si="222"/>
        <v>立3段得点表!3:13</v>
      </c>
      <c r="CF436" s="116" t="str">
        <f t="shared" si="223"/>
        <v>立3段得点表!16:25</v>
      </c>
      <c r="CG436" s="18" t="str">
        <f t="shared" si="224"/>
        <v>ボール得点表!3:13</v>
      </c>
      <c r="CH436" s="116" t="str">
        <f t="shared" si="225"/>
        <v>ボール得点表!16:25</v>
      </c>
      <c r="CI436" s="18" t="str">
        <f t="shared" si="226"/>
        <v>50m得点表!3:13</v>
      </c>
      <c r="CJ436" s="116" t="str">
        <f t="shared" si="227"/>
        <v>50m得点表!16:25</v>
      </c>
      <c r="CK436" s="18" t="str">
        <f t="shared" si="228"/>
        <v>往得点表!3:13</v>
      </c>
      <c r="CL436" s="116" t="str">
        <f t="shared" si="229"/>
        <v>往得点表!16:25</v>
      </c>
      <c r="CM436" s="18" t="str">
        <f t="shared" si="230"/>
        <v>腕得点表!3:13</v>
      </c>
      <c r="CN436" s="116" t="str">
        <f t="shared" si="231"/>
        <v>腕得点表!16:25</v>
      </c>
      <c r="CO436" s="18" t="str">
        <f t="shared" si="232"/>
        <v>腕膝得点表!3:4</v>
      </c>
      <c r="CP436" s="116" t="str">
        <f t="shared" si="233"/>
        <v>腕膝得点表!8:9</v>
      </c>
      <c r="CQ436" s="18" t="str">
        <f t="shared" si="234"/>
        <v>20mシャトルラン得点表!3:13</v>
      </c>
      <c r="CR436" s="116" t="str">
        <f t="shared" si="235"/>
        <v>20mシャトルラン得点表!16:25</v>
      </c>
      <c r="CS436" s="47" t="b">
        <f t="shared" si="249"/>
        <v>0</v>
      </c>
    </row>
    <row r="437" spans="1:97">
      <c r="A437" s="10">
        <v>426</v>
      </c>
      <c r="B437" s="147"/>
      <c r="C437" s="15"/>
      <c r="D437" s="233"/>
      <c r="E437" s="15"/>
      <c r="F437" s="139" t="str">
        <f t="shared" si="236"/>
        <v/>
      </c>
      <c r="G437" s="15"/>
      <c r="H437" s="15"/>
      <c r="I437" s="30"/>
      <c r="J437" s="31" t="str">
        <f t="shared" ca="1" si="237"/>
        <v/>
      </c>
      <c r="K437" s="30"/>
      <c r="L437" s="31" t="str">
        <f t="shared" ca="1" si="238"/>
        <v/>
      </c>
      <c r="M437" s="59"/>
      <c r="N437" s="60"/>
      <c r="O437" s="60"/>
      <c r="P437" s="60"/>
      <c r="Q437" s="151"/>
      <c r="R437" s="122"/>
      <c r="S437" s="38" t="str">
        <f t="shared" ca="1" si="239"/>
        <v/>
      </c>
      <c r="T437" s="59"/>
      <c r="U437" s="60"/>
      <c r="V437" s="60"/>
      <c r="W437" s="60"/>
      <c r="X437" s="61"/>
      <c r="Y437" s="38"/>
      <c r="Z437" s="144" t="str">
        <f t="shared" ca="1" si="240"/>
        <v/>
      </c>
      <c r="AA437" s="59"/>
      <c r="AB437" s="60"/>
      <c r="AC437" s="60"/>
      <c r="AD437" s="151"/>
      <c r="AE437" s="30"/>
      <c r="AF437" s="31" t="str">
        <f t="shared" ca="1" si="241"/>
        <v/>
      </c>
      <c r="AG437" s="30"/>
      <c r="AH437" s="31" t="str">
        <f t="shared" ca="1" si="242"/>
        <v/>
      </c>
      <c r="AI437" s="122"/>
      <c r="AJ437" s="38" t="str">
        <f t="shared" ca="1" si="243"/>
        <v/>
      </c>
      <c r="AK437" s="30"/>
      <c r="AL437" s="31" t="str">
        <f t="shared" ca="1" si="244"/>
        <v/>
      </c>
      <c r="AM437" s="11" t="str">
        <f t="shared" si="245"/>
        <v/>
      </c>
      <c r="AN437" s="11" t="str">
        <f t="shared" si="246"/>
        <v/>
      </c>
      <c r="AO437" s="11" t="str">
        <f>IF(AM437=7,VLOOKUP(AN437,設定!$A$2:$B$6,2,1),"---")</f>
        <v>---</v>
      </c>
      <c r="AP437" s="85"/>
      <c r="AQ437" s="86"/>
      <c r="AR437" s="86"/>
      <c r="AS437" s="87" t="s">
        <v>115</v>
      </c>
      <c r="AT437" s="88"/>
      <c r="AU437" s="87"/>
      <c r="AV437" s="89"/>
      <c r="AW437" s="90" t="str">
        <f t="shared" si="247"/>
        <v/>
      </c>
      <c r="AX437" s="87" t="s">
        <v>115</v>
      </c>
      <c r="AY437" s="87" t="s">
        <v>115</v>
      </c>
      <c r="AZ437" s="87" t="s">
        <v>115</v>
      </c>
      <c r="BA437" s="87"/>
      <c r="BB437" s="87"/>
      <c r="BC437" s="87"/>
      <c r="BD437" s="87"/>
      <c r="BE437" s="91"/>
      <c r="BF437" s="96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256"/>
      <c r="BY437" s="106"/>
      <c r="BZ437" s="47"/>
      <c r="CA437" s="47">
        <v>426</v>
      </c>
      <c r="CB437" s="18" t="str">
        <f t="shared" si="248"/>
        <v/>
      </c>
      <c r="CC437" s="18" t="str">
        <f t="shared" si="220"/>
        <v>立得点表!3:12</v>
      </c>
      <c r="CD437" s="116" t="str">
        <f t="shared" si="221"/>
        <v>立得点表!16:25</v>
      </c>
      <c r="CE437" s="18" t="str">
        <f t="shared" si="222"/>
        <v>立3段得点表!3:13</v>
      </c>
      <c r="CF437" s="116" t="str">
        <f t="shared" si="223"/>
        <v>立3段得点表!16:25</v>
      </c>
      <c r="CG437" s="18" t="str">
        <f t="shared" si="224"/>
        <v>ボール得点表!3:13</v>
      </c>
      <c r="CH437" s="116" t="str">
        <f t="shared" si="225"/>
        <v>ボール得点表!16:25</v>
      </c>
      <c r="CI437" s="18" t="str">
        <f t="shared" si="226"/>
        <v>50m得点表!3:13</v>
      </c>
      <c r="CJ437" s="116" t="str">
        <f t="shared" si="227"/>
        <v>50m得点表!16:25</v>
      </c>
      <c r="CK437" s="18" t="str">
        <f t="shared" si="228"/>
        <v>往得点表!3:13</v>
      </c>
      <c r="CL437" s="116" t="str">
        <f t="shared" si="229"/>
        <v>往得点表!16:25</v>
      </c>
      <c r="CM437" s="18" t="str">
        <f t="shared" si="230"/>
        <v>腕得点表!3:13</v>
      </c>
      <c r="CN437" s="116" t="str">
        <f t="shared" si="231"/>
        <v>腕得点表!16:25</v>
      </c>
      <c r="CO437" s="18" t="str">
        <f t="shared" si="232"/>
        <v>腕膝得点表!3:4</v>
      </c>
      <c r="CP437" s="116" t="str">
        <f t="shared" si="233"/>
        <v>腕膝得点表!8:9</v>
      </c>
      <c r="CQ437" s="18" t="str">
        <f t="shared" si="234"/>
        <v>20mシャトルラン得点表!3:13</v>
      </c>
      <c r="CR437" s="116" t="str">
        <f t="shared" si="235"/>
        <v>20mシャトルラン得点表!16:25</v>
      </c>
      <c r="CS437" s="47" t="b">
        <f t="shared" si="249"/>
        <v>0</v>
      </c>
    </row>
    <row r="438" spans="1:97">
      <c r="A438" s="10">
        <v>427</v>
      </c>
      <c r="B438" s="147"/>
      <c r="C438" s="15"/>
      <c r="D438" s="233"/>
      <c r="E438" s="15"/>
      <c r="F438" s="139" t="str">
        <f t="shared" si="236"/>
        <v/>
      </c>
      <c r="G438" s="15"/>
      <c r="H438" s="15"/>
      <c r="I438" s="30"/>
      <c r="J438" s="31" t="str">
        <f t="shared" ca="1" si="237"/>
        <v/>
      </c>
      <c r="K438" s="30"/>
      <c r="L438" s="31" t="str">
        <f t="shared" ca="1" si="238"/>
        <v/>
      </c>
      <c r="M438" s="59"/>
      <c r="N438" s="60"/>
      <c r="O438" s="60"/>
      <c r="P438" s="60"/>
      <c r="Q438" s="151"/>
      <c r="R438" s="122"/>
      <c r="S438" s="38" t="str">
        <f t="shared" ca="1" si="239"/>
        <v/>
      </c>
      <c r="T438" s="59"/>
      <c r="U438" s="60"/>
      <c r="V438" s="60"/>
      <c r="W438" s="60"/>
      <c r="X438" s="61"/>
      <c r="Y438" s="38"/>
      <c r="Z438" s="144" t="str">
        <f t="shared" ca="1" si="240"/>
        <v/>
      </c>
      <c r="AA438" s="59"/>
      <c r="AB438" s="60"/>
      <c r="AC438" s="60"/>
      <c r="AD438" s="151"/>
      <c r="AE438" s="30"/>
      <c r="AF438" s="31" t="str">
        <f t="shared" ca="1" si="241"/>
        <v/>
      </c>
      <c r="AG438" s="30"/>
      <c r="AH438" s="31" t="str">
        <f t="shared" ca="1" si="242"/>
        <v/>
      </c>
      <c r="AI438" s="122"/>
      <c r="AJ438" s="38" t="str">
        <f t="shared" ca="1" si="243"/>
        <v/>
      </c>
      <c r="AK438" s="30"/>
      <c r="AL438" s="31" t="str">
        <f t="shared" ca="1" si="244"/>
        <v/>
      </c>
      <c r="AM438" s="11" t="str">
        <f t="shared" si="245"/>
        <v/>
      </c>
      <c r="AN438" s="11" t="str">
        <f t="shared" si="246"/>
        <v/>
      </c>
      <c r="AO438" s="11" t="str">
        <f>IF(AM438=7,VLOOKUP(AN438,設定!$A$2:$B$6,2,1),"---")</f>
        <v>---</v>
      </c>
      <c r="AP438" s="85"/>
      <c r="AQ438" s="86"/>
      <c r="AR438" s="86"/>
      <c r="AS438" s="87" t="s">
        <v>115</v>
      </c>
      <c r="AT438" s="88"/>
      <c r="AU438" s="87"/>
      <c r="AV438" s="89"/>
      <c r="AW438" s="90" t="str">
        <f t="shared" si="247"/>
        <v/>
      </c>
      <c r="AX438" s="87" t="s">
        <v>115</v>
      </c>
      <c r="AY438" s="87" t="s">
        <v>115</v>
      </c>
      <c r="AZ438" s="87" t="s">
        <v>115</v>
      </c>
      <c r="BA438" s="87"/>
      <c r="BB438" s="87"/>
      <c r="BC438" s="87"/>
      <c r="BD438" s="87"/>
      <c r="BE438" s="91"/>
      <c r="BF438" s="96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256"/>
      <c r="BY438" s="106"/>
      <c r="BZ438" s="47"/>
      <c r="CA438" s="47">
        <v>427</v>
      </c>
      <c r="CB438" s="18" t="str">
        <f t="shared" si="248"/>
        <v/>
      </c>
      <c r="CC438" s="18" t="str">
        <f t="shared" si="220"/>
        <v>立得点表!3:12</v>
      </c>
      <c r="CD438" s="116" t="str">
        <f t="shared" si="221"/>
        <v>立得点表!16:25</v>
      </c>
      <c r="CE438" s="18" t="str">
        <f t="shared" si="222"/>
        <v>立3段得点表!3:13</v>
      </c>
      <c r="CF438" s="116" t="str">
        <f t="shared" si="223"/>
        <v>立3段得点表!16:25</v>
      </c>
      <c r="CG438" s="18" t="str">
        <f t="shared" si="224"/>
        <v>ボール得点表!3:13</v>
      </c>
      <c r="CH438" s="116" t="str">
        <f t="shared" si="225"/>
        <v>ボール得点表!16:25</v>
      </c>
      <c r="CI438" s="18" t="str">
        <f t="shared" si="226"/>
        <v>50m得点表!3:13</v>
      </c>
      <c r="CJ438" s="116" t="str">
        <f t="shared" si="227"/>
        <v>50m得点表!16:25</v>
      </c>
      <c r="CK438" s="18" t="str">
        <f t="shared" si="228"/>
        <v>往得点表!3:13</v>
      </c>
      <c r="CL438" s="116" t="str">
        <f t="shared" si="229"/>
        <v>往得点表!16:25</v>
      </c>
      <c r="CM438" s="18" t="str">
        <f t="shared" si="230"/>
        <v>腕得点表!3:13</v>
      </c>
      <c r="CN438" s="116" t="str">
        <f t="shared" si="231"/>
        <v>腕得点表!16:25</v>
      </c>
      <c r="CO438" s="18" t="str">
        <f t="shared" si="232"/>
        <v>腕膝得点表!3:4</v>
      </c>
      <c r="CP438" s="116" t="str">
        <f t="shared" si="233"/>
        <v>腕膝得点表!8:9</v>
      </c>
      <c r="CQ438" s="18" t="str">
        <f t="shared" si="234"/>
        <v>20mシャトルラン得点表!3:13</v>
      </c>
      <c r="CR438" s="116" t="str">
        <f t="shared" si="235"/>
        <v>20mシャトルラン得点表!16:25</v>
      </c>
      <c r="CS438" s="47" t="b">
        <f t="shared" si="249"/>
        <v>0</v>
      </c>
    </row>
    <row r="439" spans="1:97">
      <c r="A439" s="10">
        <v>428</v>
      </c>
      <c r="B439" s="147"/>
      <c r="C439" s="15"/>
      <c r="D439" s="233"/>
      <c r="E439" s="15"/>
      <c r="F439" s="139" t="str">
        <f t="shared" si="236"/>
        <v/>
      </c>
      <c r="G439" s="15"/>
      <c r="H439" s="15"/>
      <c r="I439" s="30"/>
      <c r="J439" s="31" t="str">
        <f t="shared" ca="1" si="237"/>
        <v/>
      </c>
      <c r="K439" s="30"/>
      <c r="L439" s="31" t="str">
        <f t="shared" ca="1" si="238"/>
        <v/>
      </c>
      <c r="M439" s="59"/>
      <c r="N439" s="60"/>
      <c r="O439" s="60"/>
      <c r="P439" s="60"/>
      <c r="Q439" s="151"/>
      <c r="R439" s="122"/>
      <c r="S439" s="38" t="str">
        <f t="shared" ca="1" si="239"/>
        <v/>
      </c>
      <c r="T439" s="59"/>
      <c r="U439" s="60"/>
      <c r="V439" s="60"/>
      <c r="W439" s="60"/>
      <c r="X439" s="61"/>
      <c r="Y439" s="38"/>
      <c r="Z439" s="144" t="str">
        <f t="shared" ca="1" si="240"/>
        <v/>
      </c>
      <c r="AA439" s="59"/>
      <c r="AB439" s="60"/>
      <c r="AC439" s="60"/>
      <c r="AD439" s="151"/>
      <c r="AE439" s="30"/>
      <c r="AF439" s="31" t="str">
        <f t="shared" ca="1" si="241"/>
        <v/>
      </c>
      <c r="AG439" s="30"/>
      <c r="AH439" s="31" t="str">
        <f t="shared" ca="1" si="242"/>
        <v/>
      </c>
      <c r="AI439" s="122"/>
      <c r="AJ439" s="38" t="str">
        <f t="shared" ca="1" si="243"/>
        <v/>
      </c>
      <c r="AK439" s="30"/>
      <c r="AL439" s="31" t="str">
        <f t="shared" ca="1" si="244"/>
        <v/>
      </c>
      <c r="AM439" s="11" t="str">
        <f t="shared" si="245"/>
        <v/>
      </c>
      <c r="AN439" s="11" t="str">
        <f t="shared" si="246"/>
        <v/>
      </c>
      <c r="AO439" s="11" t="str">
        <f>IF(AM439=7,VLOOKUP(AN439,設定!$A$2:$B$6,2,1),"---")</f>
        <v>---</v>
      </c>
      <c r="AP439" s="85"/>
      <c r="AQ439" s="86"/>
      <c r="AR439" s="86"/>
      <c r="AS439" s="87" t="s">
        <v>115</v>
      </c>
      <c r="AT439" s="88"/>
      <c r="AU439" s="87"/>
      <c r="AV439" s="89"/>
      <c r="AW439" s="90" t="str">
        <f t="shared" si="247"/>
        <v/>
      </c>
      <c r="AX439" s="87" t="s">
        <v>115</v>
      </c>
      <c r="AY439" s="87" t="s">
        <v>115</v>
      </c>
      <c r="AZ439" s="87" t="s">
        <v>115</v>
      </c>
      <c r="BA439" s="87"/>
      <c r="BB439" s="87"/>
      <c r="BC439" s="87"/>
      <c r="BD439" s="87"/>
      <c r="BE439" s="91"/>
      <c r="BF439" s="96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256"/>
      <c r="BY439" s="106"/>
      <c r="BZ439" s="47"/>
      <c r="CA439" s="47">
        <v>428</v>
      </c>
      <c r="CB439" s="18" t="str">
        <f t="shared" si="248"/>
        <v/>
      </c>
      <c r="CC439" s="18" t="str">
        <f t="shared" si="220"/>
        <v>立得点表!3:12</v>
      </c>
      <c r="CD439" s="116" t="str">
        <f t="shared" si="221"/>
        <v>立得点表!16:25</v>
      </c>
      <c r="CE439" s="18" t="str">
        <f t="shared" si="222"/>
        <v>立3段得点表!3:13</v>
      </c>
      <c r="CF439" s="116" t="str">
        <f t="shared" si="223"/>
        <v>立3段得点表!16:25</v>
      </c>
      <c r="CG439" s="18" t="str">
        <f t="shared" si="224"/>
        <v>ボール得点表!3:13</v>
      </c>
      <c r="CH439" s="116" t="str">
        <f t="shared" si="225"/>
        <v>ボール得点表!16:25</v>
      </c>
      <c r="CI439" s="18" t="str">
        <f t="shared" si="226"/>
        <v>50m得点表!3:13</v>
      </c>
      <c r="CJ439" s="116" t="str">
        <f t="shared" si="227"/>
        <v>50m得点表!16:25</v>
      </c>
      <c r="CK439" s="18" t="str">
        <f t="shared" si="228"/>
        <v>往得点表!3:13</v>
      </c>
      <c r="CL439" s="116" t="str">
        <f t="shared" si="229"/>
        <v>往得点表!16:25</v>
      </c>
      <c r="CM439" s="18" t="str">
        <f t="shared" si="230"/>
        <v>腕得点表!3:13</v>
      </c>
      <c r="CN439" s="116" t="str">
        <f t="shared" si="231"/>
        <v>腕得点表!16:25</v>
      </c>
      <c r="CO439" s="18" t="str">
        <f t="shared" si="232"/>
        <v>腕膝得点表!3:4</v>
      </c>
      <c r="CP439" s="116" t="str">
        <f t="shared" si="233"/>
        <v>腕膝得点表!8:9</v>
      </c>
      <c r="CQ439" s="18" t="str">
        <f t="shared" si="234"/>
        <v>20mシャトルラン得点表!3:13</v>
      </c>
      <c r="CR439" s="116" t="str">
        <f t="shared" si="235"/>
        <v>20mシャトルラン得点表!16:25</v>
      </c>
      <c r="CS439" s="47" t="b">
        <f t="shared" si="249"/>
        <v>0</v>
      </c>
    </row>
    <row r="440" spans="1:97">
      <c r="A440" s="10">
        <v>429</v>
      </c>
      <c r="B440" s="147"/>
      <c r="C440" s="15"/>
      <c r="D440" s="233"/>
      <c r="E440" s="15"/>
      <c r="F440" s="139" t="str">
        <f t="shared" si="236"/>
        <v/>
      </c>
      <c r="G440" s="15"/>
      <c r="H440" s="15"/>
      <c r="I440" s="30"/>
      <c r="J440" s="31" t="str">
        <f t="shared" ca="1" si="237"/>
        <v/>
      </c>
      <c r="K440" s="30"/>
      <c r="L440" s="31" t="str">
        <f t="shared" ca="1" si="238"/>
        <v/>
      </c>
      <c r="M440" s="59"/>
      <c r="N440" s="60"/>
      <c r="O440" s="60"/>
      <c r="P440" s="60"/>
      <c r="Q440" s="151"/>
      <c r="R440" s="122"/>
      <c r="S440" s="38" t="str">
        <f t="shared" ca="1" si="239"/>
        <v/>
      </c>
      <c r="T440" s="59"/>
      <c r="U440" s="60"/>
      <c r="V440" s="60"/>
      <c r="W440" s="60"/>
      <c r="X440" s="61"/>
      <c r="Y440" s="38"/>
      <c r="Z440" s="144" t="str">
        <f t="shared" ca="1" si="240"/>
        <v/>
      </c>
      <c r="AA440" s="59"/>
      <c r="AB440" s="60"/>
      <c r="AC440" s="60"/>
      <c r="AD440" s="151"/>
      <c r="AE440" s="30"/>
      <c r="AF440" s="31" t="str">
        <f t="shared" ca="1" si="241"/>
        <v/>
      </c>
      <c r="AG440" s="30"/>
      <c r="AH440" s="31" t="str">
        <f t="shared" ca="1" si="242"/>
        <v/>
      </c>
      <c r="AI440" s="122"/>
      <c r="AJ440" s="38" t="str">
        <f t="shared" ca="1" si="243"/>
        <v/>
      </c>
      <c r="AK440" s="30"/>
      <c r="AL440" s="31" t="str">
        <f t="shared" ca="1" si="244"/>
        <v/>
      </c>
      <c r="AM440" s="11" t="str">
        <f t="shared" si="245"/>
        <v/>
      </c>
      <c r="AN440" s="11" t="str">
        <f t="shared" si="246"/>
        <v/>
      </c>
      <c r="AO440" s="11" t="str">
        <f>IF(AM440=7,VLOOKUP(AN440,設定!$A$2:$B$6,2,1),"---")</f>
        <v>---</v>
      </c>
      <c r="AP440" s="85"/>
      <c r="AQ440" s="86"/>
      <c r="AR440" s="86"/>
      <c r="AS440" s="87" t="s">
        <v>115</v>
      </c>
      <c r="AT440" s="88"/>
      <c r="AU440" s="87"/>
      <c r="AV440" s="89"/>
      <c r="AW440" s="90" t="str">
        <f t="shared" si="247"/>
        <v/>
      </c>
      <c r="AX440" s="87" t="s">
        <v>115</v>
      </c>
      <c r="AY440" s="87" t="s">
        <v>115</v>
      </c>
      <c r="AZ440" s="87" t="s">
        <v>115</v>
      </c>
      <c r="BA440" s="87"/>
      <c r="BB440" s="87"/>
      <c r="BC440" s="87"/>
      <c r="BD440" s="87"/>
      <c r="BE440" s="91"/>
      <c r="BF440" s="96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256"/>
      <c r="BY440" s="106"/>
      <c r="BZ440" s="47"/>
      <c r="CA440" s="47">
        <v>429</v>
      </c>
      <c r="CB440" s="18" t="str">
        <f t="shared" si="248"/>
        <v/>
      </c>
      <c r="CC440" s="18" t="str">
        <f t="shared" si="220"/>
        <v>立得点表!3:12</v>
      </c>
      <c r="CD440" s="116" t="str">
        <f t="shared" si="221"/>
        <v>立得点表!16:25</v>
      </c>
      <c r="CE440" s="18" t="str">
        <f t="shared" si="222"/>
        <v>立3段得点表!3:13</v>
      </c>
      <c r="CF440" s="116" t="str">
        <f t="shared" si="223"/>
        <v>立3段得点表!16:25</v>
      </c>
      <c r="CG440" s="18" t="str">
        <f t="shared" si="224"/>
        <v>ボール得点表!3:13</v>
      </c>
      <c r="CH440" s="116" t="str">
        <f t="shared" si="225"/>
        <v>ボール得点表!16:25</v>
      </c>
      <c r="CI440" s="18" t="str">
        <f t="shared" si="226"/>
        <v>50m得点表!3:13</v>
      </c>
      <c r="CJ440" s="116" t="str">
        <f t="shared" si="227"/>
        <v>50m得点表!16:25</v>
      </c>
      <c r="CK440" s="18" t="str">
        <f t="shared" si="228"/>
        <v>往得点表!3:13</v>
      </c>
      <c r="CL440" s="116" t="str">
        <f t="shared" si="229"/>
        <v>往得点表!16:25</v>
      </c>
      <c r="CM440" s="18" t="str">
        <f t="shared" si="230"/>
        <v>腕得点表!3:13</v>
      </c>
      <c r="CN440" s="116" t="str">
        <f t="shared" si="231"/>
        <v>腕得点表!16:25</v>
      </c>
      <c r="CO440" s="18" t="str">
        <f t="shared" si="232"/>
        <v>腕膝得点表!3:4</v>
      </c>
      <c r="CP440" s="116" t="str">
        <f t="shared" si="233"/>
        <v>腕膝得点表!8:9</v>
      </c>
      <c r="CQ440" s="18" t="str">
        <f t="shared" si="234"/>
        <v>20mシャトルラン得点表!3:13</v>
      </c>
      <c r="CR440" s="116" t="str">
        <f t="shared" si="235"/>
        <v>20mシャトルラン得点表!16:25</v>
      </c>
      <c r="CS440" s="47" t="b">
        <f t="shared" si="249"/>
        <v>0</v>
      </c>
    </row>
    <row r="441" spans="1:97">
      <c r="A441" s="10">
        <v>430</v>
      </c>
      <c r="B441" s="147"/>
      <c r="C441" s="15"/>
      <c r="D441" s="233"/>
      <c r="E441" s="15"/>
      <c r="F441" s="139" t="str">
        <f t="shared" si="236"/>
        <v/>
      </c>
      <c r="G441" s="15"/>
      <c r="H441" s="15"/>
      <c r="I441" s="30"/>
      <c r="J441" s="31" t="str">
        <f t="shared" ca="1" si="237"/>
        <v/>
      </c>
      <c r="K441" s="30"/>
      <c r="L441" s="31" t="str">
        <f t="shared" ca="1" si="238"/>
        <v/>
      </c>
      <c r="M441" s="59"/>
      <c r="N441" s="60"/>
      <c r="O441" s="60"/>
      <c r="P441" s="60"/>
      <c r="Q441" s="151"/>
      <c r="R441" s="122"/>
      <c r="S441" s="38" t="str">
        <f t="shared" ca="1" si="239"/>
        <v/>
      </c>
      <c r="T441" s="59"/>
      <c r="U441" s="60"/>
      <c r="V441" s="60"/>
      <c r="W441" s="60"/>
      <c r="X441" s="61"/>
      <c r="Y441" s="38"/>
      <c r="Z441" s="144" t="str">
        <f t="shared" ca="1" si="240"/>
        <v/>
      </c>
      <c r="AA441" s="59"/>
      <c r="AB441" s="60"/>
      <c r="AC441" s="60"/>
      <c r="AD441" s="151"/>
      <c r="AE441" s="30"/>
      <c r="AF441" s="31" t="str">
        <f t="shared" ca="1" si="241"/>
        <v/>
      </c>
      <c r="AG441" s="30"/>
      <c r="AH441" s="31" t="str">
        <f t="shared" ca="1" si="242"/>
        <v/>
      </c>
      <c r="AI441" s="122"/>
      <c r="AJ441" s="38" t="str">
        <f t="shared" ca="1" si="243"/>
        <v/>
      </c>
      <c r="AK441" s="30"/>
      <c r="AL441" s="31" t="str">
        <f t="shared" ca="1" si="244"/>
        <v/>
      </c>
      <c r="AM441" s="11" t="str">
        <f t="shared" si="245"/>
        <v/>
      </c>
      <c r="AN441" s="11" t="str">
        <f t="shared" si="246"/>
        <v/>
      </c>
      <c r="AO441" s="11" t="str">
        <f>IF(AM441=7,VLOOKUP(AN441,設定!$A$2:$B$6,2,1),"---")</f>
        <v>---</v>
      </c>
      <c r="AP441" s="85"/>
      <c r="AQ441" s="86"/>
      <c r="AR441" s="86"/>
      <c r="AS441" s="87" t="s">
        <v>115</v>
      </c>
      <c r="AT441" s="88"/>
      <c r="AU441" s="87"/>
      <c r="AV441" s="89"/>
      <c r="AW441" s="90" t="str">
        <f t="shared" si="247"/>
        <v/>
      </c>
      <c r="AX441" s="87" t="s">
        <v>115</v>
      </c>
      <c r="AY441" s="87" t="s">
        <v>115</v>
      </c>
      <c r="AZ441" s="87" t="s">
        <v>115</v>
      </c>
      <c r="BA441" s="87"/>
      <c r="BB441" s="87"/>
      <c r="BC441" s="87"/>
      <c r="BD441" s="87"/>
      <c r="BE441" s="91"/>
      <c r="BF441" s="96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256"/>
      <c r="BY441" s="106"/>
      <c r="BZ441" s="47"/>
      <c r="CA441" s="47">
        <v>430</v>
      </c>
      <c r="CB441" s="18" t="str">
        <f t="shared" si="248"/>
        <v/>
      </c>
      <c r="CC441" s="18" t="str">
        <f t="shared" si="220"/>
        <v>立得点表!3:12</v>
      </c>
      <c r="CD441" s="116" t="str">
        <f t="shared" si="221"/>
        <v>立得点表!16:25</v>
      </c>
      <c r="CE441" s="18" t="str">
        <f t="shared" si="222"/>
        <v>立3段得点表!3:13</v>
      </c>
      <c r="CF441" s="116" t="str">
        <f t="shared" si="223"/>
        <v>立3段得点表!16:25</v>
      </c>
      <c r="CG441" s="18" t="str">
        <f t="shared" si="224"/>
        <v>ボール得点表!3:13</v>
      </c>
      <c r="CH441" s="116" t="str">
        <f t="shared" si="225"/>
        <v>ボール得点表!16:25</v>
      </c>
      <c r="CI441" s="18" t="str">
        <f t="shared" si="226"/>
        <v>50m得点表!3:13</v>
      </c>
      <c r="CJ441" s="116" t="str">
        <f t="shared" si="227"/>
        <v>50m得点表!16:25</v>
      </c>
      <c r="CK441" s="18" t="str">
        <f t="shared" si="228"/>
        <v>往得点表!3:13</v>
      </c>
      <c r="CL441" s="116" t="str">
        <f t="shared" si="229"/>
        <v>往得点表!16:25</v>
      </c>
      <c r="CM441" s="18" t="str">
        <f t="shared" si="230"/>
        <v>腕得点表!3:13</v>
      </c>
      <c r="CN441" s="116" t="str">
        <f t="shared" si="231"/>
        <v>腕得点表!16:25</v>
      </c>
      <c r="CO441" s="18" t="str">
        <f t="shared" si="232"/>
        <v>腕膝得点表!3:4</v>
      </c>
      <c r="CP441" s="116" t="str">
        <f t="shared" si="233"/>
        <v>腕膝得点表!8:9</v>
      </c>
      <c r="CQ441" s="18" t="str">
        <f t="shared" si="234"/>
        <v>20mシャトルラン得点表!3:13</v>
      </c>
      <c r="CR441" s="116" t="str">
        <f t="shared" si="235"/>
        <v>20mシャトルラン得点表!16:25</v>
      </c>
      <c r="CS441" s="47" t="b">
        <f t="shared" si="249"/>
        <v>0</v>
      </c>
    </row>
    <row r="442" spans="1:97">
      <c r="A442" s="10">
        <v>431</v>
      </c>
      <c r="B442" s="147"/>
      <c r="C442" s="15"/>
      <c r="D442" s="233"/>
      <c r="E442" s="15"/>
      <c r="F442" s="139" t="str">
        <f t="shared" si="236"/>
        <v/>
      </c>
      <c r="G442" s="15"/>
      <c r="H442" s="15"/>
      <c r="I442" s="30"/>
      <c r="J442" s="31" t="str">
        <f t="shared" ca="1" si="237"/>
        <v/>
      </c>
      <c r="K442" s="30"/>
      <c r="L442" s="31" t="str">
        <f t="shared" ca="1" si="238"/>
        <v/>
      </c>
      <c r="M442" s="59"/>
      <c r="N442" s="60"/>
      <c r="O442" s="60"/>
      <c r="P442" s="60"/>
      <c r="Q442" s="151"/>
      <c r="R442" s="122"/>
      <c r="S442" s="38" t="str">
        <f t="shared" ca="1" si="239"/>
        <v/>
      </c>
      <c r="T442" s="59"/>
      <c r="U442" s="60"/>
      <c r="V442" s="60"/>
      <c r="W442" s="60"/>
      <c r="X442" s="61"/>
      <c r="Y442" s="38"/>
      <c r="Z442" s="144" t="str">
        <f t="shared" ca="1" si="240"/>
        <v/>
      </c>
      <c r="AA442" s="59"/>
      <c r="AB442" s="60"/>
      <c r="AC442" s="60"/>
      <c r="AD442" s="151"/>
      <c r="AE442" s="30"/>
      <c r="AF442" s="31" t="str">
        <f t="shared" ca="1" si="241"/>
        <v/>
      </c>
      <c r="AG442" s="30"/>
      <c r="AH442" s="31" t="str">
        <f t="shared" ca="1" si="242"/>
        <v/>
      </c>
      <c r="AI442" s="122"/>
      <c r="AJ442" s="38" t="str">
        <f t="shared" ca="1" si="243"/>
        <v/>
      </c>
      <c r="AK442" s="30"/>
      <c r="AL442" s="31" t="str">
        <f t="shared" ca="1" si="244"/>
        <v/>
      </c>
      <c r="AM442" s="11" t="str">
        <f t="shared" si="245"/>
        <v/>
      </c>
      <c r="AN442" s="11" t="str">
        <f t="shared" si="246"/>
        <v/>
      </c>
      <c r="AO442" s="11" t="str">
        <f>IF(AM442=7,VLOOKUP(AN442,設定!$A$2:$B$6,2,1),"---")</f>
        <v>---</v>
      </c>
      <c r="AP442" s="85"/>
      <c r="AQ442" s="86"/>
      <c r="AR442" s="86"/>
      <c r="AS442" s="87" t="s">
        <v>115</v>
      </c>
      <c r="AT442" s="88"/>
      <c r="AU442" s="87"/>
      <c r="AV442" s="89"/>
      <c r="AW442" s="90" t="str">
        <f t="shared" si="247"/>
        <v/>
      </c>
      <c r="AX442" s="87" t="s">
        <v>115</v>
      </c>
      <c r="AY442" s="87" t="s">
        <v>115</v>
      </c>
      <c r="AZ442" s="87" t="s">
        <v>115</v>
      </c>
      <c r="BA442" s="87"/>
      <c r="BB442" s="87"/>
      <c r="BC442" s="87"/>
      <c r="BD442" s="87"/>
      <c r="BE442" s="91"/>
      <c r="BF442" s="96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256"/>
      <c r="BY442" s="106"/>
      <c r="BZ442" s="47"/>
      <c r="CA442" s="47">
        <v>431</v>
      </c>
      <c r="CB442" s="18" t="str">
        <f t="shared" si="248"/>
        <v/>
      </c>
      <c r="CC442" s="18" t="str">
        <f t="shared" si="220"/>
        <v>立得点表!3:12</v>
      </c>
      <c r="CD442" s="116" t="str">
        <f t="shared" si="221"/>
        <v>立得点表!16:25</v>
      </c>
      <c r="CE442" s="18" t="str">
        <f t="shared" si="222"/>
        <v>立3段得点表!3:13</v>
      </c>
      <c r="CF442" s="116" t="str">
        <f t="shared" si="223"/>
        <v>立3段得点表!16:25</v>
      </c>
      <c r="CG442" s="18" t="str">
        <f t="shared" si="224"/>
        <v>ボール得点表!3:13</v>
      </c>
      <c r="CH442" s="116" t="str">
        <f t="shared" si="225"/>
        <v>ボール得点表!16:25</v>
      </c>
      <c r="CI442" s="18" t="str">
        <f t="shared" si="226"/>
        <v>50m得点表!3:13</v>
      </c>
      <c r="CJ442" s="116" t="str">
        <f t="shared" si="227"/>
        <v>50m得点表!16:25</v>
      </c>
      <c r="CK442" s="18" t="str">
        <f t="shared" si="228"/>
        <v>往得点表!3:13</v>
      </c>
      <c r="CL442" s="116" t="str">
        <f t="shared" si="229"/>
        <v>往得点表!16:25</v>
      </c>
      <c r="CM442" s="18" t="str">
        <f t="shared" si="230"/>
        <v>腕得点表!3:13</v>
      </c>
      <c r="CN442" s="116" t="str">
        <f t="shared" si="231"/>
        <v>腕得点表!16:25</v>
      </c>
      <c r="CO442" s="18" t="str">
        <f t="shared" si="232"/>
        <v>腕膝得点表!3:4</v>
      </c>
      <c r="CP442" s="116" t="str">
        <f t="shared" si="233"/>
        <v>腕膝得点表!8:9</v>
      </c>
      <c r="CQ442" s="18" t="str">
        <f t="shared" si="234"/>
        <v>20mシャトルラン得点表!3:13</v>
      </c>
      <c r="CR442" s="116" t="str">
        <f t="shared" si="235"/>
        <v>20mシャトルラン得点表!16:25</v>
      </c>
      <c r="CS442" s="47" t="b">
        <f t="shared" si="249"/>
        <v>0</v>
      </c>
    </row>
    <row r="443" spans="1:97">
      <c r="A443" s="10">
        <v>432</v>
      </c>
      <c r="B443" s="147"/>
      <c r="C443" s="15"/>
      <c r="D443" s="233"/>
      <c r="E443" s="15"/>
      <c r="F443" s="139" t="str">
        <f t="shared" si="236"/>
        <v/>
      </c>
      <c r="G443" s="15"/>
      <c r="H443" s="15"/>
      <c r="I443" s="30"/>
      <c r="J443" s="31" t="str">
        <f t="shared" ca="1" si="237"/>
        <v/>
      </c>
      <c r="K443" s="30"/>
      <c r="L443" s="31" t="str">
        <f t="shared" ca="1" si="238"/>
        <v/>
      </c>
      <c r="M443" s="59"/>
      <c r="N443" s="60"/>
      <c r="O443" s="60"/>
      <c r="P443" s="60"/>
      <c r="Q443" s="151"/>
      <c r="R443" s="122"/>
      <c r="S443" s="38" t="str">
        <f t="shared" ca="1" si="239"/>
        <v/>
      </c>
      <c r="T443" s="59"/>
      <c r="U443" s="60"/>
      <c r="V443" s="60"/>
      <c r="W443" s="60"/>
      <c r="X443" s="61"/>
      <c r="Y443" s="38"/>
      <c r="Z443" s="144" t="str">
        <f t="shared" ca="1" si="240"/>
        <v/>
      </c>
      <c r="AA443" s="59"/>
      <c r="AB443" s="60"/>
      <c r="AC443" s="60"/>
      <c r="AD443" s="151"/>
      <c r="AE443" s="30"/>
      <c r="AF443" s="31" t="str">
        <f t="shared" ca="1" si="241"/>
        <v/>
      </c>
      <c r="AG443" s="30"/>
      <c r="AH443" s="31" t="str">
        <f t="shared" ca="1" si="242"/>
        <v/>
      </c>
      <c r="AI443" s="122"/>
      <c r="AJ443" s="38" t="str">
        <f t="shared" ca="1" si="243"/>
        <v/>
      </c>
      <c r="AK443" s="30"/>
      <c r="AL443" s="31" t="str">
        <f t="shared" ca="1" si="244"/>
        <v/>
      </c>
      <c r="AM443" s="11" t="str">
        <f t="shared" si="245"/>
        <v/>
      </c>
      <c r="AN443" s="11" t="str">
        <f t="shared" si="246"/>
        <v/>
      </c>
      <c r="AO443" s="11" t="str">
        <f>IF(AM443=7,VLOOKUP(AN443,設定!$A$2:$B$6,2,1),"---")</f>
        <v>---</v>
      </c>
      <c r="AP443" s="85"/>
      <c r="AQ443" s="86"/>
      <c r="AR443" s="86"/>
      <c r="AS443" s="87" t="s">
        <v>115</v>
      </c>
      <c r="AT443" s="88"/>
      <c r="AU443" s="87"/>
      <c r="AV443" s="89"/>
      <c r="AW443" s="90" t="str">
        <f t="shared" si="247"/>
        <v/>
      </c>
      <c r="AX443" s="87" t="s">
        <v>115</v>
      </c>
      <c r="AY443" s="87" t="s">
        <v>115</v>
      </c>
      <c r="AZ443" s="87" t="s">
        <v>115</v>
      </c>
      <c r="BA443" s="87"/>
      <c r="BB443" s="87"/>
      <c r="BC443" s="87"/>
      <c r="BD443" s="87"/>
      <c r="BE443" s="91"/>
      <c r="BF443" s="96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256"/>
      <c r="BY443" s="106"/>
      <c r="BZ443" s="47"/>
      <c r="CA443" s="47">
        <v>432</v>
      </c>
      <c r="CB443" s="18" t="str">
        <f t="shared" si="248"/>
        <v/>
      </c>
      <c r="CC443" s="18" t="str">
        <f t="shared" si="220"/>
        <v>立得点表!3:12</v>
      </c>
      <c r="CD443" s="116" t="str">
        <f t="shared" si="221"/>
        <v>立得点表!16:25</v>
      </c>
      <c r="CE443" s="18" t="str">
        <f t="shared" si="222"/>
        <v>立3段得点表!3:13</v>
      </c>
      <c r="CF443" s="116" t="str">
        <f t="shared" si="223"/>
        <v>立3段得点表!16:25</v>
      </c>
      <c r="CG443" s="18" t="str">
        <f t="shared" si="224"/>
        <v>ボール得点表!3:13</v>
      </c>
      <c r="CH443" s="116" t="str">
        <f t="shared" si="225"/>
        <v>ボール得点表!16:25</v>
      </c>
      <c r="CI443" s="18" t="str">
        <f t="shared" si="226"/>
        <v>50m得点表!3:13</v>
      </c>
      <c r="CJ443" s="116" t="str">
        <f t="shared" si="227"/>
        <v>50m得点表!16:25</v>
      </c>
      <c r="CK443" s="18" t="str">
        <f t="shared" si="228"/>
        <v>往得点表!3:13</v>
      </c>
      <c r="CL443" s="116" t="str">
        <f t="shared" si="229"/>
        <v>往得点表!16:25</v>
      </c>
      <c r="CM443" s="18" t="str">
        <f t="shared" si="230"/>
        <v>腕得点表!3:13</v>
      </c>
      <c r="CN443" s="116" t="str">
        <f t="shared" si="231"/>
        <v>腕得点表!16:25</v>
      </c>
      <c r="CO443" s="18" t="str">
        <f t="shared" si="232"/>
        <v>腕膝得点表!3:4</v>
      </c>
      <c r="CP443" s="116" t="str">
        <f t="shared" si="233"/>
        <v>腕膝得点表!8:9</v>
      </c>
      <c r="CQ443" s="18" t="str">
        <f t="shared" si="234"/>
        <v>20mシャトルラン得点表!3:13</v>
      </c>
      <c r="CR443" s="116" t="str">
        <f t="shared" si="235"/>
        <v>20mシャトルラン得点表!16:25</v>
      </c>
      <c r="CS443" s="47" t="b">
        <f t="shared" si="249"/>
        <v>0</v>
      </c>
    </row>
    <row r="444" spans="1:97">
      <c r="A444" s="10">
        <v>433</v>
      </c>
      <c r="B444" s="147"/>
      <c r="C444" s="15"/>
      <c r="D444" s="233"/>
      <c r="E444" s="15"/>
      <c r="F444" s="139" t="str">
        <f t="shared" si="236"/>
        <v/>
      </c>
      <c r="G444" s="15"/>
      <c r="H444" s="15"/>
      <c r="I444" s="30"/>
      <c r="J444" s="31" t="str">
        <f t="shared" ca="1" si="237"/>
        <v/>
      </c>
      <c r="K444" s="30"/>
      <c r="L444" s="31" t="str">
        <f t="shared" ca="1" si="238"/>
        <v/>
      </c>
      <c r="M444" s="59"/>
      <c r="N444" s="60"/>
      <c r="O444" s="60"/>
      <c r="P444" s="60"/>
      <c r="Q444" s="151"/>
      <c r="R444" s="122"/>
      <c r="S444" s="38" t="str">
        <f t="shared" ca="1" si="239"/>
        <v/>
      </c>
      <c r="T444" s="59"/>
      <c r="U444" s="60"/>
      <c r="V444" s="60"/>
      <c r="W444" s="60"/>
      <c r="X444" s="61"/>
      <c r="Y444" s="38"/>
      <c r="Z444" s="144" t="str">
        <f t="shared" ca="1" si="240"/>
        <v/>
      </c>
      <c r="AA444" s="59"/>
      <c r="AB444" s="60"/>
      <c r="AC444" s="60"/>
      <c r="AD444" s="151"/>
      <c r="AE444" s="30"/>
      <c r="AF444" s="31" t="str">
        <f t="shared" ca="1" si="241"/>
        <v/>
      </c>
      <c r="AG444" s="30"/>
      <c r="AH444" s="31" t="str">
        <f t="shared" ca="1" si="242"/>
        <v/>
      </c>
      <c r="AI444" s="122"/>
      <c r="AJ444" s="38" t="str">
        <f t="shared" ca="1" si="243"/>
        <v/>
      </c>
      <c r="AK444" s="30"/>
      <c r="AL444" s="31" t="str">
        <f t="shared" ca="1" si="244"/>
        <v/>
      </c>
      <c r="AM444" s="11" t="str">
        <f t="shared" si="245"/>
        <v/>
      </c>
      <c r="AN444" s="11" t="str">
        <f t="shared" si="246"/>
        <v/>
      </c>
      <c r="AO444" s="11" t="str">
        <f>IF(AM444=7,VLOOKUP(AN444,設定!$A$2:$B$6,2,1),"---")</f>
        <v>---</v>
      </c>
      <c r="AP444" s="85"/>
      <c r="AQ444" s="86"/>
      <c r="AR444" s="86"/>
      <c r="AS444" s="87" t="s">
        <v>115</v>
      </c>
      <c r="AT444" s="88"/>
      <c r="AU444" s="87"/>
      <c r="AV444" s="89"/>
      <c r="AW444" s="90" t="str">
        <f t="shared" si="247"/>
        <v/>
      </c>
      <c r="AX444" s="87" t="s">
        <v>115</v>
      </c>
      <c r="AY444" s="87" t="s">
        <v>115</v>
      </c>
      <c r="AZ444" s="87" t="s">
        <v>115</v>
      </c>
      <c r="BA444" s="87"/>
      <c r="BB444" s="87"/>
      <c r="BC444" s="87"/>
      <c r="BD444" s="87"/>
      <c r="BE444" s="91"/>
      <c r="BF444" s="96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256"/>
      <c r="BY444" s="106"/>
      <c r="BZ444" s="47"/>
      <c r="CA444" s="47">
        <v>433</v>
      </c>
      <c r="CB444" s="18" t="str">
        <f t="shared" si="248"/>
        <v/>
      </c>
      <c r="CC444" s="18" t="str">
        <f t="shared" si="220"/>
        <v>立得点表!3:12</v>
      </c>
      <c r="CD444" s="116" t="str">
        <f t="shared" si="221"/>
        <v>立得点表!16:25</v>
      </c>
      <c r="CE444" s="18" t="str">
        <f t="shared" si="222"/>
        <v>立3段得点表!3:13</v>
      </c>
      <c r="CF444" s="116" t="str">
        <f t="shared" si="223"/>
        <v>立3段得点表!16:25</v>
      </c>
      <c r="CG444" s="18" t="str">
        <f t="shared" si="224"/>
        <v>ボール得点表!3:13</v>
      </c>
      <c r="CH444" s="116" t="str">
        <f t="shared" si="225"/>
        <v>ボール得点表!16:25</v>
      </c>
      <c r="CI444" s="18" t="str">
        <f t="shared" si="226"/>
        <v>50m得点表!3:13</v>
      </c>
      <c r="CJ444" s="116" t="str">
        <f t="shared" si="227"/>
        <v>50m得点表!16:25</v>
      </c>
      <c r="CK444" s="18" t="str">
        <f t="shared" si="228"/>
        <v>往得点表!3:13</v>
      </c>
      <c r="CL444" s="116" t="str">
        <f t="shared" si="229"/>
        <v>往得点表!16:25</v>
      </c>
      <c r="CM444" s="18" t="str">
        <f t="shared" si="230"/>
        <v>腕得点表!3:13</v>
      </c>
      <c r="CN444" s="116" t="str">
        <f t="shared" si="231"/>
        <v>腕得点表!16:25</v>
      </c>
      <c r="CO444" s="18" t="str">
        <f t="shared" si="232"/>
        <v>腕膝得点表!3:4</v>
      </c>
      <c r="CP444" s="116" t="str">
        <f t="shared" si="233"/>
        <v>腕膝得点表!8:9</v>
      </c>
      <c r="CQ444" s="18" t="str">
        <f t="shared" si="234"/>
        <v>20mシャトルラン得点表!3:13</v>
      </c>
      <c r="CR444" s="116" t="str">
        <f t="shared" si="235"/>
        <v>20mシャトルラン得点表!16:25</v>
      </c>
      <c r="CS444" s="47" t="b">
        <f t="shared" si="249"/>
        <v>0</v>
      </c>
    </row>
    <row r="445" spans="1:97">
      <c r="A445" s="10">
        <v>434</v>
      </c>
      <c r="B445" s="147"/>
      <c r="C445" s="15"/>
      <c r="D445" s="233"/>
      <c r="E445" s="15"/>
      <c r="F445" s="139" t="str">
        <f t="shared" si="236"/>
        <v/>
      </c>
      <c r="G445" s="15"/>
      <c r="H445" s="15"/>
      <c r="I445" s="30"/>
      <c r="J445" s="31" t="str">
        <f t="shared" ca="1" si="237"/>
        <v/>
      </c>
      <c r="K445" s="30"/>
      <c r="L445" s="31" t="str">
        <f t="shared" ca="1" si="238"/>
        <v/>
      </c>
      <c r="M445" s="59"/>
      <c r="N445" s="60"/>
      <c r="O445" s="60"/>
      <c r="P445" s="60"/>
      <c r="Q445" s="151"/>
      <c r="R445" s="122"/>
      <c r="S445" s="38" t="str">
        <f t="shared" ca="1" si="239"/>
        <v/>
      </c>
      <c r="T445" s="59"/>
      <c r="U445" s="60"/>
      <c r="V445" s="60"/>
      <c r="W445" s="60"/>
      <c r="X445" s="61"/>
      <c r="Y445" s="38"/>
      <c r="Z445" s="144" t="str">
        <f t="shared" ca="1" si="240"/>
        <v/>
      </c>
      <c r="AA445" s="59"/>
      <c r="AB445" s="60"/>
      <c r="AC445" s="60"/>
      <c r="AD445" s="151"/>
      <c r="AE445" s="30"/>
      <c r="AF445" s="31" t="str">
        <f t="shared" ca="1" si="241"/>
        <v/>
      </c>
      <c r="AG445" s="30"/>
      <c r="AH445" s="31" t="str">
        <f t="shared" ca="1" si="242"/>
        <v/>
      </c>
      <c r="AI445" s="122"/>
      <c r="AJ445" s="38" t="str">
        <f t="shared" ca="1" si="243"/>
        <v/>
      </c>
      <c r="AK445" s="30"/>
      <c r="AL445" s="31" t="str">
        <f t="shared" ca="1" si="244"/>
        <v/>
      </c>
      <c r="AM445" s="11" t="str">
        <f t="shared" si="245"/>
        <v/>
      </c>
      <c r="AN445" s="11" t="str">
        <f t="shared" si="246"/>
        <v/>
      </c>
      <c r="AO445" s="11" t="str">
        <f>IF(AM445=7,VLOOKUP(AN445,設定!$A$2:$B$6,2,1),"---")</f>
        <v>---</v>
      </c>
      <c r="AP445" s="85"/>
      <c r="AQ445" s="86"/>
      <c r="AR445" s="86"/>
      <c r="AS445" s="87" t="s">
        <v>115</v>
      </c>
      <c r="AT445" s="88"/>
      <c r="AU445" s="87"/>
      <c r="AV445" s="89"/>
      <c r="AW445" s="90" t="str">
        <f t="shared" si="247"/>
        <v/>
      </c>
      <c r="AX445" s="87" t="s">
        <v>115</v>
      </c>
      <c r="AY445" s="87" t="s">
        <v>115</v>
      </c>
      <c r="AZ445" s="87" t="s">
        <v>115</v>
      </c>
      <c r="BA445" s="87"/>
      <c r="BB445" s="87"/>
      <c r="BC445" s="87"/>
      <c r="BD445" s="87"/>
      <c r="BE445" s="91"/>
      <c r="BF445" s="96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256"/>
      <c r="BY445" s="106"/>
      <c r="BZ445" s="47"/>
      <c r="CA445" s="47">
        <v>434</v>
      </c>
      <c r="CB445" s="18" t="str">
        <f t="shared" si="248"/>
        <v/>
      </c>
      <c r="CC445" s="18" t="str">
        <f t="shared" si="220"/>
        <v>立得点表!3:12</v>
      </c>
      <c r="CD445" s="116" t="str">
        <f t="shared" si="221"/>
        <v>立得点表!16:25</v>
      </c>
      <c r="CE445" s="18" t="str">
        <f t="shared" si="222"/>
        <v>立3段得点表!3:13</v>
      </c>
      <c r="CF445" s="116" t="str">
        <f t="shared" si="223"/>
        <v>立3段得点表!16:25</v>
      </c>
      <c r="CG445" s="18" t="str">
        <f t="shared" si="224"/>
        <v>ボール得点表!3:13</v>
      </c>
      <c r="CH445" s="116" t="str">
        <f t="shared" si="225"/>
        <v>ボール得点表!16:25</v>
      </c>
      <c r="CI445" s="18" t="str">
        <f t="shared" si="226"/>
        <v>50m得点表!3:13</v>
      </c>
      <c r="CJ445" s="116" t="str">
        <f t="shared" si="227"/>
        <v>50m得点表!16:25</v>
      </c>
      <c r="CK445" s="18" t="str">
        <f t="shared" si="228"/>
        <v>往得点表!3:13</v>
      </c>
      <c r="CL445" s="116" t="str">
        <f t="shared" si="229"/>
        <v>往得点表!16:25</v>
      </c>
      <c r="CM445" s="18" t="str">
        <f t="shared" si="230"/>
        <v>腕得点表!3:13</v>
      </c>
      <c r="CN445" s="116" t="str">
        <f t="shared" si="231"/>
        <v>腕得点表!16:25</v>
      </c>
      <c r="CO445" s="18" t="str">
        <f t="shared" si="232"/>
        <v>腕膝得点表!3:4</v>
      </c>
      <c r="CP445" s="116" t="str">
        <f t="shared" si="233"/>
        <v>腕膝得点表!8:9</v>
      </c>
      <c r="CQ445" s="18" t="str">
        <f t="shared" si="234"/>
        <v>20mシャトルラン得点表!3:13</v>
      </c>
      <c r="CR445" s="116" t="str">
        <f t="shared" si="235"/>
        <v>20mシャトルラン得点表!16:25</v>
      </c>
      <c r="CS445" s="47" t="b">
        <f t="shared" si="249"/>
        <v>0</v>
      </c>
    </row>
    <row r="446" spans="1:97">
      <c r="A446" s="10">
        <v>435</v>
      </c>
      <c r="B446" s="147"/>
      <c r="C446" s="15"/>
      <c r="D446" s="233"/>
      <c r="E446" s="15"/>
      <c r="F446" s="139" t="str">
        <f t="shared" si="236"/>
        <v/>
      </c>
      <c r="G446" s="15"/>
      <c r="H446" s="15"/>
      <c r="I446" s="30"/>
      <c r="J446" s="31" t="str">
        <f t="shared" ca="1" si="237"/>
        <v/>
      </c>
      <c r="K446" s="30"/>
      <c r="L446" s="31" t="str">
        <f t="shared" ca="1" si="238"/>
        <v/>
      </c>
      <c r="M446" s="59"/>
      <c r="N446" s="60"/>
      <c r="O446" s="60"/>
      <c r="P446" s="60"/>
      <c r="Q446" s="151"/>
      <c r="R446" s="122"/>
      <c r="S446" s="38" t="str">
        <f t="shared" ca="1" si="239"/>
        <v/>
      </c>
      <c r="T446" s="59"/>
      <c r="U446" s="60"/>
      <c r="V446" s="60"/>
      <c r="W446" s="60"/>
      <c r="X446" s="61"/>
      <c r="Y446" s="38"/>
      <c r="Z446" s="144" t="str">
        <f t="shared" ca="1" si="240"/>
        <v/>
      </c>
      <c r="AA446" s="59"/>
      <c r="AB446" s="60"/>
      <c r="AC446" s="60"/>
      <c r="AD446" s="151"/>
      <c r="AE446" s="30"/>
      <c r="AF446" s="31" t="str">
        <f t="shared" ca="1" si="241"/>
        <v/>
      </c>
      <c r="AG446" s="30"/>
      <c r="AH446" s="31" t="str">
        <f t="shared" ca="1" si="242"/>
        <v/>
      </c>
      <c r="AI446" s="122"/>
      <c r="AJ446" s="38" t="str">
        <f t="shared" ca="1" si="243"/>
        <v/>
      </c>
      <c r="AK446" s="30"/>
      <c r="AL446" s="31" t="str">
        <f t="shared" ca="1" si="244"/>
        <v/>
      </c>
      <c r="AM446" s="11" t="str">
        <f t="shared" si="245"/>
        <v/>
      </c>
      <c r="AN446" s="11" t="str">
        <f t="shared" si="246"/>
        <v/>
      </c>
      <c r="AO446" s="11" t="str">
        <f>IF(AM446=7,VLOOKUP(AN446,設定!$A$2:$B$6,2,1),"---")</f>
        <v>---</v>
      </c>
      <c r="AP446" s="85"/>
      <c r="AQ446" s="86"/>
      <c r="AR446" s="86"/>
      <c r="AS446" s="87" t="s">
        <v>115</v>
      </c>
      <c r="AT446" s="88"/>
      <c r="AU446" s="87"/>
      <c r="AV446" s="89"/>
      <c r="AW446" s="90" t="str">
        <f t="shared" si="247"/>
        <v/>
      </c>
      <c r="AX446" s="87" t="s">
        <v>115</v>
      </c>
      <c r="AY446" s="87" t="s">
        <v>115</v>
      </c>
      <c r="AZ446" s="87" t="s">
        <v>115</v>
      </c>
      <c r="BA446" s="87"/>
      <c r="BB446" s="87"/>
      <c r="BC446" s="87"/>
      <c r="BD446" s="87"/>
      <c r="BE446" s="91"/>
      <c r="BF446" s="96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256"/>
      <c r="BY446" s="106"/>
      <c r="BZ446" s="47"/>
      <c r="CA446" s="47">
        <v>435</v>
      </c>
      <c r="CB446" s="18" t="str">
        <f t="shared" si="248"/>
        <v/>
      </c>
      <c r="CC446" s="18" t="str">
        <f t="shared" si="220"/>
        <v>立得点表!3:12</v>
      </c>
      <c r="CD446" s="116" t="str">
        <f t="shared" si="221"/>
        <v>立得点表!16:25</v>
      </c>
      <c r="CE446" s="18" t="str">
        <f t="shared" si="222"/>
        <v>立3段得点表!3:13</v>
      </c>
      <c r="CF446" s="116" t="str">
        <f t="shared" si="223"/>
        <v>立3段得点表!16:25</v>
      </c>
      <c r="CG446" s="18" t="str">
        <f t="shared" si="224"/>
        <v>ボール得点表!3:13</v>
      </c>
      <c r="CH446" s="116" t="str">
        <f t="shared" si="225"/>
        <v>ボール得点表!16:25</v>
      </c>
      <c r="CI446" s="18" t="str">
        <f t="shared" si="226"/>
        <v>50m得点表!3:13</v>
      </c>
      <c r="CJ446" s="116" t="str">
        <f t="shared" si="227"/>
        <v>50m得点表!16:25</v>
      </c>
      <c r="CK446" s="18" t="str">
        <f t="shared" si="228"/>
        <v>往得点表!3:13</v>
      </c>
      <c r="CL446" s="116" t="str">
        <f t="shared" si="229"/>
        <v>往得点表!16:25</v>
      </c>
      <c r="CM446" s="18" t="str">
        <f t="shared" si="230"/>
        <v>腕得点表!3:13</v>
      </c>
      <c r="CN446" s="116" t="str">
        <f t="shared" si="231"/>
        <v>腕得点表!16:25</v>
      </c>
      <c r="CO446" s="18" t="str">
        <f t="shared" si="232"/>
        <v>腕膝得点表!3:4</v>
      </c>
      <c r="CP446" s="116" t="str">
        <f t="shared" si="233"/>
        <v>腕膝得点表!8:9</v>
      </c>
      <c r="CQ446" s="18" t="str">
        <f t="shared" si="234"/>
        <v>20mシャトルラン得点表!3:13</v>
      </c>
      <c r="CR446" s="116" t="str">
        <f t="shared" si="235"/>
        <v>20mシャトルラン得点表!16:25</v>
      </c>
      <c r="CS446" s="47" t="b">
        <f t="shared" si="249"/>
        <v>0</v>
      </c>
    </row>
    <row r="447" spans="1:97">
      <c r="A447" s="10">
        <v>436</v>
      </c>
      <c r="B447" s="147"/>
      <c r="C447" s="15"/>
      <c r="D447" s="233"/>
      <c r="E447" s="15"/>
      <c r="F447" s="139" t="str">
        <f t="shared" si="236"/>
        <v/>
      </c>
      <c r="G447" s="15"/>
      <c r="H447" s="15"/>
      <c r="I447" s="30"/>
      <c r="J447" s="31" t="str">
        <f t="shared" ca="1" si="237"/>
        <v/>
      </c>
      <c r="K447" s="30"/>
      <c r="L447" s="31" t="str">
        <f t="shared" ca="1" si="238"/>
        <v/>
      </c>
      <c r="M447" s="59"/>
      <c r="N447" s="60"/>
      <c r="O447" s="60"/>
      <c r="P447" s="60"/>
      <c r="Q447" s="151"/>
      <c r="R447" s="122"/>
      <c r="S447" s="38" t="str">
        <f t="shared" ca="1" si="239"/>
        <v/>
      </c>
      <c r="T447" s="59"/>
      <c r="U447" s="60"/>
      <c r="V447" s="60"/>
      <c r="W447" s="60"/>
      <c r="X447" s="61"/>
      <c r="Y447" s="38"/>
      <c r="Z447" s="144" t="str">
        <f t="shared" ca="1" si="240"/>
        <v/>
      </c>
      <c r="AA447" s="59"/>
      <c r="AB447" s="60"/>
      <c r="AC447" s="60"/>
      <c r="AD447" s="151"/>
      <c r="AE447" s="30"/>
      <c r="AF447" s="31" t="str">
        <f t="shared" ca="1" si="241"/>
        <v/>
      </c>
      <c r="AG447" s="30"/>
      <c r="AH447" s="31" t="str">
        <f t="shared" ca="1" si="242"/>
        <v/>
      </c>
      <c r="AI447" s="122"/>
      <c r="AJ447" s="38" t="str">
        <f t="shared" ca="1" si="243"/>
        <v/>
      </c>
      <c r="AK447" s="30"/>
      <c r="AL447" s="31" t="str">
        <f t="shared" ca="1" si="244"/>
        <v/>
      </c>
      <c r="AM447" s="11" t="str">
        <f t="shared" si="245"/>
        <v/>
      </c>
      <c r="AN447" s="11" t="str">
        <f t="shared" si="246"/>
        <v/>
      </c>
      <c r="AO447" s="11" t="str">
        <f>IF(AM447=7,VLOOKUP(AN447,設定!$A$2:$B$6,2,1),"---")</f>
        <v>---</v>
      </c>
      <c r="AP447" s="85"/>
      <c r="AQ447" s="86"/>
      <c r="AR447" s="86"/>
      <c r="AS447" s="87" t="s">
        <v>115</v>
      </c>
      <c r="AT447" s="88"/>
      <c r="AU447" s="87"/>
      <c r="AV447" s="89"/>
      <c r="AW447" s="90" t="str">
        <f t="shared" si="247"/>
        <v/>
      </c>
      <c r="AX447" s="87" t="s">
        <v>115</v>
      </c>
      <c r="AY447" s="87" t="s">
        <v>115</v>
      </c>
      <c r="AZ447" s="87" t="s">
        <v>115</v>
      </c>
      <c r="BA447" s="87"/>
      <c r="BB447" s="87"/>
      <c r="BC447" s="87"/>
      <c r="BD447" s="87"/>
      <c r="BE447" s="91"/>
      <c r="BF447" s="96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256"/>
      <c r="BY447" s="106"/>
      <c r="BZ447" s="47"/>
      <c r="CA447" s="47">
        <v>436</v>
      </c>
      <c r="CB447" s="18" t="str">
        <f t="shared" si="248"/>
        <v/>
      </c>
      <c r="CC447" s="18" t="str">
        <f t="shared" si="220"/>
        <v>立得点表!3:12</v>
      </c>
      <c r="CD447" s="116" t="str">
        <f t="shared" si="221"/>
        <v>立得点表!16:25</v>
      </c>
      <c r="CE447" s="18" t="str">
        <f t="shared" si="222"/>
        <v>立3段得点表!3:13</v>
      </c>
      <c r="CF447" s="116" t="str">
        <f t="shared" si="223"/>
        <v>立3段得点表!16:25</v>
      </c>
      <c r="CG447" s="18" t="str">
        <f t="shared" si="224"/>
        <v>ボール得点表!3:13</v>
      </c>
      <c r="CH447" s="116" t="str">
        <f t="shared" si="225"/>
        <v>ボール得点表!16:25</v>
      </c>
      <c r="CI447" s="18" t="str">
        <f t="shared" si="226"/>
        <v>50m得点表!3:13</v>
      </c>
      <c r="CJ447" s="116" t="str">
        <f t="shared" si="227"/>
        <v>50m得点表!16:25</v>
      </c>
      <c r="CK447" s="18" t="str">
        <f t="shared" si="228"/>
        <v>往得点表!3:13</v>
      </c>
      <c r="CL447" s="116" t="str">
        <f t="shared" si="229"/>
        <v>往得点表!16:25</v>
      </c>
      <c r="CM447" s="18" t="str">
        <f t="shared" si="230"/>
        <v>腕得点表!3:13</v>
      </c>
      <c r="CN447" s="116" t="str">
        <f t="shared" si="231"/>
        <v>腕得点表!16:25</v>
      </c>
      <c r="CO447" s="18" t="str">
        <f t="shared" si="232"/>
        <v>腕膝得点表!3:4</v>
      </c>
      <c r="CP447" s="116" t="str">
        <f t="shared" si="233"/>
        <v>腕膝得点表!8:9</v>
      </c>
      <c r="CQ447" s="18" t="str">
        <f t="shared" si="234"/>
        <v>20mシャトルラン得点表!3:13</v>
      </c>
      <c r="CR447" s="116" t="str">
        <f t="shared" si="235"/>
        <v>20mシャトルラン得点表!16:25</v>
      </c>
      <c r="CS447" s="47" t="b">
        <f t="shared" si="249"/>
        <v>0</v>
      </c>
    </row>
    <row r="448" spans="1:97">
      <c r="A448" s="10">
        <v>437</v>
      </c>
      <c r="B448" s="147"/>
      <c r="C448" s="15"/>
      <c r="D448" s="233"/>
      <c r="E448" s="15"/>
      <c r="F448" s="139" t="str">
        <f t="shared" si="236"/>
        <v/>
      </c>
      <c r="G448" s="15"/>
      <c r="H448" s="15"/>
      <c r="I448" s="30"/>
      <c r="J448" s="31" t="str">
        <f t="shared" ca="1" si="237"/>
        <v/>
      </c>
      <c r="K448" s="30"/>
      <c r="L448" s="31" t="str">
        <f t="shared" ca="1" si="238"/>
        <v/>
      </c>
      <c r="M448" s="59"/>
      <c r="N448" s="60"/>
      <c r="O448" s="60"/>
      <c r="P448" s="60"/>
      <c r="Q448" s="151"/>
      <c r="R448" s="122"/>
      <c r="S448" s="38" t="str">
        <f t="shared" ca="1" si="239"/>
        <v/>
      </c>
      <c r="T448" s="59"/>
      <c r="U448" s="60"/>
      <c r="V448" s="60"/>
      <c r="W448" s="60"/>
      <c r="X448" s="61"/>
      <c r="Y448" s="38"/>
      <c r="Z448" s="144" t="str">
        <f t="shared" ca="1" si="240"/>
        <v/>
      </c>
      <c r="AA448" s="59"/>
      <c r="AB448" s="60"/>
      <c r="AC448" s="60"/>
      <c r="AD448" s="151"/>
      <c r="AE448" s="30"/>
      <c r="AF448" s="31" t="str">
        <f t="shared" ca="1" si="241"/>
        <v/>
      </c>
      <c r="AG448" s="30"/>
      <c r="AH448" s="31" t="str">
        <f t="shared" ca="1" si="242"/>
        <v/>
      </c>
      <c r="AI448" s="122"/>
      <c r="AJ448" s="38" t="str">
        <f t="shared" ca="1" si="243"/>
        <v/>
      </c>
      <c r="AK448" s="30"/>
      <c r="AL448" s="31" t="str">
        <f t="shared" ca="1" si="244"/>
        <v/>
      </c>
      <c r="AM448" s="11" t="str">
        <f t="shared" si="245"/>
        <v/>
      </c>
      <c r="AN448" s="11" t="str">
        <f t="shared" si="246"/>
        <v/>
      </c>
      <c r="AO448" s="11" t="str">
        <f>IF(AM448=7,VLOOKUP(AN448,設定!$A$2:$B$6,2,1),"---")</f>
        <v>---</v>
      </c>
      <c r="AP448" s="85"/>
      <c r="AQ448" s="86"/>
      <c r="AR448" s="86"/>
      <c r="AS448" s="87" t="s">
        <v>115</v>
      </c>
      <c r="AT448" s="88"/>
      <c r="AU448" s="87"/>
      <c r="AV448" s="89"/>
      <c r="AW448" s="90" t="str">
        <f t="shared" si="247"/>
        <v/>
      </c>
      <c r="AX448" s="87" t="s">
        <v>115</v>
      </c>
      <c r="AY448" s="87" t="s">
        <v>115</v>
      </c>
      <c r="AZ448" s="87" t="s">
        <v>115</v>
      </c>
      <c r="BA448" s="87"/>
      <c r="BB448" s="87"/>
      <c r="BC448" s="87"/>
      <c r="BD448" s="87"/>
      <c r="BE448" s="91"/>
      <c r="BF448" s="96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256"/>
      <c r="BY448" s="106"/>
      <c r="BZ448" s="47"/>
      <c r="CA448" s="47">
        <v>437</v>
      </c>
      <c r="CB448" s="18" t="str">
        <f t="shared" si="248"/>
        <v/>
      </c>
      <c r="CC448" s="18" t="str">
        <f t="shared" si="220"/>
        <v>立得点表!3:12</v>
      </c>
      <c r="CD448" s="116" t="str">
        <f t="shared" si="221"/>
        <v>立得点表!16:25</v>
      </c>
      <c r="CE448" s="18" t="str">
        <f t="shared" si="222"/>
        <v>立3段得点表!3:13</v>
      </c>
      <c r="CF448" s="116" t="str">
        <f t="shared" si="223"/>
        <v>立3段得点表!16:25</v>
      </c>
      <c r="CG448" s="18" t="str">
        <f t="shared" si="224"/>
        <v>ボール得点表!3:13</v>
      </c>
      <c r="CH448" s="116" t="str">
        <f t="shared" si="225"/>
        <v>ボール得点表!16:25</v>
      </c>
      <c r="CI448" s="18" t="str">
        <f t="shared" si="226"/>
        <v>50m得点表!3:13</v>
      </c>
      <c r="CJ448" s="116" t="str">
        <f t="shared" si="227"/>
        <v>50m得点表!16:25</v>
      </c>
      <c r="CK448" s="18" t="str">
        <f t="shared" si="228"/>
        <v>往得点表!3:13</v>
      </c>
      <c r="CL448" s="116" t="str">
        <f t="shared" si="229"/>
        <v>往得点表!16:25</v>
      </c>
      <c r="CM448" s="18" t="str">
        <f t="shared" si="230"/>
        <v>腕得点表!3:13</v>
      </c>
      <c r="CN448" s="116" t="str">
        <f t="shared" si="231"/>
        <v>腕得点表!16:25</v>
      </c>
      <c r="CO448" s="18" t="str">
        <f t="shared" si="232"/>
        <v>腕膝得点表!3:4</v>
      </c>
      <c r="CP448" s="116" t="str">
        <f t="shared" si="233"/>
        <v>腕膝得点表!8:9</v>
      </c>
      <c r="CQ448" s="18" t="str">
        <f t="shared" si="234"/>
        <v>20mシャトルラン得点表!3:13</v>
      </c>
      <c r="CR448" s="116" t="str">
        <f t="shared" si="235"/>
        <v>20mシャトルラン得点表!16:25</v>
      </c>
      <c r="CS448" s="47" t="b">
        <f t="shared" si="249"/>
        <v>0</v>
      </c>
    </row>
    <row r="449" spans="1:97">
      <c r="A449" s="10">
        <v>438</v>
      </c>
      <c r="B449" s="147"/>
      <c r="C449" s="15"/>
      <c r="D449" s="233"/>
      <c r="E449" s="15"/>
      <c r="F449" s="139" t="str">
        <f t="shared" si="236"/>
        <v/>
      </c>
      <c r="G449" s="15"/>
      <c r="H449" s="15"/>
      <c r="I449" s="30"/>
      <c r="J449" s="31" t="str">
        <f t="shared" ca="1" si="237"/>
        <v/>
      </c>
      <c r="K449" s="30"/>
      <c r="L449" s="31" t="str">
        <f t="shared" ca="1" si="238"/>
        <v/>
      </c>
      <c r="M449" s="59"/>
      <c r="N449" s="60"/>
      <c r="O449" s="60"/>
      <c r="P449" s="60"/>
      <c r="Q449" s="151"/>
      <c r="R449" s="122"/>
      <c r="S449" s="38" t="str">
        <f t="shared" ca="1" si="239"/>
        <v/>
      </c>
      <c r="T449" s="59"/>
      <c r="U449" s="60"/>
      <c r="V449" s="60"/>
      <c r="W449" s="60"/>
      <c r="X449" s="61"/>
      <c r="Y449" s="38"/>
      <c r="Z449" s="144" t="str">
        <f t="shared" ca="1" si="240"/>
        <v/>
      </c>
      <c r="AA449" s="59"/>
      <c r="AB449" s="60"/>
      <c r="AC449" s="60"/>
      <c r="AD449" s="151"/>
      <c r="AE449" s="30"/>
      <c r="AF449" s="31" t="str">
        <f t="shared" ca="1" si="241"/>
        <v/>
      </c>
      <c r="AG449" s="30"/>
      <c r="AH449" s="31" t="str">
        <f t="shared" ca="1" si="242"/>
        <v/>
      </c>
      <c r="AI449" s="122"/>
      <c r="AJ449" s="38" t="str">
        <f t="shared" ca="1" si="243"/>
        <v/>
      </c>
      <c r="AK449" s="30"/>
      <c r="AL449" s="31" t="str">
        <f t="shared" ca="1" si="244"/>
        <v/>
      </c>
      <c r="AM449" s="11" t="str">
        <f t="shared" si="245"/>
        <v/>
      </c>
      <c r="AN449" s="11" t="str">
        <f t="shared" si="246"/>
        <v/>
      </c>
      <c r="AO449" s="11" t="str">
        <f>IF(AM449=7,VLOOKUP(AN449,設定!$A$2:$B$6,2,1),"---")</f>
        <v>---</v>
      </c>
      <c r="AP449" s="85"/>
      <c r="AQ449" s="86"/>
      <c r="AR449" s="86"/>
      <c r="AS449" s="87" t="s">
        <v>115</v>
      </c>
      <c r="AT449" s="88"/>
      <c r="AU449" s="87"/>
      <c r="AV449" s="89"/>
      <c r="AW449" s="90" t="str">
        <f t="shared" si="247"/>
        <v/>
      </c>
      <c r="AX449" s="87" t="s">
        <v>115</v>
      </c>
      <c r="AY449" s="87" t="s">
        <v>115</v>
      </c>
      <c r="AZ449" s="87" t="s">
        <v>115</v>
      </c>
      <c r="BA449" s="87"/>
      <c r="BB449" s="87"/>
      <c r="BC449" s="87"/>
      <c r="BD449" s="87"/>
      <c r="BE449" s="91"/>
      <c r="BF449" s="96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256"/>
      <c r="BY449" s="106"/>
      <c r="BZ449" s="47"/>
      <c r="CA449" s="47">
        <v>438</v>
      </c>
      <c r="CB449" s="18" t="str">
        <f t="shared" si="248"/>
        <v/>
      </c>
      <c r="CC449" s="18" t="str">
        <f t="shared" si="220"/>
        <v>立得点表!3:12</v>
      </c>
      <c r="CD449" s="116" t="str">
        <f t="shared" si="221"/>
        <v>立得点表!16:25</v>
      </c>
      <c r="CE449" s="18" t="str">
        <f t="shared" si="222"/>
        <v>立3段得点表!3:13</v>
      </c>
      <c r="CF449" s="116" t="str">
        <f t="shared" si="223"/>
        <v>立3段得点表!16:25</v>
      </c>
      <c r="CG449" s="18" t="str">
        <f t="shared" si="224"/>
        <v>ボール得点表!3:13</v>
      </c>
      <c r="CH449" s="116" t="str">
        <f t="shared" si="225"/>
        <v>ボール得点表!16:25</v>
      </c>
      <c r="CI449" s="18" t="str">
        <f t="shared" si="226"/>
        <v>50m得点表!3:13</v>
      </c>
      <c r="CJ449" s="116" t="str">
        <f t="shared" si="227"/>
        <v>50m得点表!16:25</v>
      </c>
      <c r="CK449" s="18" t="str">
        <f t="shared" si="228"/>
        <v>往得点表!3:13</v>
      </c>
      <c r="CL449" s="116" t="str">
        <f t="shared" si="229"/>
        <v>往得点表!16:25</v>
      </c>
      <c r="CM449" s="18" t="str">
        <f t="shared" si="230"/>
        <v>腕得点表!3:13</v>
      </c>
      <c r="CN449" s="116" t="str">
        <f t="shared" si="231"/>
        <v>腕得点表!16:25</v>
      </c>
      <c r="CO449" s="18" t="str">
        <f t="shared" si="232"/>
        <v>腕膝得点表!3:4</v>
      </c>
      <c r="CP449" s="116" t="str">
        <f t="shared" si="233"/>
        <v>腕膝得点表!8:9</v>
      </c>
      <c r="CQ449" s="18" t="str">
        <f t="shared" si="234"/>
        <v>20mシャトルラン得点表!3:13</v>
      </c>
      <c r="CR449" s="116" t="str">
        <f t="shared" si="235"/>
        <v>20mシャトルラン得点表!16:25</v>
      </c>
      <c r="CS449" s="47" t="b">
        <f t="shared" si="249"/>
        <v>0</v>
      </c>
    </row>
    <row r="450" spans="1:97">
      <c r="A450" s="10">
        <v>439</v>
      </c>
      <c r="B450" s="147"/>
      <c r="C450" s="15"/>
      <c r="D450" s="233"/>
      <c r="E450" s="15"/>
      <c r="F450" s="139" t="str">
        <f t="shared" si="236"/>
        <v/>
      </c>
      <c r="G450" s="15"/>
      <c r="H450" s="15"/>
      <c r="I450" s="30"/>
      <c r="J450" s="31" t="str">
        <f t="shared" ca="1" si="237"/>
        <v/>
      </c>
      <c r="K450" s="30"/>
      <c r="L450" s="31" t="str">
        <f t="shared" ca="1" si="238"/>
        <v/>
      </c>
      <c r="M450" s="59"/>
      <c r="N450" s="60"/>
      <c r="O450" s="60"/>
      <c r="P450" s="60"/>
      <c r="Q450" s="151"/>
      <c r="R450" s="122"/>
      <c r="S450" s="38" t="str">
        <f t="shared" ca="1" si="239"/>
        <v/>
      </c>
      <c r="T450" s="59"/>
      <c r="U450" s="60"/>
      <c r="V450" s="60"/>
      <c r="W450" s="60"/>
      <c r="X450" s="61"/>
      <c r="Y450" s="38"/>
      <c r="Z450" s="144" t="str">
        <f t="shared" ca="1" si="240"/>
        <v/>
      </c>
      <c r="AA450" s="59"/>
      <c r="AB450" s="60"/>
      <c r="AC450" s="60"/>
      <c r="AD450" s="151"/>
      <c r="AE450" s="30"/>
      <c r="AF450" s="31" t="str">
        <f t="shared" ca="1" si="241"/>
        <v/>
      </c>
      <c r="AG450" s="30"/>
      <c r="AH450" s="31" t="str">
        <f t="shared" ca="1" si="242"/>
        <v/>
      </c>
      <c r="AI450" s="122"/>
      <c r="AJ450" s="38" t="str">
        <f t="shared" ca="1" si="243"/>
        <v/>
      </c>
      <c r="AK450" s="30"/>
      <c r="AL450" s="31" t="str">
        <f t="shared" ca="1" si="244"/>
        <v/>
      </c>
      <c r="AM450" s="11" t="str">
        <f t="shared" si="245"/>
        <v/>
      </c>
      <c r="AN450" s="11" t="str">
        <f t="shared" si="246"/>
        <v/>
      </c>
      <c r="AO450" s="11" t="str">
        <f>IF(AM450=7,VLOOKUP(AN450,設定!$A$2:$B$6,2,1),"---")</f>
        <v>---</v>
      </c>
      <c r="AP450" s="85"/>
      <c r="AQ450" s="86"/>
      <c r="AR450" s="86"/>
      <c r="AS450" s="87" t="s">
        <v>115</v>
      </c>
      <c r="AT450" s="88"/>
      <c r="AU450" s="87"/>
      <c r="AV450" s="89"/>
      <c r="AW450" s="90" t="str">
        <f t="shared" si="247"/>
        <v/>
      </c>
      <c r="AX450" s="87" t="s">
        <v>115</v>
      </c>
      <c r="AY450" s="87" t="s">
        <v>115</v>
      </c>
      <c r="AZ450" s="87" t="s">
        <v>115</v>
      </c>
      <c r="BA450" s="87"/>
      <c r="BB450" s="87"/>
      <c r="BC450" s="87"/>
      <c r="BD450" s="87"/>
      <c r="BE450" s="91"/>
      <c r="BF450" s="96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256"/>
      <c r="BY450" s="106"/>
      <c r="BZ450" s="47"/>
      <c r="CA450" s="47">
        <v>439</v>
      </c>
      <c r="CB450" s="18" t="str">
        <f t="shared" si="248"/>
        <v/>
      </c>
      <c r="CC450" s="18" t="str">
        <f t="shared" si="220"/>
        <v>立得点表!3:12</v>
      </c>
      <c r="CD450" s="116" t="str">
        <f t="shared" si="221"/>
        <v>立得点表!16:25</v>
      </c>
      <c r="CE450" s="18" t="str">
        <f t="shared" si="222"/>
        <v>立3段得点表!3:13</v>
      </c>
      <c r="CF450" s="116" t="str">
        <f t="shared" si="223"/>
        <v>立3段得点表!16:25</v>
      </c>
      <c r="CG450" s="18" t="str">
        <f t="shared" si="224"/>
        <v>ボール得点表!3:13</v>
      </c>
      <c r="CH450" s="116" t="str">
        <f t="shared" si="225"/>
        <v>ボール得点表!16:25</v>
      </c>
      <c r="CI450" s="18" t="str">
        <f t="shared" si="226"/>
        <v>50m得点表!3:13</v>
      </c>
      <c r="CJ450" s="116" t="str">
        <f t="shared" si="227"/>
        <v>50m得点表!16:25</v>
      </c>
      <c r="CK450" s="18" t="str">
        <f t="shared" si="228"/>
        <v>往得点表!3:13</v>
      </c>
      <c r="CL450" s="116" t="str">
        <f t="shared" si="229"/>
        <v>往得点表!16:25</v>
      </c>
      <c r="CM450" s="18" t="str">
        <f t="shared" si="230"/>
        <v>腕得点表!3:13</v>
      </c>
      <c r="CN450" s="116" t="str">
        <f t="shared" si="231"/>
        <v>腕得点表!16:25</v>
      </c>
      <c r="CO450" s="18" t="str">
        <f t="shared" si="232"/>
        <v>腕膝得点表!3:4</v>
      </c>
      <c r="CP450" s="116" t="str">
        <f t="shared" si="233"/>
        <v>腕膝得点表!8:9</v>
      </c>
      <c r="CQ450" s="18" t="str">
        <f t="shared" si="234"/>
        <v>20mシャトルラン得点表!3:13</v>
      </c>
      <c r="CR450" s="116" t="str">
        <f t="shared" si="235"/>
        <v>20mシャトルラン得点表!16:25</v>
      </c>
      <c r="CS450" s="47" t="b">
        <f t="shared" si="249"/>
        <v>0</v>
      </c>
    </row>
    <row r="451" spans="1:97">
      <c r="A451" s="10">
        <v>440</v>
      </c>
      <c r="B451" s="147"/>
      <c r="C451" s="15"/>
      <c r="D451" s="233"/>
      <c r="E451" s="15"/>
      <c r="F451" s="139" t="str">
        <f t="shared" si="236"/>
        <v/>
      </c>
      <c r="G451" s="15"/>
      <c r="H451" s="15"/>
      <c r="I451" s="30"/>
      <c r="J451" s="31" t="str">
        <f t="shared" ca="1" si="237"/>
        <v/>
      </c>
      <c r="K451" s="30"/>
      <c r="L451" s="31" t="str">
        <f t="shared" ca="1" si="238"/>
        <v/>
      </c>
      <c r="M451" s="59"/>
      <c r="N451" s="60"/>
      <c r="O451" s="60"/>
      <c r="P451" s="60"/>
      <c r="Q451" s="151"/>
      <c r="R451" s="122"/>
      <c r="S451" s="38" t="str">
        <f t="shared" ca="1" si="239"/>
        <v/>
      </c>
      <c r="T451" s="59"/>
      <c r="U451" s="60"/>
      <c r="V451" s="60"/>
      <c r="W451" s="60"/>
      <c r="X451" s="61"/>
      <c r="Y451" s="38"/>
      <c r="Z451" s="144" t="str">
        <f t="shared" ca="1" si="240"/>
        <v/>
      </c>
      <c r="AA451" s="59"/>
      <c r="AB451" s="60"/>
      <c r="AC451" s="60"/>
      <c r="AD451" s="151"/>
      <c r="AE451" s="30"/>
      <c r="AF451" s="31" t="str">
        <f t="shared" ca="1" si="241"/>
        <v/>
      </c>
      <c r="AG451" s="30"/>
      <c r="AH451" s="31" t="str">
        <f t="shared" ca="1" si="242"/>
        <v/>
      </c>
      <c r="AI451" s="122"/>
      <c r="AJ451" s="38" t="str">
        <f t="shared" ca="1" si="243"/>
        <v/>
      </c>
      <c r="AK451" s="30"/>
      <c r="AL451" s="31" t="str">
        <f t="shared" ca="1" si="244"/>
        <v/>
      </c>
      <c r="AM451" s="11" t="str">
        <f t="shared" si="245"/>
        <v/>
      </c>
      <c r="AN451" s="11" t="str">
        <f t="shared" si="246"/>
        <v/>
      </c>
      <c r="AO451" s="11" t="str">
        <f>IF(AM451=7,VLOOKUP(AN451,設定!$A$2:$B$6,2,1),"---")</f>
        <v>---</v>
      </c>
      <c r="AP451" s="85"/>
      <c r="AQ451" s="86"/>
      <c r="AR451" s="86"/>
      <c r="AS451" s="87" t="s">
        <v>115</v>
      </c>
      <c r="AT451" s="88"/>
      <c r="AU451" s="87"/>
      <c r="AV451" s="89"/>
      <c r="AW451" s="90" t="str">
        <f t="shared" si="247"/>
        <v/>
      </c>
      <c r="AX451" s="87" t="s">
        <v>115</v>
      </c>
      <c r="AY451" s="87" t="s">
        <v>115</v>
      </c>
      <c r="AZ451" s="87" t="s">
        <v>115</v>
      </c>
      <c r="BA451" s="87"/>
      <c r="BB451" s="87"/>
      <c r="BC451" s="87"/>
      <c r="BD451" s="87"/>
      <c r="BE451" s="91"/>
      <c r="BF451" s="96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256"/>
      <c r="BY451" s="106"/>
      <c r="BZ451" s="47"/>
      <c r="CA451" s="47">
        <v>440</v>
      </c>
      <c r="CB451" s="18" t="str">
        <f t="shared" si="248"/>
        <v/>
      </c>
      <c r="CC451" s="18" t="str">
        <f t="shared" si="220"/>
        <v>立得点表!3:12</v>
      </c>
      <c r="CD451" s="116" t="str">
        <f t="shared" si="221"/>
        <v>立得点表!16:25</v>
      </c>
      <c r="CE451" s="18" t="str">
        <f t="shared" si="222"/>
        <v>立3段得点表!3:13</v>
      </c>
      <c r="CF451" s="116" t="str">
        <f t="shared" si="223"/>
        <v>立3段得点表!16:25</v>
      </c>
      <c r="CG451" s="18" t="str">
        <f t="shared" si="224"/>
        <v>ボール得点表!3:13</v>
      </c>
      <c r="CH451" s="116" t="str">
        <f t="shared" si="225"/>
        <v>ボール得点表!16:25</v>
      </c>
      <c r="CI451" s="18" t="str">
        <f t="shared" si="226"/>
        <v>50m得点表!3:13</v>
      </c>
      <c r="CJ451" s="116" t="str">
        <f t="shared" si="227"/>
        <v>50m得点表!16:25</v>
      </c>
      <c r="CK451" s="18" t="str">
        <f t="shared" si="228"/>
        <v>往得点表!3:13</v>
      </c>
      <c r="CL451" s="116" t="str">
        <f t="shared" si="229"/>
        <v>往得点表!16:25</v>
      </c>
      <c r="CM451" s="18" t="str">
        <f t="shared" si="230"/>
        <v>腕得点表!3:13</v>
      </c>
      <c r="CN451" s="116" t="str">
        <f t="shared" si="231"/>
        <v>腕得点表!16:25</v>
      </c>
      <c r="CO451" s="18" t="str">
        <f t="shared" si="232"/>
        <v>腕膝得点表!3:4</v>
      </c>
      <c r="CP451" s="116" t="str">
        <f t="shared" si="233"/>
        <v>腕膝得点表!8:9</v>
      </c>
      <c r="CQ451" s="18" t="str">
        <f t="shared" si="234"/>
        <v>20mシャトルラン得点表!3:13</v>
      </c>
      <c r="CR451" s="116" t="str">
        <f t="shared" si="235"/>
        <v>20mシャトルラン得点表!16:25</v>
      </c>
      <c r="CS451" s="47" t="b">
        <f t="shared" si="249"/>
        <v>0</v>
      </c>
    </row>
    <row r="452" spans="1:97">
      <c r="A452" s="10">
        <v>441</v>
      </c>
      <c r="B452" s="147"/>
      <c r="C452" s="15"/>
      <c r="D452" s="233"/>
      <c r="E452" s="15"/>
      <c r="F452" s="139" t="str">
        <f t="shared" si="236"/>
        <v/>
      </c>
      <c r="G452" s="15"/>
      <c r="H452" s="15"/>
      <c r="I452" s="30"/>
      <c r="J452" s="31" t="str">
        <f t="shared" ca="1" si="237"/>
        <v/>
      </c>
      <c r="K452" s="30"/>
      <c r="L452" s="31" t="str">
        <f t="shared" ca="1" si="238"/>
        <v/>
      </c>
      <c r="M452" s="59"/>
      <c r="N452" s="60"/>
      <c r="O452" s="60"/>
      <c r="P452" s="60"/>
      <c r="Q452" s="151"/>
      <c r="R452" s="122"/>
      <c r="S452" s="38" t="str">
        <f t="shared" ca="1" si="239"/>
        <v/>
      </c>
      <c r="T452" s="59"/>
      <c r="U452" s="60"/>
      <c r="V452" s="60"/>
      <c r="W452" s="60"/>
      <c r="X452" s="61"/>
      <c r="Y452" s="38"/>
      <c r="Z452" s="144" t="str">
        <f t="shared" ca="1" si="240"/>
        <v/>
      </c>
      <c r="AA452" s="59"/>
      <c r="AB452" s="60"/>
      <c r="AC452" s="60"/>
      <c r="AD452" s="151"/>
      <c r="AE452" s="30"/>
      <c r="AF452" s="31" t="str">
        <f t="shared" ca="1" si="241"/>
        <v/>
      </c>
      <c r="AG452" s="30"/>
      <c r="AH452" s="31" t="str">
        <f t="shared" ca="1" si="242"/>
        <v/>
      </c>
      <c r="AI452" s="122"/>
      <c r="AJ452" s="38" t="str">
        <f t="shared" ca="1" si="243"/>
        <v/>
      </c>
      <c r="AK452" s="30"/>
      <c r="AL452" s="31" t="str">
        <f t="shared" ca="1" si="244"/>
        <v/>
      </c>
      <c r="AM452" s="11" t="str">
        <f t="shared" si="245"/>
        <v/>
      </c>
      <c r="AN452" s="11" t="str">
        <f t="shared" si="246"/>
        <v/>
      </c>
      <c r="AO452" s="11" t="str">
        <f>IF(AM452=7,VLOOKUP(AN452,設定!$A$2:$B$6,2,1),"---")</f>
        <v>---</v>
      </c>
      <c r="AP452" s="85"/>
      <c r="AQ452" s="86"/>
      <c r="AR452" s="86"/>
      <c r="AS452" s="87" t="s">
        <v>115</v>
      </c>
      <c r="AT452" s="88"/>
      <c r="AU452" s="87"/>
      <c r="AV452" s="89"/>
      <c r="AW452" s="90" t="str">
        <f t="shared" si="247"/>
        <v/>
      </c>
      <c r="AX452" s="87" t="s">
        <v>115</v>
      </c>
      <c r="AY452" s="87" t="s">
        <v>115</v>
      </c>
      <c r="AZ452" s="87" t="s">
        <v>115</v>
      </c>
      <c r="BA452" s="87"/>
      <c r="BB452" s="87"/>
      <c r="BC452" s="87"/>
      <c r="BD452" s="87"/>
      <c r="BE452" s="91"/>
      <c r="BF452" s="96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256"/>
      <c r="BY452" s="106"/>
      <c r="BZ452" s="47"/>
      <c r="CA452" s="47">
        <v>441</v>
      </c>
      <c r="CB452" s="18" t="str">
        <f t="shared" si="248"/>
        <v/>
      </c>
      <c r="CC452" s="18" t="str">
        <f t="shared" si="220"/>
        <v>立得点表!3:12</v>
      </c>
      <c r="CD452" s="116" t="str">
        <f t="shared" si="221"/>
        <v>立得点表!16:25</v>
      </c>
      <c r="CE452" s="18" t="str">
        <f t="shared" si="222"/>
        <v>立3段得点表!3:13</v>
      </c>
      <c r="CF452" s="116" t="str">
        <f t="shared" si="223"/>
        <v>立3段得点表!16:25</v>
      </c>
      <c r="CG452" s="18" t="str">
        <f t="shared" si="224"/>
        <v>ボール得点表!3:13</v>
      </c>
      <c r="CH452" s="116" t="str">
        <f t="shared" si="225"/>
        <v>ボール得点表!16:25</v>
      </c>
      <c r="CI452" s="18" t="str">
        <f t="shared" si="226"/>
        <v>50m得点表!3:13</v>
      </c>
      <c r="CJ452" s="116" t="str">
        <f t="shared" si="227"/>
        <v>50m得点表!16:25</v>
      </c>
      <c r="CK452" s="18" t="str">
        <f t="shared" si="228"/>
        <v>往得点表!3:13</v>
      </c>
      <c r="CL452" s="116" t="str">
        <f t="shared" si="229"/>
        <v>往得点表!16:25</v>
      </c>
      <c r="CM452" s="18" t="str">
        <f t="shared" si="230"/>
        <v>腕得点表!3:13</v>
      </c>
      <c r="CN452" s="116" t="str">
        <f t="shared" si="231"/>
        <v>腕得点表!16:25</v>
      </c>
      <c r="CO452" s="18" t="str">
        <f t="shared" si="232"/>
        <v>腕膝得点表!3:4</v>
      </c>
      <c r="CP452" s="116" t="str">
        <f t="shared" si="233"/>
        <v>腕膝得点表!8:9</v>
      </c>
      <c r="CQ452" s="18" t="str">
        <f t="shared" si="234"/>
        <v>20mシャトルラン得点表!3:13</v>
      </c>
      <c r="CR452" s="116" t="str">
        <f t="shared" si="235"/>
        <v>20mシャトルラン得点表!16:25</v>
      </c>
      <c r="CS452" s="47" t="b">
        <f t="shared" si="249"/>
        <v>0</v>
      </c>
    </row>
    <row r="453" spans="1:97">
      <c r="A453" s="10">
        <v>442</v>
      </c>
      <c r="B453" s="147"/>
      <c r="C453" s="15"/>
      <c r="D453" s="233"/>
      <c r="E453" s="15"/>
      <c r="F453" s="139" t="str">
        <f t="shared" si="236"/>
        <v/>
      </c>
      <c r="G453" s="15"/>
      <c r="H453" s="15"/>
      <c r="I453" s="30"/>
      <c r="J453" s="31" t="str">
        <f t="shared" ca="1" si="237"/>
        <v/>
      </c>
      <c r="K453" s="30"/>
      <c r="L453" s="31" t="str">
        <f t="shared" ca="1" si="238"/>
        <v/>
      </c>
      <c r="M453" s="59"/>
      <c r="N453" s="60"/>
      <c r="O453" s="60"/>
      <c r="P453" s="60"/>
      <c r="Q453" s="151"/>
      <c r="R453" s="122"/>
      <c r="S453" s="38" t="str">
        <f t="shared" ca="1" si="239"/>
        <v/>
      </c>
      <c r="T453" s="59"/>
      <c r="U453" s="60"/>
      <c r="V453" s="60"/>
      <c r="W453" s="60"/>
      <c r="X453" s="61"/>
      <c r="Y453" s="38"/>
      <c r="Z453" s="144" t="str">
        <f t="shared" ca="1" si="240"/>
        <v/>
      </c>
      <c r="AA453" s="59"/>
      <c r="AB453" s="60"/>
      <c r="AC453" s="60"/>
      <c r="AD453" s="151"/>
      <c r="AE453" s="30"/>
      <c r="AF453" s="31" t="str">
        <f t="shared" ca="1" si="241"/>
        <v/>
      </c>
      <c r="AG453" s="30"/>
      <c r="AH453" s="31" t="str">
        <f t="shared" ca="1" si="242"/>
        <v/>
      </c>
      <c r="AI453" s="122"/>
      <c r="AJ453" s="38" t="str">
        <f t="shared" ca="1" si="243"/>
        <v/>
      </c>
      <c r="AK453" s="30"/>
      <c r="AL453" s="31" t="str">
        <f t="shared" ca="1" si="244"/>
        <v/>
      </c>
      <c r="AM453" s="11" t="str">
        <f t="shared" si="245"/>
        <v/>
      </c>
      <c r="AN453" s="11" t="str">
        <f t="shared" si="246"/>
        <v/>
      </c>
      <c r="AO453" s="11" t="str">
        <f>IF(AM453=7,VLOOKUP(AN453,設定!$A$2:$B$6,2,1),"---")</f>
        <v>---</v>
      </c>
      <c r="AP453" s="85"/>
      <c r="AQ453" s="86"/>
      <c r="AR453" s="86"/>
      <c r="AS453" s="87" t="s">
        <v>115</v>
      </c>
      <c r="AT453" s="88"/>
      <c r="AU453" s="87"/>
      <c r="AV453" s="89"/>
      <c r="AW453" s="90" t="str">
        <f t="shared" si="247"/>
        <v/>
      </c>
      <c r="AX453" s="87" t="s">
        <v>115</v>
      </c>
      <c r="AY453" s="87" t="s">
        <v>115</v>
      </c>
      <c r="AZ453" s="87" t="s">
        <v>115</v>
      </c>
      <c r="BA453" s="87"/>
      <c r="BB453" s="87"/>
      <c r="BC453" s="87"/>
      <c r="BD453" s="87"/>
      <c r="BE453" s="91"/>
      <c r="BF453" s="96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256"/>
      <c r="BY453" s="106"/>
      <c r="BZ453" s="47"/>
      <c r="CA453" s="47">
        <v>442</v>
      </c>
      <c r="CB453" s="18" t="str">
        <f t="shared" si="248"/>
        <v/>
      </c>
      <c r="CC453" s="18" t="str">
        <f t="shared" si="220"/>
        <v>立得点表!3:12</v>
      </c>
      <c r="CD453" s="116" t="str">
        <f t="shared" si="221"/>
        <v>立得点表!16:25</v>
      </c>
      <c r="CE453" s="18" t="str">
        <f t="shared" si="222"/>
        <v>立3段得点表!3:13</v>
      </c>
      <c r="CF453" s="116" t="str">
        <f t="shared" si="223"/>
        <v>立3段得点表!16:25</v>
      </c>
      <c r="CG453" s="18" t="str">
        <f t="shared" si="224"/>
        <v>ボール得点表!3:13</v>
      </c>
      <c r="CH453" s="116" t="str">
        <f t="shared" si="225"/>
        <v>ボール得点表!16:25</v>
      </c>
      <c r="CI453" s="18" t="str">
        <f t="shared" si="226"/>
        <v>50m得点表!3:13</v>
      </c>
      <c r="CJ453" s="116" t="str">
        <f t="shared" si="227"/>
        <v>50m得点表!16:25</v>
      </c>
      <c r="CK453" s="18" t="str">
        <f t="shared" si="228"/>
        <v>往得点表!3:13</v>
      </c>
      <c r="CL453" s="116" t="str">
        <f t="shared" si="229"/>
        <v>往得点表!16:25</v>
      </c>
      <c r="CM453" s="18" t="str">
        <f t="shared" si="230"/>
        <v>腕得点表!3:13</v>
      </c>
      <c r="CN453" s="116" t="str">
        <f t="shared" si="231"/>
        <v>腕得点表!16:25</v>
      </c>
      <c r="CO453" s="18" t="str">
        <f t="shared" si="232"/>
        <v>腕膝得点表!3:4</v>
      </c>
      <c r="CP453" s="116" t="str">
        <f t="shared" si="233"/>
        <v>腕膝得点表!8:9</v>
      </c>
      <c r="CQ453" s="18" t="str">
        <f t="shared" si="234"/>
        <v>20mシャトルラン得点表!3:13</v>
      </c>
      <c r="CR453" s="116" t="str">
        <f t="shared" si="235"/>
        <v>20mシャトルラン得点表!16:25</v>
      </c>
      <c r="CS453" s="47" t="b">
        <f t="shared" si="249"/>
        <v>0</v>
      </c>
    </row>
    <row r="454" spans="1:97">
      <c r="A454" s="10">
        <v>443</v>
      </c>
      <c r="B454" s="147"/>
      <c r="C454" s="15"/>
      <c r="D454" s="233"/>
      <c r="E454" s="15"/>
      <c r="F454" s="139" t="str">
        <f t="shared" si="236"/>
        <v/>
      </c>
      <c r="G454" s="15"/>
      <c r="H454" s="15"/>
      <c r="I454" s="30"/>
      <c r="J454" s="31" t="str">
        <f t="shared" ca="1" si="237"/>
        <v/>
      </c>
      <c r="K454" s="30"/>
      <c r="L454" s="31" t="str">
        <f t="shared" ca="1" si="238"/>
        <v/>
      </c>
      <c r="M454" s="59"/>
      <c r="N454" s="60"/>
      <c r="O454" s="60"/>
      <c r="P454" s="60"/>
      <c r="Q454" s="151"/>
      <c r="R454" s="122"/>
      <c r="S454" s="38" t="str">
        <f t="shared" ca="1" si="239"/>
        <v/>
      </c>
      <c r="T454" s="59"/>
      <c r="U454" s="60"/>
      <c r="V454" s="60"/>
      <c r="W454" s="60"/>
      <c r="X454" s="61"/>
      <c r="Y454" s="38"/>
      <c r="Z454" s="144" t="str">
        <f t="shared" ca="1" si="240"/>
        <v/>
      </c>
      <c r="AA454" s="59"/>
      <c r="AB454" s="60"/>
      <c r="AC454" s="60"/>
      <c r="AD454" s="151"/>
      <c r="AE454" s="30"/>
      <c r="AF454" s="31" t="str">
        <f t="shared" ca="1" si="241"/>
        <v/>
      </c>
      <c r="AG454" s="30"/>
      <c r="AH454" s="31" t="str">
        <f t="shared" ca="1" si="242"/>
        <v/>
      </c>
      <c r="AI454" s="122"/>
      <c r="AJ454" s="38" t="str">
        <f t="shared" ca="1" si="243"/>
        <v/>
      </c>
      <c r="AK454" s="30"/>
      <c r="AL454" s="31" t="str">
        <f t="shared" ca="1" si="244"/>
        <v/>
      </c>
      <c r="AM454" s="11" t="str">
        <f t="shared" si="245"/>
        <v/>
      </c>
      <c r="AN454" s="11" t="str">
        <f t="shared" si="246"/>
        <v/>
      </c>
      <c r="AO454" s="11" t="str">
        <f>IF(AM454=7,VLOOKUP(AN454,設定!$A$2:$B$6,2,1),"---")</f>
        <v>---</v>
      </c>
      <c r="AP454" s="85"/>
      <c r="AQ454" s="86"/>
      <c r="AR454" s="86"/>
      <c r="AS454" s="87" t="s">
        <v>115</v>
      </c>
      <c r="AT454" s="88"/>
      <c r="AU454" s="87"/>
      <c r="AV454" s="89"/>
      <c r="AW454" s="90" t="str">
        <f t="shared" si="247"/>
        <v/>
      </c>
      <c r="AX454" s="87" t="s">
        <v>115</v>
      </c>
      <c r="AY454" s="87" t="s">
        <v>115</v>
      </c>
      <c r="AZ454" s="87" t="s">
        <v>115</v>
      </c>
      <c r="BA454" s="87"/>
      <c r="BB454" s="87"/>
      <c r="BC454" s="87"/>
      <c r="BD454" s="87"/>
      <c r="BE454" s="91"/>
      <c r="BF454" s="96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256"/>
      <c r="BY454" s="106"/>
      <c r="BZ454" s="47"/>
      <c r="CA454" s="47">
        <v>443</v>
      </c>
      <c r="CB454" s="18" t="str">
        <f t="shared" si="248"/>
        <v/>
      </c>
      <c r="CC454" s="18" t="str">
        <f t="shared" si="220"/>
        <v>立得点表!3:12</v>
      </c>
      <c r="CD454" s="116" t="str">
        <f t="shared" si="221"/>
        <v>立得点表!16:25</v>
      </c>
      <c r="CE454" s="18" t="str">
        <f t="shared" si="222"/>
        <v>立3段得点表!3:13</v>
      </c>
      <c r="CF454" s="116" t="str">
        <f t="shared" si="223"/>
        <v>立3段得点表!16:25</v>
      </c>
      <c r="CG454" s="18" t="str">
        <f t="shared" si="224"/>
        <v>ボール得点表!3:13</v>
      </c>
      <c r="CH454" s="116" t="str">
        <f t="shared" si="225"/>
        <v>ボール得点表!16:25</v>
      </c>
      <c r="CI454" s="18" t="str">
        <f t="shared" si="226"/>
        <v>50m得点表!3:13</v>
      </c>
      <c r="CJ454" s="116" t="str">
        <f t="shared" si="227"/>
        <v>50m得点表!16:25</v>
      </c>
      <c r="CK454" s="18" t="str">
        <f t="shared" si="228"/>
        <v>往得点表!3:13</v>
      </c>
      <c r="CL454" s="116" t="str">
        <f t="shared" si="229"/>
        <v>往得点表!16:25</v>
      </c>
      <c r="CM454" s="18" t="str">
        <f t="shared" si="230"/>
        <v>腕得点表!3:13</v>
      </c>
      <c r="CN454" s="116" t="str">
        <f t="shared" si="231"/>
        <v>腕得点表!16:25</v>
      </c>
      <c r="CO454" s="18" t="str">
        <f t="shared" si="232"/>
        <v>腕膝得点表!3:4</v>
      </c>
      <c r="CP454" s="116" t="str">
        <f t="shared" si="233"/>
        <v>腕膝得点表!8:9</v>
      </c>
      <c r="CQ454" s="18" t="str">
        <f t="shared" si="234"/>
        <v>20mシャトルラン得点表!3:13</v>
      </c>
      <c r="CR454" s="116" t="str">
        <f t="shared" si="235"/>
        <v>20mシャトルラン得点表!16:25</v>
      </c>
      <c r="CS454" s="47" t="b">
        <f t="shared" si="249"/>
        <v>0</v>
      </c>
    </row>
    <row r="455" spans="1:97">
      <c r="A455" s="10">
        <v>444</v>
      </c>
      <c r="B455" s="147"/>
      <c r="C455" s="15"/>
      <c r="D455" s="233"/>
      <c r="E455" s="15"/>
      <c r="F455" s="139" t="str">
        <f t="shared" si="236"/>
        <v/>
      </c>
      <c r="G455" s="15"/>
      <c r="H455" s="15"/>
      <c r="I455" s="30"/>
      <c r="J455" s="31" t="str">
        <f t="shared" ca="1" si="237"/>
        <v/>
      </c>
      <c r="K455" s="30"/>
      <c r="L455" s="31" t="str">
        <f t="shared" ca="1" si="238"/>
        <v/>
      </c>
      <c r="M455" s="59"/>
      <c r="N455" s="60"/>
      <c r="O455" s="60"/>
      <c r="P455" s="60"/>
      <c r="Q455" s="151"/>
      <c r="R455" s="122"/>
      <c r="S455" s="38" t="str">
        <f t="shared" ca="1" si="239"/>
        <v/>
      </c>
      <c r="T455" s="59"/>
      <c r="U455" s="60"/>
      <c r="V455" s="60"/>
      <c r="W455" s="60"/>
      <c r="X455" s="61"/>
      <c r="Y455" s="38"/>
      <c r="Z455" s="144" t="str">
        <f t="shared" ca="1" si="240"/>
        <v/>
      </c>
      <c r="AA455" s="59"/>
      <c r="AB455" s="60"/>
      <c r="AC455" s="60"/>
      <c r="AD455" s="151"/>
      <c r="AE455" s="30"/>
      <c r="AF455" s="31" t="str">
        <f t="shared" ca="1" si="241"/>
        <v/>
      </c>
      <c r="AG455" s="30"/>
      <c r="AH455" s="31" t="str">
        <f t="shared" ca="1" si="242"/>
        <v/>
      </c>
      <c r="AI455" s="122"/>
      <c r="AJ455" s="38" t="str">
        <f t="shared" ca="1" si="243"/>
        <v/>
      </c>
      <c r="AK455" s="30"/>
      <c r="AL455" s="31" t="str">
        <f t="shared" ca="1" si="244"/>
        <v/>
      </c>
      <c r="AM455" s="11" t="str">
        <f t="shared" si="245"/>
        <v/>
      </c>
      <c r="AN455" s="11" t="str">
        <f t="shared" si="246"/>
        <v/>
      </c>
      <c r="AO455" s="11" t="str">
        <f>IF(AM455=7,VLOOKUP(AN455,設定!$A$2:$B$6,2,1),"---")</f>
        <v>---</v>
      </c>
      <c r="AP455" s="85"/>
      <c r="AQ455" s="86"/>
      <c r="AR455" s="86"/>
      <c r="AS455" s="87" t="s">
        <v>115</v>
      </c>
      <c r="AT455" s="88"/>
      <c r="AU455" s="87"/>
      <c r="AV455" s="89"/>
      <c r="AW455" s="90" t="str">
        <f t="shared" si="247"/>
        <v/>
      </c>
      <c r="AX455" s="87" t="s">
        <v>115</v>
      </c>
      <c r="AY455" s="87" t="s">
        <v>115</v>
      </c>
      <c r="AZ455" s="87" t="s">
        <v>115</v>
      </c>
      <c r="BA455" s="87"/>
      <c r="BB455" s="87"/>
      <c r="BC455" s="87"/>
      <c r="BD455" s="87"/>
      <c r="BE455" s="91"/>
      <c r="BF455" s="96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256"/>
      <c r="BY455" s="106"/>
      <c r="BZ455" s="47"/>
      <c r="CA455" s="47">
        <v>444</v>
      </c>
      <c r="CB455" s="18" t="str">
        <f t="shared" si="248"/>
        <v/>
      </c>
      <c r="CC455" s="18" t="str">
        <f t="shared" si="220"/>
        <v>立得点表!3:12</v>
      </c>
      <c r="CD455" s="116" t="str">
        <f t="shared" si="221"/>
        <v>立得点表!16:25</v>
      </c>
      <c r="CE455" s="18" t="str">
        <f t="shared" si="222"/>
        <v>立3段得点表!3:13</v>
      </c>
      <c r="CF455" s="116" t="str">
        <f t="shared" si="223"/>
        <v>立3段得点表!16:25</v>
      </c>
      <c r="CG455" s="18" t="str">
        <f t="shared" si="224"/>
        <v>ボール得点表!3:13</v>
      </c>
      <c r="CH455" s="116" t="str">
        <f t="shared" si="225"/>
        <v>ボール得点表!16:25</v>
      </c>
      <c r="CI455" s="18" t="str">
        <f t="shared" si="226"/>
        <v>50m得点表!3:13</v>
      </c>
      <c r="CJ455" s="116" t="str">
        <f t="shared" si="227"/>
        <v>50m得点表!16:25</v>
      </c>
      <c r="CK455" s="18" t="str">
        <f t="shared" si="228"/>
        <v>往得点表!3:13</v>
      </c>
      <c r="CL455" s="116" t="str">
        <f t="shared" si="229"/>
        <v>往得点表!16:25</v>
      </c>
      <c r="CM455" s="18" t="str">
        <f t="shared" si="230"/>
        <v>腕得点表!3:13</v>
      </c>
      <c r="CN455" s="116" t="str">
        <f t="shared" si="231"/>
        <v>腕得点表!16:25</v>
      </c>
      <c r="CO455" s="18" t="str">
        <f t="shared" si="232"/>
        <v>腕膝得点表!3:4</v>
      </c>
      <c r="CP455" s="116" t="str">
        <f t="shared" si="233"/>
        <v>腕膝得点表!8:9</v>
      </c>
      <c r="CQ455" s="18" t="str">
        <f t="shared" si="234"/>
        <v>20mシャトルラン得点表!3:13</v>
      </c>
      <c r="CR455" s="116" t="str">
        <f t="shared" si="235"/>
        <v>20mシャトルラン得点表!16:25</v>
      </c>
      <c r="CS455" s="47" t="b">
        <f t="shared" si="249"/>
        <v>0</v>
      </c>
    </row>
    <row r="456" spans="1:97">
      <c r="A456" s="10">
        <v>445</v>
      </c>
      <c r="B456" s="147"/>
      <c r="C456" s="15"/>
      <c r="D456" s="233"/>
      <c r="E456" s="15"/>
      <c r="F456" s="139" t="str">
        <f t="shared" si="236"/>
        <v/>
      </c>
      <c r="G456" s="15"/>
      <c r="H456" s="15"/>
      <c r="I456" s="30"/>
      <c r="J456" s="31" t="str">
        <f t="shared" ca="1" si="237"/>
        <v/>
      </c>
      <c r="K456" s="30"/>
      <c r="L456" s="31" t="str">
        <f t="shared" ca="1" si="238"/>
        <v/>
      </c>
      <c r="M456" s="59"/>
      <c r="N456" s="60"/>
      <c r="O456" s="60"/>
      <c r="P456" s="60"/>
      <c r="Q456" s="151"/>
      <c r="R456" s="122"/>
      <c r="S456" s="38" t="str">
        <f t="shared" ca="1" si="239"/>
        <v/>
      </c>
      <c r="T456" s="59"/>
      <c r="U456" s="60"/>
      <c r="V456" s="60"/>
      <c r="W456" s="60"/>
      <c r="X456" s="61"/>
      <c r="Y456" s="38"/>
      <c r="Z456" s="144" t="str">
        <f t="shared" ca="1" si="240"/>
        <v/>
      </c>
      <c r="AA456" s="59"/>
      <c r="AB456" s="60"/>
      <c r="AC456" s="60"/>
      <c r="AD456" s="151"/>
      <c r="AE456" s="30"/>
      <c r="AF456" s="31" t="str">
        <f t="shared" ca="1" si="241"/>
        <v/>
      </c>
      <c r="AG456" s="30"/>
      <c r="AH456" s="31" t="str">
        <f t="shared" ca="1" si="242"/>
        <v/>
      </c>
      <c r="AI456" s="122"/>
      <c r="AJ456" s="38" t="str">
        <f t="shared" ca="1" si="243"/>
        <v/>
      </c>
      <c r="AK456" s="30"/>
      <c r="AL456" s="31" t="str">
        <f t="shared" ca="1" si="244"/>
        <v/>
      </c>
      <c r="AM456" s="11" t="str">
        <f t="shared" si="245"/>
        <v/>
      </c>
      <c r="AN456" s="11" t="str">
        <f t="shared" si="246"/>
        <v/>
      </c>
      <c r="AO456" s="11" t="str">
        <f>IF(AM456=7,VLOOKUP(AN456,設定!$A$2:$B$6,2,1),"---")</f>
        <v>---</v>
      </c>
      <c r="AP456" s="85"/>
      <c r="AQ456" s="86"/>
      <c r="AR456" s="86"/>
      <c r="AS456" s="87" t="s">
        <v>115</v>
      </c>
      <c r="AT456" s="88"/>
      <c r="AU456" s="87"/>
      <c r="AV456" s="89"/>
      <c r="AW456" s="90" t="str">
        <f t="shared" si="247"/>
        <v/>
      </c>
      <c r="AX456" s="87" t="s">
        <v>115</v>
      </c>
      <c r="AY456" s="87" t="s">
        <v>115</v>
      </c>
      <c r="AZ456" s="87" t="s">
        <v>115</v>
      </c>
      <c r="BA456" s="87"/>
      <c r="BB456" s="87"/>
      <c r="BC456" s="87"/>
      <c r="BD456" s="87"/>
      <c r="BE456" s="91"/>
      <c r="BF456" s="96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256"/>
      <c r="BY456" s="106"/>
      <c r="BZ456" s="47"/>
      <c r="CA456" s="47">
        <v>445</v>
      </c>
      <c r="CB456" s="18" t="str">
        <f t="shared" si="248"/>
        <v/>
      </c>
      <c r="CC456" s="18" t="str">
        <f t="shared" si="220"/>
        <v>立得点表!3:12</v>
      </c>
      <c r="CD456" s="116" t="str">
        <f t="shared" si="221"/>
        <v>立得点表!16:25</v>
      </c>
      <c r="CE456" s="18" t="str">
        <f t="shared" si="222"/>
        <v>立3段得点表!3:13</v>
      </c>
      <c r="CF456" s="116" t="str">
        <f t="shared" si="223"/>
        <v>立3段得点表!16:25</v>
      </c>
      <c r="CG456" s="18" t="str">
        <f t="shared" si="224"/>
        <v>ボール得点表!3:13</v>
      </c>
      <c r="CH456" s="116" t="str">
        <f t="shared" si="225"/>
        <v>ボール得点表!16:25</v>
      </c>
      <c r="CI456" s="18" t="str">
        <f t="shared" si="226"/>
        <v>50m得点表!3:13</v>
      </c>
      <c r="CJ456" s="116" t="str">
        <f t="shared" si="227"/>
        <v>50m得点表!16:25</v>
      </c>
      <c r="CK456" s="18" t="str">
        <f t="shared" si="228"/>
        <v>往得点表!3:13</v>
      </c>
      <c r="CL456" s="116" t="str">
        <f t="shared" si="229"/>
        <v>往得点表!16:25</v>
      </c>
      <c r="CM456" s="18" t="str">
        <f t="shared" si="230"/>
        <v>腕得点表!3:13</v>
      </c>
      <c r="CN456" s="116" t="str">
        <f t="shared" si="231"/>
        <v>腕得点表!16:25</v>
      </c>
      <c r="CO456" s="18" t="str">
        <f t="shared" si="232"/>
        <v>腕膝得点表!3:4</v>
      </c>
      <c r="CP456" s="116" t="str">
        <f t="shared" si="233"/>
        <v>腕膝得点表!8:9</v>
      </c>
      <c r="CQ456" s="18" t="str">
        <f t="shared" si="234"/>
        <v>20mシャトルラン得点表!3:13</v>
      </c>
      <c r="CR456" s="116" t="str">
        <f t="shared" si="235"/>
        <v>20mシャトルラン得点表!16:25</v>
      </c>
      <c r="CS456" s="47" t="b">
        <f t="shared" si="249"/>
        <v>0</v>
      </c>
    </row>
    <row r="457" spans="1:97">
      <c r="A457" s="10">
        <v>446</v>
      </c>
      <c r="B457" s="147"/>
      <c r="C457" s="15"/>
      <c r="D457" s="233"/>
      <c r="E457" s="15"/>
      <c r="F457" s="139" t="str">
        <f t="shared" si="236"/>
        <v/>
      </c>
      <c r="G457" s="15"/>
      <c r="H457" s="15"/>
      <c r="I457" s="30"/>
      <c r="J457" s="31" t="str">
        <f t="shared" ca="1" si="237"/>
        <v/>
      </c>
      <c r="K457" s="30"/>
      <c r="L457" s="31" t="str">
        <f t="shared" ca="1" si="238"/>
        <v/>
      </c>
      <c r="M457" s="59"/>
      <c r="N457" s="60"/>
      <c r="O457" s="60"/>
      <c r="P457" s="60"/>
      <c r="Q457" s="151"/>
      <c r="R457" s="122"/>
      <c r="S457" s="38" t="str">
        <f t="shared" ca="1" si="239"/>
        <v/>
      </c>
      <c r="T457" s="59"/>
      <c r="U457" s="60"/>
      <c r="V457" s="60"/>
      <c r="W457" s="60"/>
      <c r="X457" s="61"/>
      <c r="Y457" s="38"/>
      <c r="Z457" s="144" t="str">
        <f t="shared" ca="1" si="240"/>
        <v/>
      </c>
      <c r="AA457" s="59"/>
      <c r="AB457" s="60"/>
      <c r="AC457" s="60"/>
      <c r="AD457" s="151"/>
      <c r="AE457" s="30"/>
      <c r="AF457" s="31" t="str">
        <f t="shared" ca="1" si="241"/>
        <v/>
      </c>
      <c r="AG457" s="30"/>
      <c r="AH457" s="31" t="str">
        <f t="shared" ca="1" si="242"/>
        <v/>
      </c>
      <c r="AI457" s="122"/>
      <c r="AJ457" s="38" t="str">
        <f t="shared" ca="1" si="243"/>
        <v/>
      </c>
      <c r="AK457" s="30"/>
      <c r="AL457" s="31" t="str">
        <f t="shared" ca="1" si="244"/>
        <v/>
      </c>
      <c r="AM457" s="11" t="str">
        <f t="shared" si="245"/>
        <v/>
      </c>
      <c r="AN457" s="11" t="str">
        <f t="shared" si="246"/>
        <v/>
      </c>
      <c r="AO457" s="11" t="str">
        <f>IF(AM457=7,VLOOKUP(AN457,設定!$A$2:$B$6,2,1),"---")</f>
        <v>---</v>
      </c>
      <c r="AP457" s="85"/>
      <c r="AQ457" s="86"/>
      <c r="AR457" s="86"/>
      <c r="AS457" s="87" t="s">
        <v>115</v>
      </c>
      <c r="AT457" s="88"/>
      <c r="AU457" s="87"/>
      <c r="AV457" s="89"/>
      <c r="AW457" s="90" t="str">
        <f t="shared" si="247"/>
        <v/>
      </c>
      <c r="AX457" s="87" t="s">
        <v>115</v>
      </c>
      <c r="AY457" s="87" t="s">
        <v>115</v>
      </c>
      <c r="AZ457" s="87" t="s">
        <v>115</v>
      </c>
      <c r="BA457" s="87"/>
      <c r="BB457" s="87"/>
      <c r="BC457" s="87"/>
      <c r="BD457" s="87"/>
      <c r="BE457" s="91"/>
      <c r="BF457" s="96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256"/>
      <c r="BY457" s="106"/>
      <c r="BZ457" s="47"/>
      <c r="CA457" s="47">
        <v>446</v>
      </c>
      <c r="CB457" s="18" t="str">
        <f t="shared" si="248"/>
        <v/>
      </c>
      <c r="CC457" s="18" t="str">
        <f t="shared" si="220"/>
        <v>立得点表!3:12</v>
      </c>
      <c r="CD457" s="116" t="str">
        <f t="shared" si="221"/>
        <v>立得点表!16:25</v>
      </c>
      <c r="CE457" s="18" t="str">
        <f t="shared" si="222"/>
        <v>立3段得点表!3:13</v>
      </c>
      <c r="CF457" s="116" t="str">
        <f t="shared" si="223"/>
        <v>立3段得点表!16:25</v>
      </c>
      <c r="CG457" s="18" t="str">
        <f t="shared" si="224"/>
        <v>ボール得点表!3:13</v>
      </c>
      <c r="CH457" s="116" t="str">
        <f t="shared" si="225"/>
        <v>ボール得点表!16:25</v>
      </c>
      <c r="CI457" s="18" t="str">
        <f t="shared" si="226"/>
        <v>50m得点表!3:13</v>
      </c>
      <c r="CJ457" s="116" t="str">
        <f t="shared" si="227"/>
        <v>50m得点表!16:25</v>
      </c>
      <c r="CK457" s="18" t="str">
        <f t="shared" si="228"/>
        <v>往得点表!3:13</v>
      </c>
      <c r="CL457" s="116" t="str">
        <f t="shared" si="229"/>
        <v>往得点表!16:25</v>
      </c>
      <c r="CM457" s="18" t="str">
        <f t="shared" si="230"/>
        <v>腕得点表!3:13</v>
      </c>
      <c r="CN457" s="116" t="str">
        <f t="shared" si="231"/>
        <v>腕得点表!16:25</v>
      </c>
      <c r="CO457" s="18" t="str">
        <f t="shared" si="232"/>
        <v>腕膝得点表!3:4</v>
      </c>
      <c r="CP457" s="116" t="str">
        <f t="shared" si="233"/>
        <v>腕膝得点表!8:9</v>
      </c>
      <c r="CQ457" s="18" t="str">
        <f t="shared" si="234"/>
        <v>20mシャトルラン得点表!3:13</v>
      </c>
      <c r="CR457" s="116" t="str">
        <f t="shared" si="235"/>
        <v>20mシャトルラン得点表!16:25</v>
      </c>
      <c r="CS457" s="47" t="b">
        <f t="shared" si="249"/>
        <v>0</v>
      </c>
    </row>
    <row r="458" spans="1:97">
      <c r="A458" s="10">
        <v>447</v>
      </c>
      <c r="B458" s="147"/>
      <c r="C458" s="15"/>
      <c r="D458" s="233"/>
      <c r="E458" s="15"/>
      <c r="F458" s="139" t="str">
        <f t="shared" si="236"/>
        <v/>
      </c>
      <c r="G458" s="15"/>
      <c r="H458" s="15"/>
      <c r="I458" s="30"/>
      <c r="J458" s="31" t="str">
        <f t="shared" ca="1" si="237"/>
        <v/>
      </c>
      <c r="K458" s="30"/>
      <c r="L458" s="31" t="str">
        <f t="shared" ca="1" si="238"/>
        <v/>
      </c>
      <c r="M458" s="59"/>
      <c r="N458" s="60"/>
      <c r="O458" s="60"/>
      <c r="P458" s="60"/>
      <c r="Q458" s="151"/>
      <c r="R458" s="122"/>
      <c r="S458" s="38" t="str">
        <f t="shared" ca="1" si="239"/>
        <v/>
      </c>
      <c r="T458" s="59"/>
      <c r="U458" s="60"/>
      <c r="V458" s="60"/>
      <c r="W458" s="60"/>
      <c r="X458" s="61"/>
      <c r="Y458" s="38"/>
      <c r="Z458" s="144" t="str">
        <f t="shared" ca="1" si="240"/>
        <v/>
      </c>
      <c r="AA458" s="59"/>
      <c r="AB458" s="60"/>
      <c r="AC458" s="60"/>
      <c r="AD458" s="151"/>
      <c r="AE458" s="30"/>
      <c r="AF458" s="31" t="str">
        <f t="shared" ca="1" si="241"/>
        <v/>
      </c>
      <c r="AG458" s="30"/>
      <c r="AH458" s="31" t="str">
        <f t="shared" ca="1" si="242"/>
        <v/>
      </c>
      <c r="AI458" s="122"/>
      <c r="AJ458" s="38" t="str">
        <f t="shared" ca="1" si="243"/>
        <v/>
      </c>
      <c r="AK458" s="30"/>
      <c r="AL458" s="31" t="str">
        <f t="shared" ca="1" si="244"/>
        <v/>
      </c>
      <c r="AM458" s="11" t="str">
        <f t="shared" si="245"/>
        <v/>
      </c>
      <c r="AN458" s="11" t="str">
        <f t="shared" si="246"/>
        <v/>
      </c>
      <c r="AO458" s="11" t="str">
        <f>IF(AM458=7,VLOOKUP(AN458,設定!$A$2:$B$6,2,1),"---")</f>
        <v>---</v>
      </c>
      <c r="AP458" s="85"/>
      <c r="AQ458" s="86"/>
      <c r="AR458" s="86"/>
      <c r="AS458" s="87" t="s">
        <v>115</v>
      </c>
      <c r="AT458" s="88"/>
      <c r="AU458" s="87"/>
      <c r="AV458" s="89"/>
      <c r="AW458" s="90" t="str">
        <f t="shared" si="247"/>
        <v/>
      </c>
      <c r="AX458" s="87" t="s">
        <v>115</v>
      </c>
      <c r="AY458" s="87" t="s">
        <v>115</v>
      </c>
      <c r="AZ458" s="87" t="s">
        <v>115</v>
      </c>
      <c r="BA458" s="87"/>
      <c r="BB458" s="87"/>
      <c r="BC458" s="87"/>
      <c r="BD458" s="87"/>
      <c r="BE458" s="91"/>
      <c r="BF458" s="96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256"/>
      <c r="BY458" s="106"/>
      <c r="BZ458" s="47"/>
      <c r="CA458" s="47">
        <v>447</v>
      </c>
      <c r="CB458" s="18" t="str">
        <f t="shared" si="248"/>
        <v/>
      </c>
      <c r="CC458" s="18" t="str">
        <f t="shared" si="220"/>
        <v>立得点表!3:12</v>
      </c>
      <c r="CD458" s="116" t="str">
        <f t="shared" si="221"/>
        <v>立得点表!16:25</v>
      </c>
      <c r="CE458" s="18" t="str">
        <f t="shared" si="222"/>
        <v>立3段得点表!3:13</v>
      </c>
      <c r="CF458" s="116" t="str">
        <f t="shared" si="223"/>
        <v>立3段得点表!16:25</v>
      </c>
      <c r="CG458" s="18" t="str">
        <f t="shared" si="224"/>
        <v>ボール得点表!3:13</v>
      </c>
      <c r="CH458" s="116" t="str">
        <f t="shared" si="225"/>
        <v>ボール得点表!16:25</v>
      </c>
      <c r="CI458" s="18" t="str">
        <f t="shared" si="226"/>
        <v>50m得点表!3:13</v>
      </c>
      <c r="CJ458" s="116" t="str">
        <f t="shared" si="227"/>
        <v>50m得点表!16:25</v>
      </c>
      <c r="CK458" s="18" t="str">
        <f t="shared" si="228"/>
        <v>往得点表!3:13</v>
      </c>
      <c r="CL458" s="116" t="str">
        <f t="shared" si="229"/>
        <v>往得点表!16:25</v>
      </c>
      <c r="CM458" s="18" t="str">
        <f t="shared" si="230"/>
        <v>腕得点表!3:13</v>
      </c>
      <c r="CN458" s="116" t="str">
        <f t="shared" si="231"/>
        <v>腕得点表!16:25</v>
      </c>
      <c r="CO458" s="18" t="str">
        <f t="shared" si="232"/>
        <v>腕膝得点表!3:4</v>
      </c>
      <c r="CP458" s="116" t="str">
        <f t="shared" si="233"/>
        <v>腕膝得点表!8:9</v>
      </c>
      <c r="CQ458" s="18" t="str">
        <f t="shared" si="234"/>
        <v>20mシャトルラン得点表!3:13</v>
      </c>
      <c r="CR458" s="116" t="str">
        <f t="shared" si="235"/>
        <v>20mシャトルラン得点表!16:25</v>
      </c>
      <c r="CS458" s="47" t="b">
        <f t="shared" si="249"/>
        <v>0</v>
      </c>
    </row>
    <row r="459" spans="1:97">
      <c r="A459" s="10">
        <v>448</v>
      </c>
      <c r="B459" s="147"/>
      <c r="C459" s="15"/>
      <c r="D459" s="233"/>
      <c r="E459" s="15"/>
      <c r="F459" s="139" t="str">
        <f t="shared" si="236"/>
        <v/>
      </c>
      <c r="G459" s="15"/>
      <c r="H459" s="15"/>
      <c r="I459" s="30"/>
      <c r="J459" s="31" t="str">
        <f t="shared" ca="1" si="237"/>
        <v/>
      </c>
      <c r="K459" s="30"/>
      <c r="L459" s="31" t="str">
        <f t="shared" ca="1" si="238"/>
        <v/>
      </c>
      <c r="M459" s="59"/>
      <c r="N459" s="60"/>
      <c r="O459" s="60"/>
      <c r="P459" s="60"/>
      <c r="Q459" s="151"/>
      <c r="R459" s="122"/>
      <c r="S459" s="38" t="str">
        <f t="shared" ca="1" si="239"/>
        <v/>
      </c>
      <c r="T459" s="59"/>
      <c r="U459" s="60"/>
      <c r="V459" s="60"/>
      <c r="W459" s="60"/>
      <c r="X459" s="61"/>
      <c r="Y459" s="38"/>
      <c r="Z459" s="144" t="str">
        <f t="shared" ca="1" si="240"/>
        <v/>
      </c>
      <c r="AA459" s="59"/>
      <c r="AB459" s="60"/>
      <c r="AC459" s="60"/>
      <c r="AD459" s="151"/>
      <c r="AE459" s="30"/>
      <c r="AF459" s="31" t="str">
        <f t="shared" ca="1" si="241"/>
        <v/>
      </c>
      <c r="AG459" s="30"/>
      <c r="AH459" s="31" t="str">
        <f t="shared" ca="1" si="242"/>
        <v/>
      </c>
      <c r="AI459" s="122"/>
      <c r="AJ459" s="38" t="str">
        <f t="shared" ca="1" si="243"/>
        <v/>
      </c>
      <c r="AK459" s="30"/>
      <c r="AL459" s="31" t="str">
        <f t="shared" ca="1" si="244"/>
        <v/>
      </c>
      <c r="AM459" s="11" t="str">
        <f t="shared" si="245"/>
        <v/>
      </c>
      <c r="AN459" s="11" t="str">
        <f t="shared" si="246"/>
        <v/>
      </c>
      <c r="AO459" s="11" t="str">
        <f>IF(AM459=7,VLOOKUP(AN459,設定!$A$2:$B$6,2,1),"---")</f>
        <v>---</v>
      </c>
      <c r="AP459" s="85"/>
      <c r="AQ459" s="86"/>
      <c r="AR459" s="86"/>
      <c r="AS459" s="87" t="s">
        <v>115</v>
      </c>
      <c r="AT459" s="88"/>
      <c r="AU459" s="87"/>
      <c r="AV459" s="89"/>
      <c r="AW459" s="90" t="str">
        <f t="shared" si="247"/>
        <v/>
      </c>
      <c r="AX459" s="87" t="s">
        <v>115</v>
      </c>
      <c r="AY459" s="87" t="s">
        <v>115</v>
      </c>
      <c r="AZ459" s="87" t="s">
        <v>115</v>
      </c>
      <c r="BA459" s="87"/>
      <c r="BB459" s="87"/>
      <c r="BC459" s="87"/>
      <c r="BD459" s="87"/>
      <c r="BE459" s="91"/>
      <c r="BF459" s="96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256"/>
      <c r="BY459" s="106"/>
      <c r="BZ459" s="47"/>
      <c r="CA459" s="47">
        <v>448</v>
      </c>
      <c r="CB459" s="18" t="str">
        <f t="shared" si="248"/>
        <v/>
      </c>
      <c r="CC459" s="18" t="str">
        <f t="shared" si="220"/>
        <v>立得点表!3:12</v>
      </c>
      <c r="CD459" s="116" t="str">
        <f t="shared" si="221"/>
        <v>立得点表!16:25</v>
      </c>
      <c r="CE459" s="18" t="str">
        <f t="shared" si="222"/>
        <v>立3段得点表!3:13</v>
      </c>
      <c r="CF459" s="116" t="str">
        <f t="shared" si="223"/>
        <v>立3段得点表!16:25</v>
      </c>
      <c r="CG459" s="18" t="str">
        <f t="shared" si="224"/>
        <v>ボール得点表!3:13</v>
      </c>
      <c r="CH459" s="116" t="str">
        <f t="shared" si="225"/>
        <v>ボール得点表!16:25</v>
      </c>
      <c r="CI459" s="18" t="str">
        <f t="shared" si="226"/>
        <v>50m得点表!3:13</v>
      </c>
      <c r="CJ459" s="116" t="str">
        <f t="shared" si="227"/>
        <v>50m得点表!16:25</v>
      </c>
      <c r="CK459" s="18" t="str">
        <f t="shared" si="228"/>
        <v>往得点表!3:13</v>
      </c>
      <c r="CL459" s="116" t="str">
        <f t="shared" si="229"/>
        <v>往得点表!16:25</v>
      </c>
      <c r="CM459" s="18" t="str">
        <f t="shared" si="230"/>
        <v>腕得点表!3:13</v>
      </c>
      <c r="CN459" s="116" t="str">
        <f t="shared" si="231"/>
        <v>腕得点表!16:25</v>
      </c>
      <c r="CO459" s="18" t="str">
        <f t="shared" si="232"/>
        <v>腕膝得点表!3:4</v>
      </c>
      <c r="CP459" s="116" t="str">
        <f t="shared" si="233"/>
        <v>腕膝得点表!8:9</v>
      </c>
      <c r="CQ459" s="18" t="str">
        <f t="shared" si="234"/>
        <v>20mシャトルラン得点表!3:13</v>
      </c>
      <c r="CR459" s="116" t="str">
        <f t="shared" si="235"/>
        <v>20mシャトルラン得点表!16:25</v>
      </c>
      <c r="CS459" s="47" t="b">
        <f t="shared" si="249"/>
        <v>0</v>
      </c>
    </row>
    <row r="460" spans="1:97">
      <c r="A460" s="10">
        <v>449</v>
      </c>
      <c r="B460" s="147"/>
      <c r="C460" s="15"/>
      <c r="D460" s="233"/>
      <c r="E460" s="15"/>
      <c r="F460" s="139" t="str">
        <f t="shared" si="236"/>
        <v/>
      </c>
      <c r="G460" s="15"/>
      <c r="H460" s="15"/>
      <c r="I460" s="30"/>
      <c r="J460" s="31" t="str">
        <f t="shared" ca="1" si="237"/>
        <v/>
      </c>
      <c r="K460" s="30"/>
      <c r="L460" s="31" t="str">
        <f t="shared" ca="1" si="238"/>
        <v/>
      </c>
      <c r="M460" s="59"/>
      <c r="N460" s="60"/>
      <c r="O460" s="60"/>
      <c r="P460" s="60"/>
      <c r="Q460" s="151"/>
      <c r="R460" s="122"/>
      <c r="S460" s="38" t="str">
        <f t="shared" ca="1" si="239"/>
        <v/>
      </c>
      <c r="T460" s="59"/>
      <c r="U460" s="60"/>
      <c r="V460" s="60"/>
      <c r="W460" s="60"/>
      <c r="X460" s="61"/>
      <c r="Y460" s="38"/>
      <c r="Z460" s="144" t="str">
        <f t="shared" ca="1" si="240"/>
        <v/>
      </c>
      <c r="AA460" s="59"/>
      <c r="AB460" s="60"/>
      <c r="AC460" s="60"/>
      <c r="AD460" s="151"/>
      <c r="AE460" s="30"/>
      <c r="AF460" s="31" t="str">
        <f t="shared" ca="1" si="241"/>
        <v/>
      </c>
      <c r="AG460" s="30"/>
      <c r="AH460" s="31" t="str">
        <f t="shared" ca="1" si="242"/>
        <v/>
      </c>
      <c r="AI460" s="122"/>
      <c r="AJ460" s="38" t="str">
        <f t="shared" ca="1" si="243"/>
        <v/>
      </c>
      <c r="AK460" s="30"/>
      <c r="AL460" s="31" t="str">
        <f t="shared" ca="1" si="244"/>
        <v/>
      </c>
      <c r="AM460" s="11" t="str">
        <f t="shared" si="245"/>
        <v/>
      </c>
      <c r="AN460" s="11" t="str">
        <f t="shared" si="246"/>
        <v/>
      </c>
      <c r="AO460" s="11" t="str">
        <f>IF(AM460=7,VLOOKUP(AN460,設定!$A$2:$B$6,2,1),"---")</f>
        <v>---</v>
      </c>
      <c r="AP460" s="85"/>
      <c r="AQ460" s="86"/>
      <c r="AR460" s="86"/>
      <c r="AS460" s="87" t="s">
        <v>115</v>
      </c>
      <c r="AT460" s="88"/>
      <c r="AU460" s="87"/>
      <c r="AV460" s="89"/>
      <c r="AW460" s="90" t="str">
        <f t="shared" si="247"/>
        <v/>
      </c>
      <c r="AX460" s="87" t="s">
        <v>115</v>
      </c>
      <c r="AY460" s="87" t="s">
        <v>115</v>
      </c>
      <c r="AZ460" s="87" t="s">
        <v>115</v>
      </c>
      <c r="BA460" s="87"/>
      <c r="BB460" s="87"/>
      <c r="BC460" s="87"/>
      <c r="BD460" s="87"/>
      <c r="BE460" s="91"/>
      <c r="BF460" s="96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256"/>
      <c r="BY460" s="106"/>
      <c r="BZ460" s="47"/>
      <c r="CA460" s="47">
        <v>449</v>
      </c>
      <c r="CB460" s="18" t="str">
        <f t="shared" si="248"/>
        <v/>
      </c>
      <c r="CC460" s="18" t="str">
        <f t="shared" si="220"/>
        <v>立得点表!3:12</v>
      </c>
      <c r="CD460" s="116" t="str">
        <f t="shared" si="221"/>
        <v>立得点表!16:25</v>
      </c>
      <c r="CE460" s="18" t="str">
        <f t="shared" si="222"/>
        <v>立3段得点表!3:13</v>
      </c>
      <c r="CF460" s="116" t="str">
        <f t="shared" si="223"/>
        <v>立3段得点表!16:25</v>
      </c>
      <c r="CG460" s="18" t="str">
        <f t="shared" si="224"/>
        <v>ボール得点表!3:13</v>
      </c>
      <c r="CH460" s="116" t="str">
        <f t="shared" si="225"/>
        <v>ボール得点表!16:25</v>
      </c>
      <c r="CI460" s="18" t="str">
        <f t="shared" si="226"/>
        <v>50m得点表!3:13</v>
      </c>
      <c r="CJ460" s="116" t="str">
        <f t="shared" si="227"/>
        <v>50m得点表!16:25</v>
      </c>
      <c r="CK460" s="18" t="str">
        <f t="shared" si="228"/>
        <v>往得点表!3:13</v>
      </c>
      <c r="CL460" s="116" t="str">
        <f t="shared" si="229"/>
        <v>往得点表!16:25</v>
      </c>
      <c r="CM460" s="18" t="str">
        <f t="shared" si="230"/>
        <v>腕得点表!3:13</v>
      </c>
      <c r="CN460" s="116" t="str">
        <f t="shared" si="231"/>
        <v>腕得点表!16:25</v>
      </c>
      <c r="CO460" s="18" t="str">
        <f t="shared" si="232"/>
        <v>腕膝得点表!3:4</v>
      </c>
      <c r="CP460" s="116" t="str">
        <f t="shared" si="233"/>
        <v>腕膝得点表!8:9</v>
      </c>
      <c r="CQ460" s="18" t="str">
        <f t="shared" si="234"/>
        <v>20mシャトルラン得点表!3:13</v>
      </c>
      <c r="CR460" s="116" t="str">
        <f t="shared" si="235"/>
        <v>20mシャトルラン得点表!16:25</v>
      </c>
      <c r="CS460" s="47" t="b">
        <f t="shared" si="249"/>
        <v>0</v>
      </c>
    </row>
    <row r="461" spans="1:97">
      <c r="A461" s="10">
        <v>450</v>
      </c>
      <c r="B461" s="147"/>
      <c r="C461" s="15"/>
      <c r="D461" s="233"/>
      <c r="E461" s="15"/>
      <c r="F461" s="139" t="str">
        <f t="shared" si="236"/>
        <v/>
      </c>
      <c r="G461" s="15"/>
      <c r="H461" s="15"/>
      <c r="I461" s="30"/>
      <c r="J461" s="31" t="str">
        <f t="shared" ca="1" si="237"/>
        <v/>
      </c>
      <c r="K461" s="30"/>
      <c r="L461" s="31" t="str">
        <f t="shared" ca="1" si="238"/>
        <v/>
      </c>
      <c r="M461" s="59"/>
      <c r="N461" s="60"/>
      <c r="O461" s="60"/>
      <c r="P461" s="60"/>
      <c r="Q461" s="151"/>
      <c r="R461" s="122"/>
      <c r="S461" s="38" t="str">
        <f t="shared" ca="1" si="239"/>
        <v/>
      </c>
      <c r="T461" s="59"/>
      <c r="U461" s="60"/>
      <c r="V461" s="60"/>
      <c r="W461" s="60"/>
      <c r="X461" s="61"/>
      <c r="Y461" s="38"/>
      <c r="Z461" s="144" t="str">
        <f t="shared" ca="1" si="240"/>
        <v/>
      </c>
      <c r="AA461" s="59"/>
      <c r="AB461" s="60"/>
      <c r="AC461" s="60"/>
      <c r="AD461" s="151"/>
      <c r="AE461" s="30"/>
      <c r="AF461" s="31" t="str">
        <f t="shared" ca="1" si="241"/>
        <v/>
      </c>
      <c r="AG461" s="30"/>
      <c r="AH461" s="31" t="str">
        <f t="shared" ca="1" si="242"/>
        <v/>
      </c>
      <c r="AI461" s="122"/>
      <c r="AJ461" s="38" t="str">
        <f t="shared" ca="1" si="243"/>
        <v/>
      </c>
      <c r="AK461" s="30"/>
      <c r="AL461" s="31" t="str">
        <f t="shared" ca="1" si="244"/>
        <v/>
      </c>
      <c r="AM461" s="11" t="str">
        <f t="shared" si="245"/>
        <v/>
      </c>
      <c r="AN461" s="11" t="str">
        <f t="shared" si="246"/>
        <v/>
      </c>
      <c r="AO461" s="11" t="str">
        <f>IF(AM461=7,VLOOKUP(AN461,設定!$A$2:$B$6,2,1),"---")</f>
        <v>---</v>
      </c>
      <c r="AP461" s="85"/>
      <c r="AQ461" s="86"/>
      <c r="AR461" s="86"/>
      <c r="AS461" s="87" t="s">
        <v>115</v>
      </c>
      <c r="AT461" s="88"/>
      <c r="AU461" s="87"/>
      <c r="AV461" s="89"/>
      <c r="AW461" s="90" t="str">
        <f t="shared" si="247"/>
        <v/>
      </c>
      <c r="AX461" s="87" t="s">
        <v>115</v>
      </c>
      <c r="AY461" s="87" t="s">
        <v>115</v>
      </c>
      <c r="AZ461" s="87" t="s">
        <v>115</v>
      </c>
      <c r="BA461" s="87"/>
      <c r="BB461" s="87"/>
      <c r="BC461" s="87"/>
      <c r="BD461" s="87"/>
      <c r="BE461" s="91"/>
      <c r="BF461" s="96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256"/>
      <c r="BY461" s="106"/>
      <c r="BZ461" s="47"/>
      <c r="CA461" s="47">
        <v>450</v>
      </c>
      <c r="CB461" s="18" t="str">
        <f t="shared" si="248"/>
        <v/>
      </c>
      <c r="CC461" s="18" t="str">
        <f t="shared" ref="CC461:CC524" si="250">"立得点表!"&amp;$CB461&amp;"3:"&amp;$CB461&amp;"12"</f>
        <v>立得点表!3:12</v>
      </c>
      <c r="CD461" s="116" t="str">
        <f t="shared" ref="CD461:CD524" si="251">"立得点表!"&amp;$CB461&amp;"16:"&amp;$CB461&amp;"25"</f>
        <v>立得点表!16:25</v>
      </c>
      <c r="CE461" s="18" t="str">
        <f t="shared" ref="CE461:CE524" si="252">"立3段得点表!"&amp;$CB461&amp;"3:"&amp;$CB461&amp;"13"</f>
        <v>立3段得点表!3:13</v>
      </c>
      <c r="CF461" s="116" t="str">
        <f t="shared" ref="CF461:CF524" si="253">"立3段得点表!"&amp;$CB461&amp;"16:"&amp;$CB461&amp;"25"</f>
        <v>立3段得点表!16:25</v>
      </c>
      <c r="CG461" s="18" t="str">
        <f t="shared" ref="CG461:CG524" si="254">"ボール得点表!"&amp;$CB461&amp;"3:"&amp;$CB461&amp;"13"</f>
        <v>ボール得点表!3:13</v>
      </c>
      <c r="CH461" s="116" t="str">
        <f t="shared" ref="CH461:CH524" si="255">"ボール得点表!"&amp;$CB461&amp;"16:"&amp;$CB461&amp;"25"</f>
        <v>ボール得点表!16:25</v>
      </c>
      <c r="CI461" s="18" t="str">
        <f t="shared" ref="CI461:CI524" si="256">"50m得点表!"&amp;$CB461&amp;"3:"&amp;$CB461&amp;"13"</f>
        <v>50m得点表!3:13</v>
      </c>
      <c r="CJ461" s="116" t="str">
        <f t="shared" ref="CJ461:CJ524" si="257">"50m得点表!"&amp;$CB461&amp;"16:"&amp;$CB461&amp;"25"</f>
        <v>50m得点表!16:25</v>
      </c>
      <c r="CK461" s="18" t="str">
        <f t="shared" ref="CK461:CK524" si="258">"往得点表!"&amp;$CB461&amp;"3:"&amp;$CB461&amp;"13"</f>
        <v>往得点表!3:13</v>
      </c>
      <c r="CL461" s="116" t="str">
        <f t="shared" ref="CL461:CL524" si="259">"往得点表!"&amp;$CB461&amp;"16:"&amp;$CB461&amp;"25"</f>
        <v>往得点表!16:25</v>
      </c>
      <c r="CM461" s="18" t="str">
        <f t="shared" ref="CM461:CM524" si="260">"腕得点表!"&amp;$CB461&amp;"3:"&amp;$CB461&amp;"13"</f>
        <v>腕得点表!3:13</v>
      </c>
      <c r="CN461" s="116" t="str">
        <f t="shared" ref="CN461:CN524" si="261">"腕得点表!"&amp;$CB461&amp;"16:"&amp;$CB461&amp;"25"</f>
        <v>腕得点表!16:25</v>
      </c>
      <c r="CO461" s="18" t="str">
        <f t="shared" ref="CO461:CO524" si="262">"腕膝得点表!"&amp;$CB461&amp;"3:"&amp;$CB461&amp;"4"</f>
        <v>腕膝得点表!3:4</v>
      </c>
      <c r="CP461" s="116" t="str">
        <f t="shared" ref="CP461:CP524" si="263">"腕膝得点表!"&amp;$CB461&amp;"8:"&amp;$CB461&amp;"9"</f>
        <v>腕膝得点表!8:9</v>
      </c>
      <c r="CQ461" s="18" t="str">
        <f t="shared" ref="CQ461:CQ524" si="264">"20mシャトルラン得点表!"&amp;$CB461&amp;"3:"&amp;$CB461&amp;"13"</f>
        <v>20mシャトルラン得点表!3:13</v>
      </c>
      <c r="CR461" s="116" t="str">
        <f t="shared" ref="CR461:CR524" si="265">"20mシャトルラン得点表!"&amp;$CB461&amp;"16:"&amp;$CB461&amp;"25"</f>
        <v>20mシャトルラン得点表!16:25</v>
      </c>
      <c r="CS461" s="47" t="b">
        <f t="shared" si="249"/>
        <v>0</v>
      </c>
    </row>
    <row r="462" spans="1:97">
      <c r="A462" s="10">
        <v>451</v>
      </c>
      <c r="B462" s="147"/>
      <c r="C462" s="15"/>
      <c r="D462" s="233"/>
      <c r="E462" s="15"/>
      <c r="F462" s="139" t="str">
        <f t="shared" si="236"/>
        <v/>
      </c>
      <c r="G462" s="15"/>
      <c r="H462" s="15"/>
      <c r="I462" s="30"/>
      <c r="J462" s="31" t="str">
        <f t="shared" ca="1" si="237"/>
        <v/>
      </c>
      <c r="K462" s="30"/>
      <c r="L462" s="31" t="str">
        <f t="shared" ca="1" si="238"/>
        <v/>
      </c>
      <c r="M462" s="59"/>
      <c r="N462" s="60"/>
      <c r="O462" s="60"/>
      <c r="P462" s="60"/>
      <c r="Q462" s="151"/>
      <c r="R462" s="122"/>
      <c r="S462" s="38" t="str">
        <f t="shared" ca="1" si="239"/>
        <v/>
      </c>
      <c r="T462" s="59"/>
      <c r="U462" s="60"/>
      <c r="V462" s="60"/>
      <c r="W462" s="60"/>
      <c r="X462" s="61"/>
      <c r="Y462" s="38"/>
      <c r="Z462" s="144" t="str">
        <f t="shared" ca="1" si="240"/>
        <v/>
      </c>
      <c r="AA462" s="59"/>
      <c r="AB462" s="60"/>
      <c r="AC462" s="60"/>
      <c r="AD462" s="151"/>
      <c r="AE462" s="30"/>
      <c r="AF462" s="31" t="str">
        <f t="shared" ca="1" si="241"/>
        <v/>
      </c>
      <c r="AG462" s="30"/>
      <c r="AH462" s="31" t="str">
        <f t="shared" ca="1" si="242"/>
        <v/>
      </c>
      <c r="AI462" s="122"/>
      <c r="AJ462" s="38" t="str">
        <f t="shared" ca="1" si="243"/>
        <v/>
      </c>
      <c r="AK462" s="30"/>
      <c r="AL462" s="31" t="str">
        <f t="shared" ca="1" si="244"/>
        <v/>
      </c>
      <c r="AM462" s="11" t="str">
        <f t="shared" si="245"/>
        <v/>
      </c>
      <c r="AN462" s="11" t="str">
        <f t="shared" si="246"/>
        <v/>
      </c>
      <c r="AO462" s="11" t="str">
        <f>IF(AM462=7,VLOOKUP(AN462,設定!$A$2:$B$6,2,1),"---")</f>
        <v>---</v>
      </c>
      <c r="AP462" s="85"/>
      <c r="AQ462" s="86"/>
      <c r="AR462" s="86"/>
      <c r="AS462" s="87" t="s">
        <v>115</v>
      </c>
      <c r="AT462" s="88"/>
      <c r="AU462" s="87"/>
      <c r="AV462" s="89"/>
      <c r="AW462" s="90" t="str">
        <f t="shared" si="247"/>
        <v/>
      </c>
      <c r="AX462" s="87" t="s">
        <v>115</v>
      </c>
      <c r="AY462" s="87" t="s">
        <v>115</v>
      </c>
      <c r="AZ462" s="87" t="s">
        <v>115</v>
      </c>
      <c r="BA462" s="87"/>
      <c r="BB462" s="87"/>
      <c r="BC462" s="87"/>
      <c r="BD462" s="87"/>
      <c r="BE462" s="91"/>
      <c r="BF462" s="96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256"/>
      <c r="BY462" s="106"/>
      <c r="BZ462" s="47"/>
      <c r="CA462" s="47">
        <v>451</v>
      </c>
      <c r="CB462" s="18" t="str">
        <f t="shared" si="248"/>
        <v/>
      </c>
      <c r="CC462" s="18" t="str">
        <f t="shared" si="250"/>
        <v>立得点表!3:12</v>
      </c>
      <c r="CD462" s="116" t="str">
        <f t="shared" si="251"/>
        <v>立得点表!16:25</v>
      </c>
      <c r="CE462" s="18" t="str">
        <f t="shared" si="252"/>
        <v>立3段得点表!3:13</v>
      </c>
      <c r="CF462" s="116" t="str">
        <f t="shared" si="253"/>
        <v>立3段得点表!16:25</v>
      </c>
      <c r="CG462" s="18" t="str">
        <f t="shared" si="254"/>
        <v>ボール得点表!3:13</v>
      </c>
      <c r="CH462" s="116" t="str">
        <f t="shared" si="255"/>
        <v>ボール得点表!16:25</v>
      </c>
      <c r="CI462" s="18" t="str">
        <f t="shared" si="256"/>
        <v>50m得点表!3:13</v>
      </c>
      <c r="CJ462" s="116" t="str">
        <f t="shared" si="257"/>
        <v>50m得点表!16:25</v>
      </c>
      <c r="CK462" s="18" t="str">
        <f t="shared" si="258"/>
        <v>往得点表!3:13</v>
      </c>
      <c r="CL462" s="116" t="str">
        <f t="shared" si="259"/>
        <v>往得点表!16:25</v>
      </c>
      <c r="CM462" s="18" t="str">
        <f t="shared" si="260"/>
        <v>腕得点表!3:13</v>
      </c>
      <c r="CN462" s="116" t="str">
        <f t="shared" si="261"/>
        <v>腕得点表!16:25</v>
      </c>
      <c r="CO462" s="18" t="str">
        <f t="shared" si="262"/>
        <v>腕膝得点表!3:4</v>
      </c>
      <c r="CP462" s="116" t="str">
        <f t="shared" si="263"/>
        <v>腕膝得点表!8:9</v>
      </c>
      <c r="CQ462" s="18" t="str">
        <f t="shared" si="264"/>
        <v>20mシャトルラン得点表!3:13</v>
      </c>
      <c r="CR462" s="116" t="str">
        <f t="shared" si="265"/>
        <v>20mシャトルラン得点表!16:25</v>
      </c>
      <c r="CS462" s="47" t="b">
        <f t="shared" si="249"/>
        <v>0</v>
      </c>
    </row>
    <row r="463" spans="1:97">
      <c r="A463" s="10">
        <v>452</v>
      </c>
      <c r="B463" s="147"/>
      <c r="C463" s="15"/>
      <c r="D463" s="233"/>
      <c r="E463" s="15"/>
      <c r="F463" s="139" t="str">
        <f t="shared" si="236"/>
        <v/>
      </c>
      <c r="G463" s="15"/>
      <c r="H463" s="15"/>
      <c r="I463" s="30"/>
      <c r="J463" s="31" t="str">
        <f t="shared" ca="1" si="237"/>
        <v/>
      </c>
      <c r="K463" s="30"/>
      <c r="L463" s="31" t="str">
        <f t="shared" ca="1" si="238"/>
        <v/>
      </c>
      <c r="M463" s="59"/>
      <c r="N463" s="60"/>
      <c r="O463" s="60"/>
      <c r="P463" s="60"/>
      <c r="Q463" s="151"/>
      <c r="R463" s="122"/>
      <c r="S463" s="38" t="str">
        <f t="shared" ca="1" si="239"/>
        <v/>
      </c>
      <c r="T463" s="59"/>
      <c r="U463" s="60"/>
      <c r="V463" s="60"/>
      <c r="W463" s="60"/>
      <c r="X463" s="61"/>
      <c r="Y463" s="38"/>
      <c r="Z463" s="144" t="str">
        <f t="shared" ca="1" si="240"/>
        <v/>
      </c>
      <c r="AA463" s="59"/>
      <c r="AB463" s="60"/>
      <c r="AC463" s="60"/>
      <c r="AD463" s="151"/>
      <c r="AE463" s="30"/>
      <c r="AF463" s="31" t="str">
        <f t="shared" ca="1" si="241"/>
        <v/>
      </c>
      <c r="AG463" s="30"/>
      <c r="AH463" s="31" t="str">
        <f t="shared" ca="1" si="242"/>
        <v/>
      </c>
      <c r="AI463" s="122"/>
      <c r="AJ463" s="38" t="str">
        <f t="shared" ca="1" si="243"/>
        <v/>
      </c>
      <c r="AK463" s="30"/>
      <c r="AL463" s="31" t="str">
        <f t="shared" ca="1" si="244"/>
        <v/>
      </c>
      <c r="AM463" s="11" t="str">
        <f t="shared" si="245"/>
        <v/>
      </c>
      <c r="AN463" s="11" t="str">
        <f t="shared" si="246"/>
        <v/>
      </c>
      <c r="AO463" s="11" t="str">
        <f>IF(AM463=7,VLOOKUP(AN463,設定!$A$2:$B$6,2,1),"---")</f>
        <v>---</v>
      </c>
      <c r="AP463" s="85"/>
      <c r="AQ463" s="86"/>
      <c r="AR463" s="86"/>
      <c r="AS463" s="87" t="s">
        <v>115</v>
      </c>
      <c r="AT463" s="88"/>
      <c r="AU463" s="87"/>
      <c r="AV463" s="89"/>
      <c r="AW463" s="90" t="str">
        <f t="shared" si="247"/>
        <v/>
      </c>
      <c r="AX463" s="87" t="s">
        <v>115</v>
      </c>
      <c r="AY463" s="87" t="s">
        <v>115</v>
      </c>
      <c r="AZ463" s="87" t="s">
        <v>115</v>
      </c>
      <c r="BA463" s="87"/>
      <c r="BB463" s="87"/>
      <c r="BC463" s="87"/>
      <c r="BD463" s="87"/>
      <c r="BE463" s="91"/>
      <c r="BF463" s="96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256"/>
      <c r="BY463" s="106"/>
      <c r="BZ463" s="47"/>
      <c r="CA463" s="47">
        <v>452</v>
      </c>
      <c r="CB463" s="18" t="str">
        <f t="shared" si="248"/>
        <v/>
      </c>
      <c r="CC463" s="18" t="str">
        <f t="shared" si="250"/>
        <v>立得点表!3:12</v>
      </c>
      <c r="CD463" s="116" t="str">
        <f t="shared" si="251"/>
        <v>立得点表!16:25</v>
      </c>
      <c r="CE463" s="18" t="str">
        <f t="shared" si="252"/>
        <v>立3段得点表!3:13</v>
      </c>
      <c r="CF463" s="116" t="str">
        <f t="shared" si="253"/>
        <v>立3段得点表!16:25</v>
      </c>
      <c r="CG463" s="18" t="str">
        <f t="shared" si="254"/>
        <v>ボール得点表!3:13</v>
      </c>
      <c r="CH463" s="116" t="str">
        <f t="shared" si="255"/>
        <v>ボール得点表!16:25</v>
      </c>
      <c r="CI463" s="18" t="str">
        <f t="shared" si="256"/>
        <v>50m得点表!3:13</v>
      </c>
      <c r="CJ463" s="116" t="str">
        <f t="shared" si="257"/>
        <v>50m得点表!16:25</v>
      </c>
      <c r="CK463" s="18" t="str">
        <f t="shared" si="258"/>
        <v>往得点表!3:13</v>
      </c>
      <c r="CL463" s="116" t="str">
        <f t="shared" si="259"/>
        <v>往得点表!16:25</v>
      </c>
      <c r="CM463" s="18" t="str">
        <f t="shared" si="260"/>
        <v>腕得点表!3:13</v>
      </c>
      <c r="CN463" s="116" t="str">
        <f t="shared" si="261"/>
        <v>腕得点表!16:25</v>
      </c>
      <c r="CO463" s="18" t="str">
        <f t="shared" si="262"/>
        <v>腕膝得点表!3:4</v>
      </c>
      <c r="CP463" s="116" t="str">
        <f t="shared" si="263"/>
        <v>腕膝得点表!8:9</v>
      </c>
      <c r="CQ463" s="18" t="str">
        <f t="shared" si="264"/>
        <v>20mシャトルラン得点表!3:13</v>
      </c>
      <c r="CR463" s="116" t="str">
        <f t="shared" si="265"/>
        <v>20mシャトルラン得点表!16:25</v>
      </c>
      <c r="CS463" s="47" t="b">
        <f t="shared" si="249"/>
        <v>0</v>
      </c>
    </row>
    <row r="464" spans="1:97">
      <c r="A464" s="10">
        <v>453</v>
      </c>
      <c r="B464" s="147"/>
      <c r="C464" s="15"/>
      <c r="D464" s="233"/>
      <c r="E464" s="15"/>
      <c r="F464" s="139" t="str">
        <f t="shared" si="236"/>
        <v/>
      </c>
      <c r="G464" s="15"/>
      <c r="H464" s="15"/>
      <c r="I464" s="30"/>
      <c r="J464" s="31" t="str">
        <f t="shared" ca="1" si="237"/>
        <v/>
      </c>
      <c r="K464" s="30"/>
      <c r="L464" s="31" t="str">
        <f t="shared" ca="1" si="238"/>
        <v/>
      </c>
      <c r="M464" s="59"/>
      <c r="N464" s="60"/>
      <c r="O464" s="60"/>
      <c r="P464" s="60"/>
      <c r="Q464" s="151"/>
      <c r="R464" s="122"/>
      <c r="S464" s="38" t="str">
        <f t="shared" ca="1" si="239"/>
        <v/>
      </c>
      <c r="T464" s="59"/>
      <c r="U464" s="60"/>
      <c r="V464" s="60"/>
      <c r="W464" s="60"/>
      <c r="X464" s="61"/>
      <c r="Y464" s="38"/>
      <c r="Z464" s="144" t="str">
        <f t="shared" ca="1" si="240"/>
        <v/>
      </c>
      <c r="AA464" s="59"/>
      <c r="AB464" s="60"/>
      <c r="AC464" s="60"/>
      <c r="AD464" s="151"/>
      <c r="AE464" s="30"/>
      <c r="AF464" s="31" t="str">
        <f t="shared" ca="1" si="241"/>
        <v/>
      </c>
      <c r="AG464" s="30"/>
      <c r="AH464" s="31" t="str">
        <f t="shared" ca="1" si="242"/>
        <v/>
      </c>
      <c r="AI464" s="122"/>
      <c r="AJ464" s="38" t="str">
        <f t="shared" ca="1" si="243"/>
        <v/>
      </c>
      <c r="AK464" s="30"/>
      <c r="AL464" s="31" t="str">
        <f t="shared" ca="1" si="244"/>
        <v/>
      </c>
      <c r="AM464" s="11" t="str">
        <f t="shared" si="245"/>
        <v/>
      </c>
      <c r="AN464" s="11" t="str">
        <f t="shared" si="246"/>
        <v/>
      </c>
      <c r="AO464" s="11" t="str">
        <f>IF(AM464=7,VLOOKUP(AN464,設定!$A$2:$B$6,2,1),"---")</f>
        <v>---</v>
      </c>
      <c r="AP464" s="85"/>
      <c r="AQ464" s="86"/>
      <c r="AR464" s="86"/>
      <c r="AS464" s="87" t="s">
        <v>115</v>
      </c>
      <c r="AT464" s="88"/>
      <c r="AU464" s="87"/>
      <c r="AV464" s="89"/>
      <c r="AW464" s="90" t="str">
        <f t="shared" si="247"/>
        <v/>
      </c>
      <c r="AX464" s="87" t="s">
        <v>115</v>
      </c>
      <c r="AY464" s="87" t="s">
        <v>115</v>
      </c>
      <c r="AZ464" s="87" t="s">
        <v>115</v>
      </c>
      <c r="BA464" s="87"/>
      <c r="BB464" s="87"/>
      <c r="BC464" s="87"/>
      <c r="BD464" s="87"/>
      <c r="BE464" s="91"/>
      <c r="BF464" s="96"/>
      <c r="BG464" s="87"/>
      <c r="BH464" s="87"/>
      <c r="BI464" s="87"/>
      <c r="BJ464" s="87"/>
      <c r="BK464" s="87"/>
      <c r="BL464" s="87"/>
      <c r="BM464" s="87"/>
      <c r="BN464" s="87"/>
      <c r="BO464" s="87"/>
      <c r="BP464" s="87"/>
      <c r="BQ464" s="87"/>
      <c r="BR464" s="87"/>
      <c r="BS464" s="87"/>
      <c r="BT464" s="87"/>
      <c r="BU464" s="87"/>
      <c r="BV464" s="87"/>
      <c r="BW464" s="87"/>
      <c r="BX464" s="256"/>
      <c r="BY464" s="106"/>
      <c r="BZ464" s="47"/>
      <c r="CA464" s="47">
        <v>453</v>
      </c>
      <c r="CB464" s="18" t="str">
        <f t="shared" si="248"/>
        <v/>
      </c>
      <c r="CC464" s="18" t="str">
        <f t="shared" si="250"/>
        <v>立得点表!3:12</v>
      </c>
      <c r="CD464" s="116" t="str">
        <f t="shared" si="251"/>
        <v>立得点表!16:25</v>
      </c>
      <c r="CE464" s="18" t="str">
        <f t="shared" si="252"/>
        <v>立3段得点表!3:13</v>
      </c>
      <c r="CF464" s="116" t="str">
        <f t="shared" si="253"/>
        <v>立3段得点表!16:25</v>
      </c>
      <c r="CG464" s="18" t="str">
        <f t="shared" si="254"/>
        <v>ボール得点表!3:13</v>
      </c>
      <c r="CH464" s="116" t="str">
        <f t="shared" si="255"/>
        <v>ボール得点表!16:25</v>
      </c>
      <c r="CI464" s="18" t="str">
        <f t="shared" si="256"/>
        <v>50m得点表!3:13</v>
      </c>
      <c r="CJ464" s="116" t="str">
        <f t="shared" si="257"/>
        <v>50m得点表!16:25</v>
      </c>
      <c r="CK464" s="18" t="str">
        <f t="shared" si="258"/>
        <v>往得点表!3:13</v>
      </c>
      <c r="CL464" s="116" t="str">
        <f t="shared" si="259"/>
        <v>往得点表!16:25</v>
      </c>
      <c r="CM464" s="18" t="str">
        <f t="shared" si="260"/>
        <v>腕得点表!3:13</v>
      </c>
      <c r="CN464" s="116" t="str">
        <f t="shared" si="261"/>
        <v>腕得点表!16:25</v>
      </c>
      <c r="CO464" s="18" t="str">
        <f t="shared" si="262"/>
        <v>腕膝得点表!3:4</v>
      </c>
      <c r="CP464" s="116" t="str">
        <f t="shared" si="263"/>
        <v>腕膝得点表!8:9</v>
      </c>
      <c r="CQ464" s="18" t="str">
        <f t="shared" si="264"/>
        <v>20mシャトルラン得点表!3:13</v>
      </c>
      <c r="CR464" s="116" t="str">
        <f t="shared" si="265"/>
        <v>20mシャトルラン得点表!16:25</v>
      </c>
      <c r="CS464" s="47" t="b">
        <f t="shared" si="249"/>
        <v>0</v>
      </c>
    </row>
    <row r="465" spans="1:97">
      <c r="A465" s="10">
        <v>454</v>
      </c>
      <c r="B465" s="147"/>
      <c r="C465" s="15"/>
      <c r="D465" s="233"/>
      <c r="E465" s="15"/>
      <c r="F465" s="139" t="str">
        <f t="shared" si="236"/>
        <v/>
      </c>
      <c r="G465" s="15"/>
      <c r="H465" s="15"/>
      <c r="I465" s="30"/>
      <c r="J465" s="31" t="str">
        <f t="shared" ca="1" si="237"/>
        <v/>
      </c>
      <c r="K465" s="30"/>
      <c r="L465" s="31" t="str">
        <f t="shared" ca="1" si="238"/>
        <v/>
      </c>
      <c r="M465" s="59"/>
      <c r="N465" s="60"/>
      <c r="O465" s="60"/>
      <c r="P465" s="60"/>
      <c r="Q465" s="151"/>
      <c r="R465" s="122"/>
      <c r="S465" s="38" t="str">
        <f t="shared" ca="1" si="239"/>
        <v/>
      </c>
      <c r="T465" s="59"/>
      <c r="U465" s="60"/>
      <c r="V465" s="60"/>
      <c r="W465" s="60"/>
      <c r="X465" s="61"/>
      <c r="Y465" s="38"/>
      <c r="Z465" s="144" t="str">
        <f t="shared" ca="1" si="240"/>
        <v/>
      </c>
      <c r="AA465" s="59"/>
      <c r="AB465" s="60"/>
      <c r="AC465" s="60"/>
      <c r="AD465" s="151"/>
      <c r="AE465" s="30"/>
      <c r="AF465" s="31" t="str">
        <f t="shared" ca="1" si="241"/>
        <v/>
      </c>
      <c r="AG465" s="30"/>
      <c r="AH465" s="31" t="str">
        <f t="shared" ca="1" si="242"/>
        <v/>
      </c>
      <c r="AI465" s="122"/>
      <c r="AJ465" s="38" t="str">
        <f t="shared" ca="1" si="243"/>
        <v/>
      </c>
      <c r="AK465" s="30"/>
      <c r="AL465" s="31" t="str">
        <f t="shared" ca="1" si="244"/>
        <v/>
      </c>
      <c r="AM465" s="11" t="str">
        <f t="shared" si="245"/>
        <v/>
      </c>
      <c r="AN465" s="11" t="str">
        <f t="shared" si="246"/>
        <v/>
      </c>
      <c r="AO465" s="11" t="str">
        <f>IF(AM465=7,VLOOKUP(AN465,設定!$A$2:$B$6,2,1),"---")</f>
        <v>---</v>
      </c>
      <c r="AP465" s="85"/>
      <c r="AQ465" s="86"/>
      <c r="AR465" s="86"/>
      <c r="AS465" s="87" t="s">
        <v>115</v>
      </c>
      <c r="AT465" s="88"/>
      <c r="AU465" s="87"/>
      <c r="AV465" s="89"/>
      <c r="AW465" s="90" t="str">
        <f t="shared" si="247"/>
        <v/>
      </c>
      <c r="AX465" s="87" t="s">
        <v>115</v>
      </c>
      <c r="AY465" s="87" t="s">
        <v>115</v>
      </c>
      <c r="AZ465" s="87" t="s">
        <v>115</v>
      </c>
      <c r="BA465" s="87"/>
      <c r="BB465" s="87"/>
      <c r="BC465" s="87"/>
      <c r="BD465" s="87"/>
      <c r="BE465" s="91"/>
      <c r="BF465" s="96"/>
      <c r="BG465" s="87"/>
      <c r="BH465" s="87"/>
      <c r="BI465" s="87"/>
      <c r="BJ465" s="87"/>
      <c r="BK465" s="87"/>
      <c r="BL465" s="87"/>
      <c r="BM465" s="87"/>
      <c r="BN465" s="87"/>
      <c r="BO465" s="87"/>
      <c r="BP465" s="87"/>
      <c r="BQ465" s="87"/>
      <c r="BR465" s="87"/>
      <c r="BS465" s="87"/>
      <c r="BT465" s="87"/>
      <c r="BU465" s="87"/>
      <c r="BV465" s="87"/>
      <c r="BW465" s="87"/>
      <c r="BX465" s="256"/>
      <c r="BY465" s="106"/>
      <c r="BZ465" s="47"/>
      <c r="CA465" s="47">
        <v>454</v>
      </c>
      <c r="CB465" s="18" t="str">
        <f t="shared" si="248"/>
        <v/>
      </c>
      <c r="CC465" s="18" t="str">
        <f t="shared" si="250"/>
        <v>立得点表!3:12</v>
      </c>
      <c r="CD465" s="116" t="str">
        <f t="shared" si="251"/>
        <v>立得点表!16:25</v>
      </c>
      <c r="CE465" s="18" t="str">
        <f t="shared" si="252"/>
        <v>立3段得点表!3:13</v>
      </c>
      <c r="CF465" s="116" t="str">
        <f t="shared" si="253"/>
        <v>立3段得点表!16:25</v>
      </c>
      <c r="CG465" s="18" t="str">
        <f t="shared" si="254"/>
        <v>ボール得点表!3:13</v>
      </c>
      <c r="CH465" s="116" t="str">
        <f t="shared" si="255"/>
        <v>ボール得点表!16:25</v>
      </c>
      <c r="CI465" s="18" t="str">
        <f t="shared" si="256"/>
        <v>50m得点表!3:13</v>
      </c>
      <c r="CJ465" s="116" t="str">
        <f t="shared" si="257"/>
        <v>50m得点表!16:25</v>
      </c>
      <c r="CK465" s="18" t="str">
        <f t="shared" si="258"/>
        <v>往得点表!3:13</v>
      </c>
      <c r="CL465" s="116" t="str">
        <f t="shared" si="259"/>
        <v>往得点表!16:25</v>
      </c>
      <c r="CM465" s="18" t="str">
        <f t="shared" si="260"/>
        <v>腕得点表!3:13</v>
      </c>
      <c r="CN465" s="116" t="str">
        <f t="shared" si="261"/>
        <v>腕得点表!16:25</v>
      </c>
      <c r="CO465" s="18" t="str">
        <f t="shared" si="262"/>
        <v>腕膝得点表!3:4</v>
      </c>
      <c r="CP465" s="116" t="str">
        <f t="shared" si="263"/>
        <v>腕膝得点表!8:9</v>
      </c>
      <c r="CQ465" s="18" t="str">
        <f t="shared" si="264"/>
        <v>20mシャトルラン得点表!3:13</v>
      </c>
      <c r="CR465" s="116" t="str">
        <f t="shared" si="265"/>
        <v>20mシャトルラン得点表!16:25</v>
      </c>
      <c r="CS465" s="47" t="b">
        <f t="shared" si="249"/>
        <v>0</v>
      </c>
    </row>
    <row r="466" spans="1:97">
      <c r="A466" s="10">
        <v>455</v>
      </c>
      <c r="B466" s="147"/>
      <c r="C466" s="15"/>
      <c r="D466" s="233"/>
      <c r="E466" s="15"/>
      <c r="F466" s="139" t="str">
        <f t="shared" si="236"/>
        <v/>
      </c>
      <c r="G466" s="15"/>
      <c r="H466" s="15"/>
      <c r="I466" s="30"/>
      <c r="J466" s="31" t="str">
        <f t="shared" ca="1" si="237"/>
        <v/>
      </c>
      <c r="K466" s="30"/>
      <c r="L466" s="31" t="str">
        <f t="shared" ca="1" si="238"/>
        <v/>
      </c>
      <c r="M466" s="59"/>
      <c r="N466" s="60"/>
      <c r="O466" s="60"/>
      <c r="P466" s="60"/>
      <c r="Q466" s="151"/>
      <c r="R466" s="122"/>
      <c r="S466" s="38" t="str">
        <f t="shared" ca="1" si="239"/>
        <v/>
      </c>
      <c r="T466" s="59"/>
      <c r="U466" s="60"/>
      <c r="V466" s="60"/>
      <c r="W466" s="60"/>
      <c r="X466" s="61"/>
      <c r="Y466" s="38"/>
      <c r="Z466" s="144" t="str">
        <f t="shared" ca="1" si="240"/>
        <v/>
      </c>
      <c r="AA466" s="59"/>
      <c r="AB466" s="60"/>
      <c r="AC466" s="60"/>
      <c r="AD466" s="151"/>
      <c r="AE466" s="30"/>
      <c r="AF466" s="31" t="str">
        <f t="shared" ca="1" si="241"/>
        <v/>
      </c>
      <c r="AG466" s="30"/>
      <c r="AH466" s="31" t="str">
        <f t="shared" ca="1" si="242"/>
        <v/>
      </c>
      <c r="AI466" s="122"/>
      <c r="AJ466" s="38" t="str">
        <f t="shared" ca="1" si="243"/>
        <v/>
      </c>
      <c r="AK466" s="30"/>
      <c r="AL466" s="31" t="str">
        <f t="shared" ca="1" si="244"/>
        <v/>
      </c>
      <c r="AM466" s="11" t="str">
        <f t="shared" si="245"/>
        <v/>
      </c>
      <c r="AN466" s="11" t="str">
        <f t="shared" si="246"/>
        <v/>
      </c>
      <c r="AO466" s="11" t="str">
        <f>IF(AM466=7,VLOOKUP(AN466,設定!$A$2:$B$6,2,1),"---")</f>
        <v>---</v>
      </c>
      <c r="AP466" s="85"/>
      <c r="AQ466" s="86"/>
      <c r="AR466" s="86"/>
      <c r="AS466" s="87" t="s">
        <v>115</v>
      </c>
      <c r="AT466" s="88"/>
      <c r="AU466" s="87"/>
      <c r="AV466" s="89"/>
      <c r="AW466" s="90" t="str">
        <f t="shared" si="247"/>
        <v/>
      </c>
      <c r="AX466" s="87" t="s">
        <v>115</v>
      </c>
      <c r="AY466" s="87" t="s">
        <v>115</v>
      </c>
      <c r="AZ466" s="87" t="s">
        <v>115</v>
      </c>
      <c r="BA466" s="87"/>
      <c r="BB466" s="87"/>
      <c r="BC466" s="87"/>
      <c r="BD466" s="87"/>
      <c r="BE466" s="91"/>
      <c r="BF466" s="96"/>
      <c r="BG466" s="87"/>
      <c r="BH466" s="87"/>
      <c r="BI466" s="87"/>
      <c r="BJ466" s="87"/>
      <c r="BK466" s="87"/>
      <c r="BL466" s="87"/>
      <c r="BM466" s="87"/>
      <c r="BN466" s="87"/>
      <c r="BO466" s="87"/>
      <c r="BP466" s="87"/>
      <c r="BQ466" s="87"/>
      <c r="BR466" s="87"/>
      <c r="BS466" s="87"/>
      <c r="BT466" s="87"/>
      <c r="BU466" s="87"/>
      <c r="BV466" s="87"/>
      <c r="BW466" s="87"/>
      <c r="BX466" s="256"/>
      <c r="BY466" s="106"/>
      <c r="BZ466" s="47"/>
      <c r="CA466" s="47">
        <v>455</v>
      </c>
      <c r="CB466" s="18" t="str">
        <f t="shared" si="248"/>
        <v/>
      </c>
      <c r="CC466" s="18" t="str">
        <f t="shared" si="250"/>
        <v>立得点表!3:12</v>
      </c>
      <c r="CD466" s="116" t="str">
        <f t="shared" si="251"/>
        <v>立得点表!16:25</v>
      </c>
      <c r="CE466" s="18" t="str">
        <f t="shared" si="252"/>
        <v>立3段得点表!3:13</v>
      </c>
      <c r="CF466" s="116" t="str">
        <f t="shared" si="253"/>
        <v>立3段得点表!16:25</v>
      </c>
      <c r="CG466" s="18" t="str">
        <f t="shared" si="254"/>
        <v>ボール得点表!3:13</v>
      </c>
      <c r="CH466" s="116" t="str">
        <f t="shared" si="255"/>
        <v>ボール得点表!16:25</v>
      </c>
      <c r="CI466" s="18" t="str">
        <f t="shared" si="256"/>
        <v>50m得点表!3:13</v>
      </c>
      <c r="CJ466" s="116" t="str">
        <f t="shared" si="257"/>
        <v>50m得点表!16:25</v>
      </c>
      <c r="CK466" s="18" t="str">
        <f t="shared" si="258"/>
        <v>往得点表!3:13</v>
      </c>
      <c r="CL466" s="116" t="str">
        <f t="shared" si="259"/>
        <v>往得点表!16:25</v>
      </c>
      <c r="CM466" s="18" t="str">
        <f t="shared" si="260"/>
        <v>腕得点表!3:13</v>
      </c>
      <c r="CN466" s="116" t="str">
        <f t="shared" si="261"/>
        <v>腕得点表!16:25</v>
      </c>
      <c r="CO466" s="18" t="str">
        <f t="shared" si="262"/>
        <v>腕膝得点表!3:4</v>
      </c>
      <c r="CP466" s="116" t="str">
        <f t="shared" si="263"/>
        <v>腕膝得点表!8:9</v>
      </c>
      <c r="CQ466" s="18" t="str">
        <f t="shared" si="264"/>
        <v>20mシャトルラン得点表!3:13</v>
      </c>
      <c r="CR466" s="116" t="str">
        <f t="shared" si="265"/>
        <v>20mシャトルラン得点表!16:25</v>
      </c>
      <c r="CS466" s="47" t="b">
        <f t="shared" si="249"/>
        <v>0</v>
      </c>
    </row>
    <row r="467" spans="1:97">
      <c r="A467" s="10">
        <v>456</v>
      </c>
      <c r="B467" s="147"/>
      <c r="C467" s="15"/>
      <c r="D467" s="233"/>
      <c r="E467" s="15"/>
      <c r="F467" s="139" t="str">
        <f t="shared" si="236"/>
        <v/>
      </c>
      <c r="G467" s="15"/>
      <c r="H467" s="15"/>
      <c r="I467" s="30"/>
      <c r="J467" s="31" t="str">
        <f t="shared" ca="1" si="237"/>
        <v/>
      </c>
      <c r="K467" s="30"/>
      <c r="L467" s="31" t="str">
        <f t="shared" ca="1" si="238"/>
        <v/>
      </c>
      <c r="M467" s="59"/>
      <c r="N467" s="60"/>
      <c r="O467" s="60"/>
      <c r="P467" s="60"/>
      <c r="Q467" s="151"/>
      <c r="R467" s="122"/>
      <c r="S467" s="38" t="str">
        <f t="shared" ca="1" si="239"/>
        <v/>
      </c>
      <c r="T467" s="59"/>
      <c r="U467" s="60"/>
      <c r="V467" s="60"/>
      <c r="W467" s="60"/>
      <c r="X467" s="61"/>
      <c r="Y467" s="38"/>
      <c r="Z467" s="144" t="str">
        <f t="shared" ca="1" si="240"/>
        <v/>
      </c>
      <c r="AA467" s="59"/>
      <c r="AB467" s="60"/>
      <c r="AC467" s="60"/>
      <c r="AD467" s="151"/>
      <c r="AE467" s="30"/>
      <c r="AF467" s="31" t="str">
        <f t="shared" ca="1" si="241"/>
        <v/>
      </c>
      <c r="AG467" s="30"/>
      <c r="AH467" s="31" t="str">
        <f t="shared" ca="1" si="242"/>
        <v/>
      </c>
      <c r="AI467" s="122"/>
      <c r="AJ467" s="38" t="str">
        <f t="shared" ca="1" si="243"/>
        <v/>
      </c>
      <c r="AK467" s="30"/>
      <c r="AL467" s="31" t="str">
        <f t="shared" ca="1" si="244"/>
        <v/>
      </c>
      <c r="AM467" s="11" t="str">
        <f t="shared" si="245"/>
        <v/>
      </c>
      <c r="AN467" s="11" t="str">
        <f t="shared" si="246"/>
        <v/>
      </c>
      <c r="AO467" s="11" t="str">
        <f>IF(AM467=7,VLOOKUP(AN467,設定!$A$2:$B$6,2,1),"---")</f>
        <v>---</v>
      </c>
      <c r="AP467" s="85"/>
      <c r="AQ467" s="86"/>
      <c r="AR467" s="86"/>
      <c r="AS467" s="87" t="s">
        <v>115</v>
      </c>
      <c r="AT467" s="88"/>
      <c r="AU467" s="87"/>
      <c r="AV467" s="89"/>
      <c r="AW467" s="90" t="str">
        <f t="shared" si="247"/>
        <v/>
      </c>
      <c r="AX467" s="87" t="s">
        <v>115</v>
      </c>
      <c r="AY467" s="87" t="s">
        <v>115</v>
      </c>
      <c r="AZ467" s="87" t="s">
        <v>115</v>
      </c>
      <c r="BA467" s="87"/>
      <c r="BB467" s="87"/>
      <c r="BC467" s="87"/>
      <c r="BD467" s="87"/>
      <c r="BE467" s="91"/>
      <c r="BF467" s="96"/>
      <c r="BG467" s="87"/>
      <c r="BH467" s="87"/>
      <c r="BI467" s="87"/>
      <c r="BJ467" s="87"/>
      <c r="BK467" s="87"/>
      <c r="BL467" s="87"/>
      <c r="BM467" s="87"/>
      <c r="BN467" s="87"/>
      <c r="BO467" s="87"/>
      <c r="BP467" s="87"/>
      <c r="BQ467" s="87"/>
      <c r="BR467" s="87"/>
      <c r="BS467" s="87"/>
      <c r="BT467" s="87"/>
      <c r="BU467" s="87"/>
      <c r="BV467" s="87"/>
      <c r="BW467" s="87"/>
      <c r="BX467" s="256"/>
      <c r="BY467" s="106"/>
      <c r="BZ467" s="47"/>
      <c r="CA467" s="47">
        <v>456</v>
      </c>
      <c r="CB467" s="18" t="str">
        <f t="shared" si="248"/>
        <v/>
      </c>
      <c r="CC467" s="18" t="str">
        <f t="shared" si="250"/>
        <v>立得点表!3:12</v>
      </c>
      <c r="CD467" s="116" t="str">
        <f t="shared" si="251"/>
        <v>立得点表!16:25</v>
      </c>
      <c r="CE467" s="18" t="str">
        <f t="shared" si="252"/>
        <v>立3段得点表!3:13</v>
      </c>
      <c r="CF467" s="116" t="str">
        <f t="shared" si="253"/>
        <v>立3段得点表!16:25</v>
      </c>
      <c r="CG467" s="18" t="str">
        <f t="shared" si="254"/>
        <v>ボール得点表!3:13</v>
      </c>
      <c r="CH467" s="116" t="str">
        <f t="shared" si="255"/>
        <v>ボール得点表!16:25</v>
      </c>
      <c r="CI467" s="18" t="str">
        <f t="shared" si="256"/>
        <v>50m得点表!3:13</v>
      </c>
      <c r="CJ467" s="116" t="str">
        <f t="shared" si="257"/>
        <v>50m得点表!16:25</v>
      </c>
      <c r="CK467" s="18" t="str">
        <f t="shared" si="258"/>
        <v>往得点表!3:13</v>
      </c>
      <c r="CL467" s="116" t="str">
        <f t="shared" si="259"/>
        <v>往得点表!16:25</v>
      </c>
      <c r="CM467" s="18" t="str">
        <f t="shared" si="260"/>
        <v>腕得点表!3:13</v>
      </c>
      <c r="CN467" s="116" t="str">
        <f t="shared" si="261"/>
        <v>腕得点表!16:25</v>
      </c>
      <c r="CO467" s="18" t="str">
        <f t="shared" si="262"/>
        <v>腕膝得点表!3:4</v>
      </c>
      <c r="CP467" s="116" t="str">
        <f t="shared" si="263"/>
        <v>腕膝得点表!8:9</v>
      </c>
      <c r="CQ467" s="18" t="str">
        <f t="shared" si="264"/>
        <v>20mシャトルラン得点表!3:13</v>
      </c>
      <c r="CR467" s="116" t="str">
        <f t="shared" si="265"/>
        <v>20mシャトルラン得点表!16:25</v>
      </c>
      <c r="CS467" s="47" t="b">
        <f t="shared" si="249"/>
        <v>0</v>
      </c>
    </row>
    <row r="468" spans="1:97">
      <c r="A468" s="10">
        <v>457</v>
      </c>
      <c r="B468" s="147"/>
      <c r="C468" s="15"/>
      <c r="D468" s="233"/>
      <c r="E468" s="15"/>
      <c r="F468" s="139" t="str">
        <f t="shared" si="236"/>
        <v/>
      </c>
      <c r="G468" s="15"/>
      <c r="H468" s="15"/>
      <c r="I468" s="30"/>
      <c r="J468" s="31" t="str">
        <f t="shared" ca="1" si="237"/>
        <v/>
      </c>
      <c r="K468" s="30"/>
      <c r="L468" s="31" t="str">
        <f t="shared" ca="1" si="238"/>
        <v/>
      </c>
      <c r="M468" s="59"/>
      <c r="N468" s="60"/>
      <c r="O468" s="60"/>
      <c r="P468" s="60"/>
      <c r="Q468" s="151"/>
      <c r="R468" s="122"/>
      <c r="S468" s="38" t="str">
        <f t="shared" ca="1" si="239"/>
        <v/>
      </c>
      <c r="T468" s="59"/>
      <c r="U468" s="60"/>
      <c r="V468" s="60"/>
      <c r="W468" s="60"/>
      <c r="X468" s="61"/>
      <c r="Y468" s="38"/>
      <c r="Z468" s="144" t="str">
        <f t="shared" ca="1" si="240"/>
        <v/>
      </c>
      <c r="AA468" s="59"/>
      <c r="AB468" s="60"/>
      <c r="AC468" s="60"/>
      <c r="AD468" s="151"/>
      <c r="AE468" s="30"/>
      <c r="AF468" s="31" t="str">
        <f t="shared" ca="1" si="241"/>
        <v/>
      </c>
      <c r="AG468" s="30"/>
      <c r="AH468" s="31" t="str">
        <f t="shared" ca="1" si="242"/>
        <v/>
      </c>
      <c r="AI468" s="122"/>
      <c r="AJ468" s="38" t="str">
        <f t="shared" ca="1" si="243"/>
        <v/>
      </c>
      <c r="AK468" s="30"/>
      <c r="AL468" s="31" t="str">
        <f t="shared" ca="1" si="244"/>
        <v/>
      </c>
      <c r="AM468" s="11" t="str">
        <f t="shared" si="245"/>
        <v/>
      </c>
      <c r="AN468" s="11" t="str">
        <f t="shared" si="246"/>
        <v/>
      </c>
      <c r="AO468" s="11" t="str">
        <f>IF(AM468=7,VLOOKUP(AN468,設定!$A$2:$B$6,2,1),"---")</f>
        <v>---</v>
      </c>
      <c r="AP468" s="85"/>
      <c r="AQ468" s="86"/>
      <c r="AR468" s="86"/>
      <c r="AS468" s="87" t="s">
        <v>115</v>
      </c>
      <c r="AT468" s="88"/>
      <c r="AU468" s="87"/>
      <c r="AV468" s="89"/>
      <c r="AW468" s="90" t="str">
        <f t="shared" si="247"/>
        <v/>
      </c>
      <c r="AX468" s="87" t="s">
        <v>115</v>
      </c>
      <c r="AY468" s="87" t="s">
        <v>115</v>
      </c>
      <c r="AZ468" s="87" t="s">
        <v>115</v>
      </c>
      <c r="BA468" s="87"/>
      <c r="BB468" s="87"/>
      <c r="BC468" s="87"/>
      <c r="BD468" s="87"/>
      <c r="BE468" s="91"/>
      <c r="BF468" s="96"/>
      <c r="BG468" s="87"/>
      <c r="BH468" s="87"/>
      <c r="BI468" s="87"/>
      <c r="BJ468" s="87"/>
      <c r="BK468" s="87"/>
      <c r="BL468" s="87"/>
      <c r="BM468" s="87"/>
      <c r="BN468" s="87"/>
      <c r="BO468" s="87"/>
      <c r="BP468" s="87"/>
      <c r="BQ468" s="87"/>
      <c r="BR468" s="87"/>
      <c r="BS468" s="87"/>
      <c r="BT468" s="87"/>
      <c r="BU468" s="87"/>
      <c r="BV468" s="87"/>
      <c r="BW468" s="87"/>
      <c r="BX468" s="256"/>
      <c r="BY468" s="106"/>
      <c r="BZ468" s="47"/>
      <c r="CA468" s="47">
        <v>457</v>
      </c>
      <c r="CB468" s="18" t="str">
        <f t="shared" si="248"/>
        <v/>
      </c>
      <c r="CC468" s="18" t="str">
        <f t="shared" si="250"/>
        <v>立得点表!3:12</v>
      </c>
      <c r="CD468" s="116" t="str">
        <f t="shared" si="251"/>
        <v>立得点表!16:25</v>
      </c>
      <c r="CE468" s="18" t="str">
        <f t="shared" si="252"/>
        <v>立3段得点表!3:13</v>
      </c>
      <c r="CF468" s="116" t="str">
        <f t="shared" si="253"/>
        <v>立3段得点表!16:25</v>
      </c>
      <c r="CG468" s="18" t="str">
        <f t="shared" si="254"/>
        <v>ボール得点表!3:13</v>
      </c>
      <c r="CH468" s="116" t="str">
        <f t="shared" si="255"/>
        <v>ボール得点表!16:25</v>
      </c>
      <c r="CI468" s="18" t="str">
        <f t="shared" si="256"/>
        <v>50m得点表!3:13</v>
      </c>
      <c r="CJ468" s="116" t="str">
        <f t="shared" si="257"/>
        <v>50m得点表!16:25</v>
      </c>
      <c r="CK468" s="18" t="str">
        <f t="shared" si="258"/>
        <v>往得点表!3:13</v>
      </c>
      <c r="CL468" s="116" t="str">
        <f t="shared" si="259"/>
        <v>往得点表!16:25</v>
      </c>
      <c r="CM468" s="18" t="str">
        <f t="shared" si="260"/>
        <v>腕得点表!3:13</v>
      </c>
      <c r="CN468" s="116" t="str">
        <f t="shared" si="261"/>
        <v>腕得点表!16:25</v>
      </c>
      <c r="CO468" s="18" t="str">
        <f t="shared" si="262"/>
        <v>腕膝得点表!3:4</v>
      </c>
      <c r="CP468" s="116" t="str">
        <f t="shared" si="263"/>
        <v>腕膝得点表!8:9</v>
      </c>
      <c r="CQ468" s="18" t="str">
        <f t="shared" si="264"/>
        <v>20mシャトルラン得点表!3:13</v>
      </c>
      <c r="CR468" s="116" t="str">
        <f t="shared" si="265"/>
        <v>20mシャトルラン得点表!16:25</v>
      </c>
      <c r="CS468" s="47" t="b">
        <f t="shared" si="249"/>
        <v>0</v>
      </c>
    </row>
    <row r="469" spans="1:97">
      <c r="A469" s="10">
        <v>458</v>
      </c>
      <c r="B469" s="147"/>
      <c r="C469" s="15"/>
      <c r="D469" s="233"/>
      <c r="E469" s="15"/>
      <c r="F469" s="139" t="str">
        <f t="shared" si="236"/>
        <v/>
      </c>
      <c r="G469" s="15"/>
      <c r="H469" s="15"/>
      <c r="I469" s="30"/>
      <c r="J469" s="31" t="str">
        <f t="shared" ca="1" si="237"/>
        <v/>
      </c>
      <c r="K469" s="30"/>
      <c r="L469" s="31" t="str">
        <f t="shared" ca="1" si="238"/>
        <v/>
      </c>
      <c r="M469" s="59"/>
      <c r="N469" s="60"/>
      <c r="O469" s="60"/>
      <c r="P469" s="60"/>
      <c r="Q469" s="151"/>
      <c r="R469" s="122"/>
      <c r="S469" s="38" t="str">
        <f t="shared" ca="1" si="239"/>
        <v/>
      </c>
      <c r="T469" s="59"/>
      <c r="U469" s="60"/>
      <c r="V469" s="60"/>
      <c r="W469" s="60"/>
      <c r="X469" s="61"/>
      <c r="Y469" s="38"/>
      <c r="Z469" s="144" t="str">
        <f t="shared" ca="1" si="240"/>
        <v/>
      </c>
      <c r="AA469" s="59"/>
      <c r="AB469" s="60"/>
      <c r="AC469" s="60"/>
      <c r="AD469" s="151"/>
      <c r="AE469" s="30"/>
      <c r="AF469" s="31" t="str">
        <f t="shared" ca="1" si="241"/>
        <v/>
      </c>
      <c r="AG469" s="30"/>
      <c r="AH469" s="31" t="str">
        <f t="shared" ca="1" si="242"/>
        <v/>
      </c>
      <c r="AI469" s="122"/>
      <c r="AJ469" s="38" t="str">
        <f t="shared" ca="1" si="243"/>
        <v/>
      </c>
      <c r="AK469" s="30"/>
      <c r="AL469" s="31" t="str">
        <f t="shared" ca="1" si="244"/>
        <v/>
      </c>
      <c r="AM469" s="11" t="str">
        <f t="shared" si="245"/>
        <v/>
      </c>
      <c r="AN469" s="11" t="str">
        <f t="shared" si="246"/>
        <v/>
      </c>
      <c r="AO469" s="11" t="str">
        <f>IF(AM469=7,VLOOKUP(AN469,設定!$A$2:$B$6,2,1),"---")</f>
        <v>---</v>
      </c>
      <c r="AP469" s="85"/>
      <c r="AQ469" s="86"/>
      <c r="AR469" s="86"/>
      <c r="AS469" s="87" t="s">
        <v>115</v>
      </c>
      <c r="AT469" s="88"/>
      <c r="AU469" s="87"/>
      <c r="AV469" s="89"/>
      <c r="AW469" s="90" t="str">
        <f t="shared" si="247"/>
        <v/>
      </c>
      <c r="AX469" s="87" t="s">
        <v>115</v>
      </c>
      <c r="AY469" s="87" t="s">
        <v>115</v>
      </c>
      <c r="AZ469" s="87" t="s">
        <v>115</v>
      </c>
      <c r="BA469" s="87"/>
      <c r="BB469" s="87"/>
      <c r="BC469" s="87"/>
      <c r="BD469" s="87"/>
      <c r="BE469" s="91"/>
      <c r="BF469" s="96"/>
      <c r="BG469" s="87"/>
      <c r="BH469" s="87"/>
      <c r="BI469" s="87"/>
      <c r="BJ469" s="87"/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7"/>
      <c r="BV469" s="87"/>
      <c r="BW469" s="87"/>
      <c r="BX469" s="256"/>
      <c r="BY469" s="106"/>
      <c r="BZ469" s="47"/>
      <c r="CA469" s="47">
        <v>458</v>
      </c>
      <c r="CB469" s="18" t="str">
        <f t="shared" si="248"/>
        <v/>
      </c>
      <c r="CC469" s="18" t="str">
        <f t="shared" si="250"/>
        <v>立得点表!3:12</v>
      </c>
      <c r="CD469" s="116" t="str">
        <f t="shared" si="251"/>
        <v>立得点表!16:25</v>
      </c>
      <c r="CE469" s="18" t="str">
        <f t="shared" si="252"/>
        <v>立3段得点表!3:13</v>
      </c>
      <c r="CF469" s="116" t="str">
        <f t="shared" si="253"/>
        <v>立3段得点表!16:25</v>
      </c>
      <c r="CG469" s="18" t="str">
        <f t="shared" si="254"/>
        <v>ボール得点表!3:13</v>
      </c>
      <c r="CH469" s="116" t="str">
        <f t="shared" si="255"/>
        <v>ボール得点表!16:25</v>
      </c>
      <c r="CI469" s="18" t="str">
        <f t="shared" si="256"/>
        <v>50m得点表!3:13</v>
      </c>
      <c r="CJ469" s="116" t="str">
        <f t="shared" si="257"/>
        <v>50m得点表!16:25</v>
      </c>
      <c r="CK469" s="18" t="str">
        <f t="shared" si="258"/>
        <v>往得点表!3:13</v>
      </c>
      <c r="CL469" s="116" t="str">
        <f t="shared" si="259"/>
        <v>往得点表!16:25</v>
      </c>
      <c r="CM469" s="18" t="str">
        <f t="shared" si="260"/>
        <v>腕得点表!3:13</v>
      </c>
      <c r="CN469" s="116" t="str">
        <f t="shared" si="261"/>
        <v>腕得点表!16:25</v>
      </c>
      <c r="CO469" s="18" t="str">
        <f t="shared" si="262"/>
        <v>腕膝得点表!3:4</v>
      </c>
      <c r="CP469" s="116" t="str">
        <f t="shared" si="263"/>
        <v>腕膝得点表!8:9</v>
      </c>
      <c r="CQ469" s="18" t="str">
        <f t="shared" si="264"/>
        <v>20mシャトルラン得点表!3:13</v>
      </c>
      <c r="CR469" s="116" t="str">
        <f t="shared" si="265"/>
        <v>20mシャトルラン得点表!16:25</v>
      </c>
      <c r="CS469" s="47" t="b">
        <f t="shared" si="249"/>
        <v>0</v>
      </c>
    </row>
    <row r="470" spans="1:97">
      <c r="A470" s="10">
        <v>459</v>
      </c>
      <c r="B470" s="147"/>
      <c r="C470" s="15"/>
      <c r="D470" s="233"/>
      <c r="E470" s="15"/>
      <c r="F470" s="139" t="str">
        <f t="shared" si="236"/>
        <v/>
      </c>
      <c r="G470" s="15"/>
      <c r="H470" s="15"/>
      <c r="I470" s="30"/>
      <c r="J470" s="31" t="str">
        <f t="shared" ca="1" si="237"/>
        <v/>
      </c>
      <c r="K470" s="30"/>
      <c r="L470" s="31" t="str">
        <f t="shared" ca="1" si="238"/>
        <v/>
      </c>
      <c r="M470" s="59"/>
      <c r="N470" s="60"/>
      <c r="O470" s="60"/>
      <c r="P470" s="60"/>
      <c r="Q470" s="151"/>
      <c r="R470" s="122"/>
      <c r="S470" s="38" t="str">
        <f t="shared" ca="1" si="239"/>
        <v/>
      </c>
      <c r="T470" s="59"/>
      <c r="U470" s="60"/>
      <c r="V470" s="60"/>
      <c r="W470" s="60"/>
      <c r="X470" s="61"/>
      <c r="Y470" s="38"/>
      <c r="Z470" s="144" t="str">
        <f t="shared" ca="1" si="240"/>
        <v/>
      </c>
      <c r="AA470" s="59"/>
      <c r="AB470" s="60"/>
      <c r="AC470" s="60"/>
      <c r="AD470" s="151"/>
      <c r="AE470" s="30"/>
      <c r="AF470" s="31" t="str">
        <f t="shared" ca="1" si="241"/>
        <v/>
      </c>
      <c r="AG470" s="30"/>
      <c r="AH470" s="31" t="str">
        <f t="shared" ca="1" si="242"/>
        <v/>
      </c>
      <c r="AI470" s="122"/>
      <c r="AJ470" s="38" t="str">
        <f t="shared" ca="1" si="243"/>
        <v/>
      </c>
      <c r="AK470" s="30"/>
      <c r="AL470" s="31" t="str">
        <f t="shared" ca="1" si="244"/>
        <v/>
      </c>
      <c r="AM470" s="11" t="str">
        <f t="shared" si="245"/>
        <v/>
      </c>
      <c r="AN470" s="11" t="str">
        <f t="shared" si="246"/>
        <v/>
      </c>
      <c r="AO470" s="11" t="str">
        <f>IF(AM470=7,VLOOKUP(AN470,設定!$A$2:$B$6,2,1),"---")</f>
        <v>---</v>
      </c>
      <c r="AP470" s="85"/>
      <c r="AQ470" s="86"/>
      <c r="AR470" s="86"/>
      <c r="AS470" s="87" t="s">
        <v>115</v>
      </c>
      <c r="AT470" s="88"/>
      <c r="AU470" s="87"/>
      <c r="AV470" s="89"/>
      <c r="AW470" s="90" t="str">
        <f t="shared" si="247"/>
        <v/>
      </c>
      <c r="AX470" s="87" t="s">
        <v>115</v>
      </c>
      <c r="AY470" s="87" t="s">
        <v>115</v>
      </c>
      <c r="AZ470" s="87" t="s">
        <v>115</v>
      </c>
      <c r="BA470" s="87"/>
      <c r="BB470" s="87"/>
      <c r="BC470" s="87"/>
      <c r="BD470" s="87"/>
      <c r="BE470" s="91"/>
      <c r="BF470" s="96"/>
      <c r="BG470" s="87"/>
      <c r="BH470" s="87"/>
      <c r="BI470" s="87"/>
      <c r="BJ470" s="87"/>
      <c r="BK470" s="87"/>
      <c r="BL470" s="87"/>
      <c r="BM470" s="87"/>
      <c r="BN470" s="87"/>
      <c r="BO470" s="87"/>
      <c r="BP470" s="87"/>
      <c r="BQ470" s="87"/>
      <c r="BR470" s="87"/>
      <c r="BS470" s="87"/>
      <c r="BT470" s="87"/>
      <c r="BU470" s="87"/>
      <c r="BV470" s="87"/>
      <c r="BW470" s="87"/>
      <c r="BX470" s="256"/>
      <c r="BY470" s="106"/>
      <c r="BZ470" s="47"/>
      <c r="CA470" s="47">
        <v>459</v>
      </c>
      <c r="CB470" s="18" t="str">
        <f t="shared" si="248"/>
        <v/>
      </c>
      <c r="CC470" s="18" t="str">
        <f t="shared" si="250"/>
        <v>立得点表!3:12</v>
      </c>
      <c r="CD470" s="116" t="str">
        <f t="shared" si="251"/>
        <v>立得点表!16:25</v>
      </c>
      <c r="CE470" s="18" t="str">
        <f t="shared" si="252"/>
        <v>立3段得点表!3:13</v>
      </c>
      <c r="CF470" s="116" t="str">
        <f t="shared" si="253"/>
        <v>立3段得点表!16:25</v>
      </c>
      <c r="CG470" s="18" t="str">
        <f t="shared" si="254"/>
        <v>ボール得点表!3:13</v>
      </c>
      <c r="CH470" s="116" t="str">
        <f t="shared" si="255"/>
        <v>ボール得点表!16:25</v>
      </c>
      <c r="CI470" s="18" t="str">
        <f t="shared" si="256"/>
        <v>50m得点表!3:13</v>
      </c>
      <c r="CJ470" s="116" t="str">
        <f t="shared" si="257"/>
        <v>50m得点表!16:25</v>
      </c>
      <c r="CK470" s="18" t="str">
        <f t="shared" si="258"/>
        <v>往得点表!3:13</v>
      </c>
      <c r="CL470" s="116" t="str">
        <f t="shared" si="259"/>
        <v>往得点表!16:25</v>
      </c>
      <c r="CM470" s="18" t="str">
        <f t="shared" si="260"/>
        <v>腕得点表!3:13</v>
      </c>
      <c r="CN470" s="116" t="str">
        <f t="shared" si="261"/>
        <v>腕得点表!16:25</v>
      </c>
      <c r="CO470" s="18" t="str">
        <f t="shared" si="262"/>
        <v>腕膝得点表!3:4</v>
      </c>
      <c r="CP470" s="116" t="str">
        <f t="shared" si="263"/>
        <v>腕膝得点表!8:9</v>
      </c>
      <c r="CQ470" s="18" t="str">
        <f t="shared" si="264"/>
        <v>20mシャトルラン得点表!3:13</v>
      </c>
      <c r="CR470" s="116" t="str">
        <f t="shared" si="265"/>
        <v>20mシャトルラン得点表!16:25</v>
      </c>
      <c r="CS470" s="47" t="b">
        <f t="shared" si="249"/>
        <v>0</v>
      </c>
    </row>
    <row r="471" spans="1:97">
      <c r="A471" s="10">
        <v>460</v>
      </c>
      <c r="B471" s="147"/>
      <c r="C471" s="15"/>
      <c r="D471" s="233"/>
      <c r="E471" s="15"/>
      <c r="F471" s="139" t="str">
        <f t="shared" si="236"/>
        <v/>
      </c>
      <c r="G471" s="15"/>
      <c r="H471" s="15"/>
      <c r="I471" s="30"/>
      <c r="J471" s="31" t="str">
        <f t="shared" ca="1" si="237"/>
        <v/>
      </c>
      <c r="K471" s="30"/>
      <c r="L471" s="31" t="str">
        <f t="shared" ca="1" si="238"/>
        <v/>
      </c>
      <c r="M471" s="59"/>
      <c r="N471" s="60"/>
      <c r="O471" s="60"/>
      <c r="P471" s="60"/>
      <c r="Q471" s="151"/>
      <c r="R471" s="122"/>
      <c r="S471" s="38" t="str">
        <f t="shared" ca="1" si="239"/>
        <v/>
      </c>
      <c r="T471" s="59"/>
      <c r="U471" s="60"/>
      <c r="V471" s="60"/>
      <c r="W471" s="60"/>
      <c r="X471" s="61"/>
      <c r="Y471" s="38"/>
      <c r="Z471" s="144" t="str">
        <f t="shared" ca="1" si="240"/>
        <v/>
      </c>
      <c r="AA471" s="59"/>
      <c r="AB471" s="60"/>
      <c r="AC471" s="60"/>
      <c r="AD471" s="151"/>
      <c r="AE471" s="30"/>
      <c r="AF471" s="31" t="str">
        <f t="shared" ca="1" si="241"/>
        <v/>
      </c>
      <c r="AG471" s="30"/>
      <c r="AH471" s="31" t="str">
        <f t="shared" ca="1" si="242"/>
        <v/>
      </c>
      <c r="AI471" s="122"/>
      <c r="AJ471" s="38" t="str">
        <f t="shared" ca="1" si="243"/>
        <v/>
      </c>
      <c r="AK471" s="30"/>
      <c r="AL471" s="31" t="str">
        <f t="shared" ca="1" si="244"/>
        <v/>
      </c>
      <c r="AM471" s="11" t="str">
        <f t="shared" si="245"/>
        <v/>
      </c>
      <c r="AN471" s="11" t="str">
        <f t="shared" si="246"/>
        <v/>
      </c>
      <c r="AO471" s="11" t="str">
        <f>IF(AM471=7,VLOOKUP(AN471,設定!$A$2:$B$6,2,1),"---")</f>
        <v>---</v>
      </c>
      <c r="AP471" s="85"/>
      <c r="AQ471" s="86"/>
      <c r="AR471" s="86"/>
      <c r="AS471" s="87" t="s">
        <v>115</v>
      </c>
      <c r="AT471" s="88"/>
      <c r="AU471" s="87"/>
      <c r="AV471" s="89"/>
      <c r="AW471" s="90" t="str">
        <f t="shared" si="247"/>
        <v/>
      </c>
      <c r="AX471" s="87" t="s">
        <v>115</v>
      </c>
      <c r="AY471" s="87" t="s">
        <v>115</v>
      </c>
      <c r="AZ471" s="87" t="s">
        <v>115</v>
      </c>
      <c r="BA471" s="87"/>
      <c r="BB471" s="87"/>
      <c r="BC471" s="87"/>
      <c r="BD471" s="87"/>
      <c r="BE471" s="91"/>
      <c r="BF471" s="96"/>
      <c r="BG471" s="87"/>
      <c r="BH471" s="87"/>
      <c r="BI471" s="87"/>
      <c r="BJ471" s="87"/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7"/>
      <c r="BV471" s="87"/>
      <c r="BW471" s="87"/>
      <c r="BX471" s="256"/>
      <c r="BY471" s="106"/>
      <c r="BZ471" s="47"/>
      <c r="CA471" s="47">
        <v>460</v>
      </c>
      <c r="CB471" s="18" t="str">
        <f t="shared" si="248"/>
        <v/>
      </c>
      <c r="CC471" s="18" t="str">
        <f t="shared" si="250"/>
        <v>立得点表!3:12</v>
      </c>
      <c r="CD471" s="116" t="str">
        <f t="shared" si="251"/>
        <v>立得点表!16:25</v>
      </c>
      <c r="CE471" s="18" t="str">
        <f t="shared" si="252"/>
        <v>立3段得点表!3:13</v>
      </c>
      <c r="CF471" s="116" t="str">
        <f t="shared" si="253"/>
        <v>立3段得点表!16:25</v>
      </c>
      <c r="CG471" s="18" t="str">
        <f t="shared" si="254"/>
        <v>ボール得点表!3:13</v>
      </c>
      <c r="CH471" s="116" t="str">
        <f t="shared" si="255"/>
        <v>ボール得点表!16:25</v>
      </c>
      <c r="CI471" s="18" t="str">
        <f t="shared" si="256"/>
        <v>50m得点表!3:13</v>
      </c>
      <c r="CJ471" s="116" t="str">
        <f t="shared" si="257"/>
        <v>50m得点表!16:25</v>
      </c>
      <c r="CK471" s="18" t="str">
        <f t="shared" si="258"/>
        <v>往得点表!3:13</v>
      </c>
      <c r="CL471" s="116" t="str">
        <f t="shared" si="259"/>
        <v>往得点表!16:25</v>
      </c>
      <c r="CM471" s="18" t="str">
        <f t="shared" si="260"/>
        <v>腕得点表!3:13</v>
      </c>
      <c r="CN471" s="116" t="str">
        <f t="shared" si="261"/>
        <v>腕得点表!16:25</v>
      </c>
      <c r="CO471" s="18" t="str">
        <f t="shared" si="262"/>
        <v>腕膝得点表!3:4</v>
      </c>
      <c r="CP471" s="116" t="str">
        <f t="shared" si="263"/>
        <v>腕膝得点表!8:9</v>
      </c>
      <c r="CQ471" s="18" t="str">
        <f t="shared" si="264"/>
        <v>20mシャトルラン得点表!3:13</v>
      </c>
      <c r="CR471" s="116" t="str">
        <f t="shared" si="265"/>
        <v>20mシャトルラン得点表!16:25</v>
      </c>
      <c r="CS471" s="47" t="b">
        <f t="shared" si="249"/>
        <v>0</v>
      </c>
    </row>
    <row r="472" spans="1:97">
      <c r="A472" s="10">
        <v>461</v>
      </c>
      <c r="B472" s="147"/>
      <c r="C472" s="15"/>
      <c r="D472" s="233"/>
      <c r="E472" s="15"/>
      <c r="F472" s="139" t="str">
        <f t="shared" si="236"/>
        <v/>
      </c>
      <c r="G472" s="15"/>
      <c r="H472" s="15"/>
      <c r="I472" s="30"/>
      <c r="J472" s="31" t="str">
        <f t="shared" ca="1" si="237"/>
        <v/>
      </c>
      <c r="K472" s="30"/>
      <c r="L472" s="31" t="str">
        <f t="shared" ca="1" si="238"/>
        <v/>
      </c>
      <c r="M472" s="59"/>
      <c r="N472" s="60"/>
      <c r="O472" s="60"/>
      <c r="P472" s="60"/>
      <c r="Q472" s="151"/>
      <c r="R472" s="122"/>
      <c r="S472" s="38" t="str">
        <f t="shared" ca="1" si="239"/>
        <v/>
      </c>
      <c r="T472" s="59"/>
      <c r="U472" s="60"/>
      <c r="V472" s="60"/>
      <c r="W472" s="60"/>
      <c r="X472" s="61"/>
      <c r="Y472" s="38"/>
      <c r="Z472" s="144" t="str">
        <f t="shared" ca="1" si="240"/>
        <v/>
      </c>
      <c r="AA472" s="59"/>
      <c r="AB472" s="60"/>
      <c r="AC472" s="60"/>
      <c r="AD472" s="151"/>
      <c r="AE472" s="30"/>
      <c r="AF472" s="31" t="str">
        <f t="shared" ca="1" si="241"/>
        <v/>
      </c>
      <c r="AG472" s="30"/>
      <c r="AH472" s="31" t="str">
        <f t="shared" ca="1" si="242"/>
        <v/>
      </c>
      <c r="AI472" s="122"/>
      <c r="AJ472" s="38" t="str">
        <f t="shared" ca="1" si="243"/>
        <v/>
      </c>
      <c r="AK472" s="30"/>
      <c r="AL472" s="31" t="str">
        <f t="shared" ca="1" si="244"/>
        <v/>
      </c>
      <c r="AM472" s="11" t="str">
        <f t="shared" si="245"/>
        <v/>
      </c>
      <c r="AN472" s="11" t="str">
        <f t="shared" si="246"/>
        <v/>
      </c>
      <c r="AO472" s="11" t="str">
        <f>IF(AM472=7,VLOOKUP(AN472,設定!$A$2:$B$6,2,1),"---")</f>
        <v>---</v>
      </c>
      <c r="AP472" s="85"/>
      <c r="AQ472" s="86"/>
      <c r="AR472" s="86"/>
      <c r="AS472" s="87" t="s">
        <v>115</v>
      </c>
      <c r="AT472" s="88"/>
      <c r="AU472" s="87"/>
      <c r="AV472" s="89"/>
      <c r="AW472" s="90" t="str">
        <f t="shared" si="247"/>
        <v/>
      </c>
      <c r="AX472" s="87" t="s">
        <v>115</v>
      </c>
      <c r="AY472" s="87" t="s">
        <v>115</v>
      </c>
      <c r="AZ472" s="87" t="s">
        <v>115</v>
      </c>
      <c r="BA472" s="87"/>
      <c r="BB472" s="87"/>
      <c r="BC472" s="87"/>
      <c r="BD472" s="87"/>
      <c r="BE472" s="91"/>
      <c r="BF472" s="96"/>
      <c r="BG472" s="87"/>
      <c r="BH472" s="87"/>
      <c r="BI472" s="87"/>
      <c r="BJ472" s="87"/>
      <c r="BK472" s="87"/>
      <c r="BL472" s="87"/>
      <c r="BM472" s="87"/>
      <c r="BN472" s="87"/>
      <c r="BO472" s="87"/>
      <c r="BP472" s="87"/>
      <c r="BQ472" s="87"/>
      <c r="BR472" s="87"/>
      <c r="BS472" s="87"/>
      <c r="BT472" s="87"/>
      <c r="BU472" s="87"/>
      <c r="BV472" s="87"/>
      <c r="BW472" s="87"/>
      <c r="BX472" s="256"/>
      <c r="BY472" s="106"/>
      <c r="BZ472" s="47"/>
      <c r="CA472" s="47">
        <v>461</v>
      </c>
      <c r="CB472" s="18" t="str">
        <f t="shared" si="248"/>
        <v/>
      </c>
      <c r="CC472" s="18" t="str">
        <f t="shared" si="250"/>
        <v>立得点表!3:12</v>
      </c>
      <c r="CD472" s="116" t="str">
        <f t="shared" si="251"/>
        <v>立得点表!16:25</v>
      </c>
      <c r="CE472" s="18" t="str">
        <f t="shared" si="252"/>
        <v>立3段得点表!3:13</v>
      </c>
      <c r="CF472" s="116" t="str">
        <f t="shared" si="253"/>
        <v>立3段得点表!16:25</v>
      </c>
      <c r="CG472" s="18" t="str">
        <f t="shared" si="254"/>
        <v>ボール得点表!3:13</v>
      </c>
      <c r="CH472" s="116" t="str">
        <f t="shared" si="255"/>
        <v>ボール得点表!16:25</v>
      </c>
      <c r="CI472" s="18" t="str">
        <f t="shared" si="256"/>
        <v>50m得点表!3:13</v>
      </c>
      <c r="CJ472" s="116" t="str">
        <f t="shared" si="257"/>
        <v>50m得点表!16:25</v>
      </c>
      <c r="CK472" s="18" t="str">
        <f t="shared" si="258"/>
        <v>往得点表!3:13</v>
      </c>
      <c r="CL472" s="116" t="str">
        <f t="shared" si="259"/>
        <v>往得点表!16:25</v>
      </c>
      <c r="CM472" s="18" t="str">
        <f t="shared" si="260"/>
        <v>腕得点表!3:13</v>
      </c>
      <c r="CN472" s="116" t="str">
        <f t="shared" si="261"/>
        <v>腕得点表!16:25</v>
      </c>
      <c r="CO472" s="18" t="str">
        <f t="shared" si="262"/>
        <v>腕膝得点表!3:4</v>
      </c>
      <c r="CP472" s="116" t="str">
        <f t="shared" si="263"/>
        <v>腕膝得点表!8:9</v>
      </c>
      <c r="CQ472" s="18" t="str">
        <f t="shared" si="264"/>
        <v>20mシャトルラン得点表!3:13</v>
      </c>
      <c r="CR472" s="116" t="str">
        <f t="shared" si="265"/>
        <v>20mシャトルラン得点表!16:25</v>
      </c>
      <c r="CS472" s="47" t="b">
        <f t="shared" si="249"/>
        <v>0</v>
      </c>
    </row>
    <row r="473" spans="1:97">
      <c r="A473" s="10">
        <v>462</v>
      </c>
      <c r="B473" s="147"/>
      <c r="C473" s="15"/>
      <c r="D473" s="233"/>
      <c r="E473" s="15"/>
      <c r="F473" s="139" t="str">
        <f t="shared" si="236"/>
        <v/>
      </c>
      <c r="G473" s="15"/>
      <c r="H473" s="15"/>
      <c r="I473" s="30"/>
      <c r="J473" s="31" t="str">
        <f t="shared" ca="1" si="237"/>
        <v/>
      </c>
      <c r="K473" s="30"/>
      <c r="L473" s="31" t="str">
        <f t="shared" ca="1" si="238"/>
        <v/>
      </c>
      <c r="M473" s="59"/>
      <c r="N473" s="60"/>
      <c r="O473" s="60"/>
      <c r="P473" s="60"/>
      <c r="Q473" s="151"/>
      <c r="R473" s="122"/>
      <c r="S473" s="38" t="str">
        <f t="shared" ca="1" si="239"/>
        <v/>
      </c>
      <c r="T473" s="59"/>
      <c r="U473" s="60"/>
      <c r="V473" s="60"/>
      <c r="W473" s="60"/>
      <c r="X473" s="61"/>
      <c r="Y473" s="38"/>
      <c r="Z473" s="144" t="str">
        <f t="shared" ca="1" si="240"/>
        <v/>
      </c>
      <c r="AA473" s="59"/>
      <c r="AB473" s="60"/>
      <c r="AC473" s="60"/>
      <c r="AD473" s="151"/>
      <c r="AE473" s="30"/>
      <c r="AF473" s="31" t="str">
        <f t="shared" ca="1" si="241"/>
        <v/>
      </c>
      <c r="AG473" s="30"/>
      <c r="AH473" s="31" t="str">
        <f t="shared" ca="1" si="242"/>
        <v/>
      </c>
      <c r="AI473" s="122"/>
      <c r="AJ473" s="38" t="str">
        <f t="shared" ca="1" si="243"/>
        <v/>
      </c>
      <c r="AK473" s="30"/>
      <c r="AL473" s="31" t="str">
        <f t="shared" ca="1" si="244"/>
        <v/>
      </c>
      <c r="AM473" s="11" t="str">
        <f t="shared" si="245"/>
        <v/>
      </c>
      <c r="AN473" s="11" t="str">
        <f t="shared" si="246"/>
        <v/>
      </c>
      <c r="AO473" s="11" t="str">
        <f>IF(AM473=7,VLOOKUP(AN473,設定!$A$2:$B$6,2,1),"---")</f>
        <v>---</v>
      </c>
      <c r="AP473" s="85"/>
      <c r="AQ473" s="86"/>
      <c r="AR473" s="86"/>
      <c r="AS473" s="87" t="s">
        <v>115</v>
      </c>
      <c r="AT473" s="88"/>
      <c r="AU473" s="87"/>
      <c r="AV473" s="89"/>
      <c r="AW473" s="90" t="str">
        <f t="shared" si="247"/>
        <v/>
      </c>
      <c r="AX473" s="87" t="s">
        <v>115</v>
      </c>
      <c r="AY473" s="87" t="s">
        <v>115</v>
      </c>
      <c r="AZ473" s="87" t="s">
        <v>115</v>
      </c>
      <c r="BA473" s="87"/>
      <c r="BB473" s="87"/>
      <c r="BC473" s="87"/>
      <c r="BD473" s="87"/>
      <c r="BE473" s="91"/>
      <c r="BF473" s="96"/>
      <c r="BG473" s="87"/>
      <c r="BH473" s="87"/>
      <c r="BI473" s="87"/>
      <c r="BJ473" s="87"/>
      <c r="BK473" s="87"/>
      <c r="BL473" s="87"/>
      <c r="BM473" s="87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256"/>
      <c r="BY473" s="106"/>
      <c r="BZ473" s="47"/>
      <c r="CA473" s="47">
        <v>462</v>
      </c>
      <c r="CB473" s="18" t="str">
        <f t="shared" si="248"/>
        <v/>
      </c>
      <c r="CC473" s="18" t="str">
        <f t="shared" si="250"/>
        <v>立得点表!3:12</v>
      </c>
      <c r="CD473" s="116" t="str">
        <f t="shared" si="251"/>
        <v>立得点表!16:25</v>
      </c>
      <c r="CE473" s="18" t="str">
        <f t="shared" si="252"/>
        <v>立3段得点表!3:13</v>
      </c>
      <c r="CF473" s="116" t="str">
        <f t="shared" si="253"/>
        <v>立3段得点表!16:25</v>
      </c>
      <c r="CG473" s="18" t="str">
        <f t="shared" si="254"/>
        <v>ボール得点表!3:13</v>
      </c>
      <c r="CH473" s="116" t="str">
        <f t="shared" si="255"/>
        <v>ボール得点表!16:25</v>
      </c>
      <c r="CI473" s="18" t="str">
        <f t="shared" si="256"/>
        <v>50m得点表!3:13</v>
      </c>
      <c r="CJ473" s="116" t="str">
        <f t="shared" si="257"/>
        <v>50m得点表!16:25</v>
      </c>
      <c r="CK473" s="18" t="str">
        <f t="shared" si="258"/>
        <v>往得点表!3:13</v>
      </c>
      <c r="CL473" s="116" t="str">
        <f t="shared" si="259"/>
        <v>往得点表!16:25</v>
      </c>
      <c r="CM473" s="18" t="str">
        <f t="shared" si="260"/>
        <v>腕得点表!3:13</v>
      </c>
      <c r="CN473" s="116" t="str">
        <f t="shared" si="261"/>
        <v>腕得点表!16:25</v>
      </c>
      <c r="CO473" s="18" t="str">
        <f t="shared" si="262"/>
        <v>腕膝得点表!3:4</v>
      </c>
      <c r="CP473" s="116" t="str">
        <f t="shared" si="263"/>
        <v>腕膝得点表!8:9</v>
      </c>
      <c r="CQ473" s="18" t="str">
        <f t="shared" si="264"/>
        <v>20mシャトルラン得点表!3:13</v>
      </c>
      <c r="CR473" s="116" t="str">
        <f t="shared" si="265"/>
        <v>20mシャトルラン得点表!16:25</v>
      </c>
      <c r="CS473" s="47" t="b">
        <f t="shared" si="249"/>
        <v>0</v>
      </c>
    </row>
    <row r="474" spans="1:97">
      <c r="A474" s="10">
        <v>463</v>
      </c>
      <c r="B474" s="147"/>
      <c r="C474" s="15"/>
      <c r="D474" s="233"/>
      <c r="E474" s="15"/>
      <c r="F474" s="139" t="str">
        <f t="shared" si="236"/>
        <v/>
      </c>
      <c r="G474" s="15"/>
      <c r="H474" s="15"/>
      <c r="I474" s="30"/>
      <c r="J474" s="31" t="str">
        <f t="shared" ca="1" si="237"/>
        <v/>
      </c>
      <c r="K474" s="30"/>
      <c r="L474" s="31" t="str">
        <f t="shared" ca="1" si="238"/>
        <v/>
      </c>
      <c r="M474" s="59"/>
      <c r="N474" s="60"/>
      <c r="O474" s="60"/>
      <c r="P474" s="60"/>
      <c r="Q474" s="151"/>
      <c r="R474" s="122"/>
      <c r="S474" s="38" t="str">
        <f t="shared" ca="1" si="239"/>
        <v/>
      </c>
      <c r="T474" s="59"/>
      <c r="U474" s="60"/>
      <c r="V474" s="60"/>
      <c r="W474" s="60"/>
      <c r="X474" s="61"/>
      <c r="Y474" s="38"/>
      <c r="Z474" s="144" t="str">
        <f t="shared" ca="1" si="240"/>
        <v/>
      </c>
      <c r="AA474" s="59"/>
      <c r="AB474" s="60"/>
      <c r="AC474" s="60"/>
      <c r="AD474" s="151"/>
      <c r="AE474" s="30"/>
      <c r="AF474" s="31" t="str">
        <f t="shared" ca="1" si="241"/>
        <v/>
      </c>
      <c r="AG474" s="30"/>
      <c r="AH474" s="31" t="str">
        <f t="shared" ca="1" si="242"/>
        <v/>
      </c>
      <c r="AI474" s="122"/>
      <c r="AJ474" s="38" t="str">
        <f t="shared" ca="1" si="243"/>
        <v/>
      </c>
      <c r="AK474" s="30"/>
      <c r="AL474" s="31" t="str">
        <f t="shared" ca="1" si="244"/>
        <v/>
      </c>
      <c r="AM474" s="11" t="str">
        <f t="shared" si="245"/>
        <v/>
      </c>
      <c r="AN474" s="11" t="str">
        <f t="shared" si="246"/>
        <v/>
      </c>
      <c r="AO474" s="11" t="str">
        <f>IF(AM474=7,VLOOKUP(AN474,設定!$A$2:$B$6,2,1),"---")</f>
        <v>---</v>
      </c>
      <c r="AP474" s="85"/>
      <c r="AQ474" s="86"/>
      <c r="AR474" s="86"/>
      <c r="AS474" s="87" t="s">
        <v>115</v>
      </c>
      <c r="AT474" s="88"/>
      <c r="AU474" s="87"/>
      <c r="AV474" s="89"/>
      <c r="AW474" s="90" t="str">
        <f t="shared" si="247"/>
        <v/>
      </c>
      <c r="AX474" s="87" t="s">
        <v>115</v>
      </c>
      <c r="AY474" s="87" t="s">
        <v>115</v>
      </c>
      <c r="AZ474" s="87" t="s">
        <v>115</v>
      </c>
      <c r="BA474" s="87"/>
      <c r="BB474" s="87"/>
      <c r="BC474" s="87"/>
      <c r="BD474" s="87"/>
      <c r="BE474" s="91"/>
      <c r="BF474" s="96"/>
      <c r="BG474" s="87"/>
      <c r="BH474" s="87"/>
      <c r="BI474" s="87"/>
      <c r="BJ474" s="87"/>
      <c r="BK474" s="87"/>
      <c r="BL474" s="87"/>
      <c r="BM474" s="87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256"/>
      <c r="BY474" s="106"/>
      <c r="BZ474" s="47"/>
      <c r="CA474" s="47">
        <v>463</v>
      </c>
      <c r="CB474" s="18" t="str">
        <f t="shared" si="248"/>
        <v/>
      </c>
      <c r="CC474" s="18" t="str">
        <f t="shared" si="250"/>
        <v>立得点表!3:12</v>
      </c>
      <c r="CD474" s="116" t="str">
        <f t="shared" si="251"/>
        <v>立得点表!16:25</v>
      </c>
      <c r="CE474" s="18" t="str">
        <f t="shared" si="252"/>
        <v>立3段得点表!3:13</v>
      </c>
      <c r="CF474" s="116" t="str">
        <f t="shared" si="253"/>
        <v>立3段得点表!16:25</v>
      </c>
      <c r="CG474" s="18" t="str">
        <f t="shared" si="254"/>
        <v>ボール得点表!3:13</v>
      </c>
      <c r="CH474" s="116" t="str">
        <f t="shared" si="255"/>
        <v>ボール得点表!16:25</v>
      </c>
      <c r="CI474" s="18" t="str">
        <f t="shared" si="256"/>
        <v>50m得点表!3:13</v>
      </c>
      <c r="CJ474" s="116" t="str">
        <f t="shared" si="257"/>
        <v>50m得点表!16:25</v>
      </c>
      <c r="CK474" s="18" t="str">
        <f t="shared" si="258"/>
        <v>往得点表!3:13</v>
      </c>
      <c r="CL474" s="116" t="str">
        <f t="shared" si="259"/>
        <v>往得点表!16:25</v>
      </c>
      <c r="CM474" s="18" t="str">
        <f t="shared" si="260"/>
        <v>腕得点表!3:13</v>
      </c>
      <c r="CN474" s="116" t="str">
        <f t="shared" si="261"/>
        <v>腕得点表!16:25</v>
      </c>
      <c r="CO474" s="18" t="str">
        <f t="shared" si="262"/>
        <v>腕膝得点表!3:4</v>
      </c>
      <c r="CP474" s="116" t="str">
        <f t="shared" si="263"/>
        <v>腕膝得点表!8:9</v>
      </c>
      <c r="CQ474" s="18" t="str">
        <f t="shared" si="264"/>
        <v>20mシャトルラン得点表!3:13</v>
      </c>
      <c r="CR474" s="116" t="str">
        <f t="shared" si="265"/>
        <v>20mシャトルラン得点表!16:25</v>
      </c>
      <c r="CS474" s="47" t="b">
        <f t="shared" si="249"/>
        <v>0</v>
      </c>
    </row>
    <row r="475" spans="1:97">
      <c r="A475" s="10">
        <v>464</v>
      </c>
      <c r="B475" s="147"/>
      <c r="C475" s="15"/>
      <c r="D475" s="233"/>
      <c r="E475" s="15"/>
      <c r="F475" s="139" t="str">
        <f t="shared" si="236"/>
        <v/>
      </c>
      <c r="G475" s="15"/>
      <c r="H475" s="15"/>
      <c r="I475" s="30"/>
      <c r="J475" s="31" t="str">
        <f t="shared" ca="1" si="237"/>
        <v/>
      </c>
      <c r="K475" s="30"/>
      <c r="L475" s="31" t="str">
        <f t="shared" ca="1" si="238"/>
        <v/>
      </c>
      <c r="M475" s="59"/>
      <c r="N475" s="60"/>
      <c r="O475" s="60"/>
      <c r="P475" s="60"/>
      <c r="Q475" s="151"/>
      <c r="R475" s="122"/>
      <c r="S475" s="38" t="str">
        <f t="shared" ca="1" si="239"/>
        <v/>
      </c>
      <c r="T475" s="59"/>
      <c r="U475" s="60"/>
      <c r="V475" s="60"/>
      <c r="W475" s="60"/>
      <c r="X475" s="61"/>
      <c r="Y475" s="38"/>
      <c r="Z475" s="144" t="str">
        <f t="shared" ca="1" si="240"/>
        <v/>
      </c>
      <c r="AA475" s="59"/>
      <c r="AB475" s="60"/>
      <c r="AC475" s="60"/>
      <c r="AD475" s="151"/>
      <c r="AE475" s="30"/>
      <c r="AF475" s="31" t="str">
        <f t="shared" ca="1" si="241"/>
        <v/>
      </c>
      <c r="AG475" s="30"/>
      <c r="AH475" s="31" t="str">
        <f t="shared" ca="1" si="242"/>
        <v/>
      </c>
      <c r="AI475" s="122"/>
      <c r="AJ475" s="38" t="str">
        <f t="shared" ca="1" si="243"/>
        <v/>
      </c>
      <c r="AK475" s="30"/>
      <c r="AL475" s="31" t="str">
        <f t="shared" ca="1" si="244"/>
        <v/>
      </c>
      <c r="AM475" s="11" t="str">
        <f t="shared" si="245"/>
        <v/>
      </c>
      <c r="AN475" s="11" t="str">
        <f t="shared" si="246"/>
        <v/>
      </c>
      <c r="AO475" s="11" t="str">
        <f>IF(AM475=7,VLOOKUP(AN475,設定!$A$2:$B$6,2,1),"---")</f>
        <v>---</v>
      </c>
      <c r="AP475" s="85"/>
      <c r="AQ475" s="86"/>
      <c r="AR475" s="86"/>
      <c r="AS475" s="87" t="s">
        <v>115</v>
      </c>
      <c r="AT475" s="88"/>
      <c r="AU475" s="87"/>
      <c r="AV475" s="89"/>
      <c r="AW475" s="90" t="str">
        <f t="shared" si="247"/>
        <v/>
      </c>
      <c r="AX475" s="87" t="s">
        <v>115</v>
      </c>
      <c r="AY475" s="87" t="s">
        <v>115</v>
      </c>
      <c r="AZ475" s="87" t="s">
        <v>115</v>
      </c>
      <c r="BA475" s="87"/>
      <c r="BB475" s="87"/>
      <c r="BC475" s="87"/>
      <c r="BD475" s="87"/>
      <c r="BE475" s="91"/>
      <c r="BF475" s="96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256"/>
      <c r="BY475" s="106"/>
      <c r="BZ475" s="47"/>
      <c r="CA475" s="47">
        <v>464</v>
      </c>
      <c r="CB475" s="18" t="str">
        <f t="shared" si="248"/>
        <v/>
      </c>
      <c r="CC475" s="18" t="str">
        <f t="shared" si="250"/>
        <v>立得点表!3:12</v>
      </c>
      <c r="CD475" s="116" t="str">
        <f t="shared" si="251"/>
        <v>立得点表!16:25</v>
      </c>
      <c r="CE475" s="18" t="str">
        <f t="shared" si="252"/>
        <v>立3段得点表!3:13</v>
      </c>
      <c r="CF475" s="116" t="str">
        <f t="shared" si="253"/>
        <v>立3段得点表!16:25</v>
      </c>
      <c r="CG475" s="18" t="str">
        <f t="shared" si="254"/>
        <v>ボール得点表!3:13</v>
      </c>
      <c r="CH475" s="116" t="str">
        <f t="shared" si="255"/>
        <v>ボール得点表!16:25</v>
      </c>
      <c r="CI475" s="18" t="str">
        <f t="shared" si="256"/>
        <v>50m得点表!3:13</v>
      </c>
      <c r="CJ475" s="116" t="str">
        <f t="shared" si="257"/>
        <v>50m得点表!16:25</v>
      </c>
      <c r="CK475" s="18" t="str">
        <f t="shared" si="258"/>
        <v>往得点表!3:13</v>
      </c>
      <c r="CL475" s="116" t="str">
        <f t="shared" si="259"/>
        <v>往得点表!16:25</v>
      </c>
      <c r="CM475" s="18" t="str">
        <f t="shared" si="260"/>
        <v>腕得点表!3:13</v>
      </c>
      <c r="CN475" s="116" t="str">
        <f t="shared" si="261"/>
        <v>腕得点表!16:25</v>
      </c>
      <c r="CO475" s="18" t="str">
        <f t="shared" si="262"/>
        <v>腕膝得点表!3:4</v>
      </c>
      <c r="CP475" s="116" t="str">
        <f t="shared" si="263"/>
        <v>腕膝得点表!8:9</v>
      </c>
      <c r="CQ475" s="18" t="str">
        <f t="shared" si="264"/>
        <v>20mシャトルラン得点表!3:13</v>
      </c>
      <c r="CR475" s="116" t="str">
        <f t="shared" si="265"/>
        <v>20mシャトルラン得点表!16:25</v>
      </c>
      <c r="CS475" s="47" t="b">
        <f t="shared" si="249"/>
        <v>0</v>
      </c>
    </row>
    <row r="476" spans="1:97">
      <c r="A476" s="10">
        <v>465</v>
      </c>
      <c r="B476" s="147"/>
      <c r="C476" s="15"/>
      <c r="D476" s="233"/>
      <c r="E476" s="15"/>
      <c r="F476" s="139" t="str">
        <f t="shared" si="236"/>
        <v/>
      </c>
      <c r="G476" s="15"/>
      <c r="H476" s="15"/>
      <c r="I476" s="30"/>
      <c r="J476" s="31" t="str">
        <f t="shared" ca="1" si="237"/>
        <v/>
      </c>
      <c r="K476" s="30"/>
      <c r="L476" s="31" t="str">
        <f t="shared" ca="1" si="238"/>
        <v/>
      </c>
      <c r="M476" s="59"/>
      <c r="N476" s="60"/>
      <c r="O476" s="60"/>
      <c r="P476" s="60"/>
      <c r="Q476" s="151"/>
      <c r="R476" s="122"/>
      <c r="S476" s="38" t="str">
        <f t="shared" ca="1" si="239"/>
        <v/>
      </c>
      <c r="T476" s="59"/>
      <c r="U476" s="60"/>
      <c r="V476" s="60"/>
      <c r="W476" s="60"/>
      <c r="X476" s="61"/>
      <c r="Y476" s="38"/>
      <c r="Z476" s="144" t="str">
        <f t="shared" ca="1" si="240"/>
        <v/>
      </c>
      <c r="AA476" s="59"/>
      <c r="AB476" s="60"/>
      <c r="AC476" s="60"/>
      <c r="AD476" s="151"/>
      <c r="AE476" s="30"/>
      <c r="AF476" s="31" t="str">
        <f t="shared" ca="1" si="241"/>
        <v/>
      </c>
      <c r="AG476" s="30"/>
      <c r="AH476" s="31" t="str">
        <f t="shared" ca="1" si="242"/>
        <v/>
      </c>
      <c r="AI476" s="122"/>
      <c r="AJ476" s="38" t="str">
        <f t="shared" ca="1" si="243"/>
        <v/>
      </c>
      <c r="AK476" s="30"/>
      <c r="AL476" s="31" t="str">
        <f t="shared" ca="1" si="244"/>
        <v/>
      </c>
      <c r="AM476" s="11" t="str">
        <f t="shared" si="245"/>
        <v/>
      </c>
      <c r="AN476" s="11" t="str">
        <f t="shared" si="246"/>
        <v/>
      </c>
      <c r="AO476" s="11" t="str">
        <f>IF(AM476=7,VLOOKUP(AN476,設定!$A$2:$B$6,2,1),"---")</f>
        <v>---</v>
      </c>
      <c r="AP476" s="85"/>
      <c r="AQ476" s="86"/>
      <c r="AR476" s="86"/>
      <c r="AS476" s="87" t="s">
        <v>115</v>
      </c>
      <c r="AT476" s="88"/>
      <c r="AU476" s="87"/>
      <c r="AV476" s="89"/>
      <c r="AW476" s="90" t="str">
        <f t="shared" si="247"/>
        <v/>
      </c>
      <c r="AX476" s="87" t="s">
        <v>115</v>
      </c>
      <c r="AY476" s="87" t="s">
        <v>115</v>
      </c>
      <c r="AZ476" s="87" t="s">
        <v>115</v>
      </c>
      <c r="BA476" s="87"/>
      <c r="BB476" s="87"/>
      <c r="BC476" s="87"/>
      <c r="BD476" s="87"/>
      <c r="BE476" s="91"/>
      <c r="BF476" s="96"/>
      <c r="BG476" s="87"/>
      <c r="BH476" s="87"/>
      <c r="BI476" s="87"/>
      <c r="BJ476" s="87"/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256"/>
      <c r="BY476" s="106"/>
      <c r="BZ476" s="47"/>
      <c r="CA476" s="47">
        <v>465</v>
      </c>
      <c r="CB476" s="18" t="str">
        <f t="shared" si="248"/>
        <v/>
      </c>
      <c r="CC476" s="18" t="str">
        <f t="shared" si="250"/>
        <v>立得点表!3:12</v>
      </c>
      <c r="CD476" s="116" t="str">
        <f t="shared" si="251"/>
        <v>立得点表!16:25</v>
      </c>
      <c r="CE476" s="18" t="str">
        <f t="shared" si="252"/>
        <v>立3段得点表!3:13</v>
      </c>
      <c r="CF476" s="116" t="str">
        <f t="shared" si="253"/>
        <v>立3段得点表!16:25</v>
      </c>
      <c r="CG476" s="18" t="str">
        <f t="shared" si="254"/>
        <v>ボール得点表!3:13</v>
      </c>
      <c r="CH476" s="116" t="str">
        <f t="shared" si="255"/>
        <v>ボール得点表!16:25</v>
      </c>
      <c r="CI476" s="18" t="str">
        <f t="shared" si="256"/>
        <v>50m得点表!3:13</v>
      </c>
      <c r="CJ476" s="116" t="str">
        <f t="shared" si="257"/>
        <v>50m得点表!16:25</v>
      </c>
      <c r="CK476" s="18" t="str">
        <f t="shared" si="258"/>
        <v>往得点表!3:13</v>
      </c>
      <c r="CL476" s="116" t="str">
        <f t="shared" si="259"/>
        <v>往得点表!16:25</v>
      </c>
      <c r="CM476" s="18" t="str">
        <f t="shared" si="260"/>
        <v>腕得点表!3:13</v>
      </c>
      <c r="CN476" s="116" t="str">
        <f t="shared" si="261"/>
        <v>腕得点表!16:25</v>
      </c>
      <c r="CO476" s="18" t="str">
        <f t="shared" si="262"/>
        <v>腕膝得点表!3:4</v>
      </c>
      <c r="CP476" s="116" t="str">
        <f t="shared" si="263"/>
        <v>腕膝得点表!8:9</v>
      </c>
      <c r="CQ476" s="18" t="str">
        <f t="shared" si="264"/>
        <v>20mシャトルラン得点表!3:13</v>
      </c>
      <c r="CR476" s="116" t="str">
        <f t="shared" si="265"/>
        <v>20mシャトルラン得点表!16:25</v>
      </c>
      <c r="CS476" s="47" t="b">
        <f t="shared" si="249"/>
        <v>0</v>
      </c>
    </row>
    <row r="477" spans="1:97">
      <c r="A477" s="10">
        <v>466</v>
      </c>
      <c r="B477" s="147"/>
      <c r="C477" s="15"/>
      <c r="D477" s="233"/>
      <c r="E477" s="15"/>
      <c r="F477" s="139" t="str">
        <f t="shared" si="236"/>
        <v/>
      </c>
      <c r="G477" s="15"/>
      <c r="H477" s="15"/>
      <c r="I477" s="30"/>
      <c r="J477" s="31" t="str">
        <f t="shared" ca="1" si="237"/>
        <v/>
      </c>
      <c r="K477" s="30"/>
      <c r="L477" s="31" t="str">
        <f t="shared" ca="1" si="238"/>
        <v/>
      </c>
      <c r="M477" s="59"/>
      <c r="N477" s="60"/>
      <c r="O477" s="60"/>
      <c r="P477" s="60"/>
      <c r="Q477" s="151"/>
      <c r="R477" s="122"/>
      <c r="S477" s="38" t="str">
        <f t="shared" ca="1" si="239"/>
        <v/>
      </c>
      <c r="T477" s="59"/>
      <c r="U477" s="60"/>
      <c r="V477" s="60"/>
      <c r="W477" s="60"/>
      <c r="X477" s="61"/>
      <c r="Y477" s="38"/>
      <c r="Z477" s="144" t="str">
        <f t="shared" ca="1" si="240"/>
        <v/>
      </c>
      <c r="AA477" s="59"/>
      <c r="AB477" s="60"/>
      <c r="AC477" s="60"/>
      <c r="AD477" s="151"/>
      <c r="AE477" s="30"/>
      <c r="AF477" s="31" t="str">
        <f t="shared" ca="1" si="241"/>
        <v/>
      </c>
      <c r="AG477" s="30"/>
      <c r="AH477" s="31" t="str">
        <f t="shared" ca="1" si="242"/>
        <v/>
      </c>
      <c r="AI477" s="122"/>
      <c r="AJ477" s="38" t="str">
        <f t="shared" ca="1" si="243"/>
        <v/>
      </c>
      <c r="AK477" s="30"/>
      <c r="AL477" s="31" t="str">
        <f t="shared" ca="1" si="244"/>
        <v/>
      </c>
      <c r="AM477" s="11" t="str">
        <f t="shared" si="245"/>
        <v/>
      </c>
      <c r="AN477" s="11" t="str">
        <f t="shared" si="246"/>
        <v/>
      </c>
      <c r="AO477" s="11" t="str">
        <f>IF(AM477=7,VLOOKUP(AN477,設定!$A$2:$B$6,2,1),"---")</f>
        <v>---</v>
      </c>
      <c r="AP477" s="85"/>
      <c r="AQ477" s="86"/>
      <c r="AR477" s="86"/>
      <c r="AS477" s="87" t="s">
        <v>115</v>
      </c>
      <c r="AT477" s="88"/>
      <c r="AU477" s="87"/>
      <c r="AV477" s="89"/>
      <c r="AW477" s="90" t="str">
        <f t="shared" si="247"/>
        <v/>
      </c>
      <c r="AX477" s="87" t="s">
        <v>115</v>
      </c>
      <c r="AY477" s="87" t="s">
        <v>115</v>
      </c>
      <c r="AZ477" s="87" t="s">
        <v>115</v>
      </c>
      <c r="BA477" s="87"/>
      <c r="BB477" s="87"/>
      <c r="BC477" s="87"/>
      <c r="BD477" s="87"/>
      <c r="BE477" s="91"/>
      <c r="BF477" s="96"/>
      <c r="BG477" s="87"/>
      <c r="BH477" s="87"/>
      <c r="BI477" s="87"/>
      <c r="BJ477" s="87"/>
      <c r="BK477" s="87"/>
      <c r="BL477" s="87"/>
      <c r="BM477" s="87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256"/>
      <c r="BY477" s="106"/>
      <c r="BZ477" s="47"/>
      <c r="CA477" s="47">
        <v>466</v>
      </c>
      <c r="CB477" s="18" t="str">
        <f t="shared" si="248"/>
        <v/>
      </c>
      <c r="CC477" s="18" t="str">
        <f t="shared" si="250"/>
        <v>立得点表!3:12</v>
      </c>
      <c r="CD477" s="116" t="str">
        <f t="shared" si="251"/>
        <v>立得点表!16:25</v>
      </c>
      <c r="CE477" s="18" t="str">
        <f t="shared" si="252"/>
        <v>立3段得点表!3:13</v>
      </c>
      <c r="CF477" s="116" t="str">
        <f t="shared" si="253"/>
        <v>立3段得点表!16:25</v>
      </c>
      <c r="CG477" s="18" t="str">
        <f t="shared" si="254"/>
        <v>ボール得点表!3:13</v>
      </c>
      <c r="CH477" s="116" t="str">
        <f t="shared" si="255"/>
        <v>ボール得点表!16:25</v>
      </c>
      <c r="CI477" s="18" t="str">
        <f t="shared" si="256"/>
        <v>50m得点表!3:13</v>
      </c>
      <c r="CJ477" s="116" t="str">
        <f t="shared" si="257"/>
        <v>50m得点表!16:25</v>
      </c>
      <c r="CK477" s="18" t="str">
        <f t="shared" si="258"/>
        <v>往得点表!3:13</v>
      </c>
      <c r="CL477" s="116" t="str">
        <f t="shared" si="259"/>
        <v>往得点表!16:25</v>
      </c>
      <c r="CM477" s="18" t="str">
        <f t="shared" si="260"/>
        <v>腕得点表!3:13</v>
      </c>
      <c r="CN477" s="116" t="str">
        <f t="shared" si="261"/>
        <v>腕得点表!16:25</v>
      </c>
      <c r="CO477" s="18" t="str">
        <f t="shared" si="262"/>
        <v>腕膝得点表!3:4</v>
      </c>
      <c r="CP477" s="116" t="str">
        <f t="shared" si="263"/>
        <v>腕膝得点表!8:9</v>
      </c>
      <c r="CQ477" s="18" t="str">
        <f t="shared" si="264"/>
        <v>20mシャトルラン得点表!3:13</v>
      </c>
      <c r="CR477" s="116" t="str">
        <f t="shared" si="265"/>
        <v>20mシャトルラン得点表!16:25</v>
      </c>
      <c r="CS477" s="47" t="b">
        <f t="shared" si="249"/>
        <v>0</v>
      </c>
    </row>
    <row r="478" spans="1:97">
      <c r="A478" s="10">
        <v>467</v>
      </c>
      <c r="B478" s="147"/>
      <c r="C478" s="15"/>
      <c r="D478" s="233"/>
      <c r="E478" s="15"/>
      <c r="F478" s="139" t="str">
        <f t="shared" si="236"/>
        <v/>
      </c>
      <c r="G478" s="15"/>
      <c r="H478" s="15"/>
      <c r="I478" s="30"/>
      <c r="J478" s="31" t="str">
        <f t="shared" ca="1" si="237"/>
        <v/>
      </c>
      <c r="K478" s="30"/>
      <c r="L478" s="31" t="str">
        <f t="shared" ca="1" si="238"/>
        <v/>
      </c>
      <c r="M478" s="59"/>
      <c r="N478" s="60"/>
      <c r="O478" s="60"/>
      <c r="P478" s="60"/>
      <c r="Q478" s="151"/>
      <c r="R478" s="122"/>
      <c r="S478" s="38" t="str">
        <f t="shared" ca="1" si="239"/>
        <v/>
      </c>
      <c r="T478" s="59"/>
      <c r="U478" s="60"/>
      <c r="V478" s="60"/>
      <c r="W478" s="60"/>
      <c r="X478" s="61"/>
      <c r="Y478" s="38"/>
      <c r="Z478" s="144" t="str">
        <f t="shared" ca="1" si="240"/>
        <v/>
      </c>
      <c r="AA478" s="59"/>
      <c r="AB478" s="60"/>
      <c r="AC478" s="60"/>
      <c r="AD478" s="151"/>
      <c r="AE478" s="30"/>
      <c r="AF478" s="31" t="str">
        <f t="shared" ca="1" si="241"/>
        <v/>
      </c>
      <c r="AG478" s="30"/>
      <c r="AH478" s="31" t="str">
        <f t="shared" ca="1" si="242"/>
        <v/>
      </c>
      <c r="AI478" s="122"/>
      <c r="AJ478" s="38" t="str">
        <f t="shared" ca="1" si="243"/>
        <v/>
      </c>
      <c r="AK478" s="30"/>
      <c r="AL478" s="31" t="str">
        <f t="shared" ca="1" si="244"/>
        <v/>
      </c>
      <c r="AM478" s="11" t="str">
        <f t="shared" si="245"/>
        <v/>
      </c>
      <c r="AN478" s="11" t="str">
        <f t="shared" si="246"/>
        <v/>
      </c>
      <c r="AO478" s="11" t="str">
        <f>IF(AM478=7,VLOOKUP(AN478,設定!$A$2:$B$6,2,1),"---")</f>
        <v>---</v>
      </c>
      <c r="AP478" s="85"/>
      <c r="AQ478" s="86"/>
      <c r="AR478" s="86"/>
      <c r="AS478" s="87" t="s">
        <v>115</v>
      </c>
      <c r="AT478" s="88"/>
      <c r="AU478" s="87"/>
      <c r="AV478" s="89"/>
      <c r="AW478" s="90" t="str">
        <f t="shared" si="247"/>
        <v/>
      </c>
      <c r="AX478" s="87" t="s">
        <v>115</v>
      </c>
      <c r="AY478" s="87" t="s">
        <v>115</v>
      </c>
      <c r="AZ478" s="87" t="s">
        <v>115</v>
      </c>
      <c r="BA478" s="87"/>
      <c r="BB478" s="87"/>
      <c r="BC478" s="87"/>
      <c r="BD478" s="87"/>
      <c r="BE478" s="91"/>
      <c r="BF478" s="96"/>
      <c r="BG478" s="87"/>
      <c r="BH478" s="87"/>
      <c r="BI478" s="87"/>
      <c r="BJ478" s="87"/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256"/>
      <c r="BY478" s="106"/>
      <c r="BZ478" s="47"/>
      <c r="CA478" s="47">
        <v>467</v>
      </c>
      <c r="CB478" s="18" t="str">
        <f t="shared" si="248"/>
        <v/>
      </c>
      <c r="CC478" s="18" t="str">
        <f t="shared" si="250"/>
        <v>立得点表!3:12</v>
      </c>
      <c r="CD478" s="116" t="str">
        <f t="shared" si="251"/>
        <v>立得点表!16:25</v>
      </c>
      <c r="CE478" s="18" t="str">
        <f t="shared" si="252"/>
        <v>立3段得点表!3:13</v>
      </c>
      <c r="CF478" s="116" t="str">
        <f t="shared" si="253"/>
        <v>立3段得点表!16:25</v>
      </c>
      <c r="CG478" s="18" t="str">
        <f t="shared" si="254"/>
        <v>ボール得点表!3:13</v>
      </c>
      <c r="CH478" s="116" t="str">
        <f t="shared" si="255"/>
        <v>ボール得点表!16:25</v>
      </c>
      <c r="CI478" s="18" t="str">
        <f t="shared" si="256"/>
        <v>50m得点表!3:13</v>
      </c>
      <c r="CJ478" s="116" t="str">
        <f t="shared" si="257"/>
        <v>50m得点表!16:25</v>
      </c>
      <c r="CK478" s="18" t="str">
        <f t="shared" si="258"/>
        <v>往得点表!3:13</v>
      </c>
      <c r="CL478" s="116" t="str">
        <f t="shared" si="259"/>
        <v>往得点表!16:25</v>
      </c>
      <c r="CM478" s="18" t="str">
        <f t="shared" si="260"/>
        <v>腕得点表!3:13</v>
      </c>
      <c r="CN478" s="116" t="str">
        <f t="shared" si="261"/>
        <v>腕得点表!16:25</v>
      </c>
      <c r="CO478" s="18" t="str">
        <f t="shared" si="262"/>
        <v>腕膝得点表!3:4</v>
      </c>
      <c r="CP478" s="116" t="str">
        <f t="shared" si="263"/>
        <v>腕膝得点表!8:9</v>
      </c>
      <c r="CQ478" s="18" t="str">
        <f t="shared" si="264"/>
        <v>20mシャトルラン得点表!3:13</v>
      </c>
      <c r="CR478" s="116" t="str">
        <f t="shared" si="265"/>
        <v>20mシャトルラン得点表!16:25</v>
      </c>
      <c r="CS478" s="47" t="b">
        <f t="shared" si="249"/>
        <v>0</v>
      </c>
    </row>
    <row r="479" spans="1:97">
      <c r="A479" s="10">
        <v>468</v>
      </c>
      <c r="B479" s="147"/>
      <c r="C479" s="15"/>
      <c r="D479" s="233"/>
      <c r="E479" s="15"/>
      <c r="F479" s="139" t="str">
        <f t="shared" si="236"/>
        <v/>
      </c>
      <c r="G479" s="15"/>
      <c r="H479" s="15"/>
      <c r="I479" s="30"/>
      <c r="J479" s="31" t="str">
        <f t="shared" ca="1" si="237"/>
        <v/>
      </c>
      <c r="K479" s="30"/>
      <c r="L479" s="31" t="str">
        <f t="shared" ca="1" si="238"/>
        <v/>
      </c>
      <c r="M479" s="59"/>
      <c r="N479" s="60"/>
      <c r="O479" s="60"/>
      <c r="P479" s="60"/>
      <c r="Q479" s="151"/>
      <c r="R479" s="122"/>
      <c r="S479" s="38" t="str">
        <f t="shared" ca="1" si="239"/>
        <v/>
      </c>
      <c r="T479" s="59"/>
      <c r="U479" s="60"/>
      <c r="V479" s="60"/>
      <c r="W479" s="60"/>
      <c r="X479" s="61"/>
      <c r="Y479" s="38"/>
      <c r="Z479" s="144" t="str">
        <f t="shared" ca="1" si="240"/>
        <v/>
      </c>
      <c r="AA479" s="59"/>
      <c r="AB479" s="60"/>
      <c r="AC479" s="60"/>
      <c r="AD479" s="151"/>
      <c r="AE479" s="30"/>
      <c r="AF479" s="31" t="str">
        <f t="shared" ca="1" si="241"/>
        <v/>
      </c>
      <c r="AG479" s="30"/>
      <c r="AH479" s="31" t="str">
        <f t="shared" ca="1" si="242"/>
        <v/>
      </c>
      <c r="AI479" s="122"/>
      <c r="AJ479" s="38" t="str">
        <f t="shared" ca="1" si="243"/>
        <v/>
      </c>
      <c r="AK479" s="30"/>
      <c r="AL479" s="31" t="str">
        <f t="shared" ca="1" si="244"/>
        <v/>
      </c>
      <c r="AM479" s="11" t="str">
        <f t="shared" si="245"/>
        <v/>
      </c>
      <c r="AN479" s="11" t="str">
        <f t="shared" si="246"/>
        <v/>
      </c>
      <c r="AO479" s="11" t="str">
        <f>IF(AM479=7,VLOOKUP(AN479,設定!$A$2:$B$6,2,1),"---")</f>
        <v>---</v>
      </c>
      <c r="AP479" s="85"/>
      <c r="AQ479" s="86"/>
      <c r="AR479" s="86"/>
      <c r="AS479" s="87" t="s">
        <v>115</v>
      </c>
      <c r="AT479" s="88"/>
      <c r="AU479" s="87"/>
      <c r="AV479" s="89"/>
      <c r="AW479" s="90" t="str">
        <f t="shared" si="247"/>
        <v/>
      </c>
      <c r="AX479" s="87" t="s">
        <v>115</v>
      </c>
      <c r="AY479" s="87" t="s">
        <v>115</v>
      </c>
      <c r="AZ479" s="87" t="s">
        <v>115</v>
      </c>
      <c r="BA479" s="87"/>
      <c r="BB479" s="87"/>
      <c r="BC479" s="87"/>
      <c r="BD479" s="87"/>
      <c r="BE479" s="91"/>
      <c r="BF479" s="96"/>
      <c r="BG479" s="87"/>
      <c r="BH479" s="87"/>
      <c r="BI479" s="87"/>
      <c r="BJ479" s="87"/>
      <c r="BK479" s="87"/>
      <c r="BL479" s="87"/>
      <c r="BM479" s="87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256"/>
      <c r="BY479" s="106"/>
      <c r="BZ479" s="47"/>
      <c r="CA479" s="47">
        <v>468</v>
      </c>
      <c r="CB479" s="18" t="str">
        <f t="shared" si="248"/>
        <v/>
      </c>
      <c r="CC479" s="18" t="str">
        <f t="shared" si="250"/>
        <v>立得点表!3:12</v>
      </c>
      <c r="CD479" s="116" t="str">
        <f t="shared" si="251"/>
        <v>立得点表!16:25</v>
      </c>
      <c r="CE479" s="18" t="str">
        <f t="shared" si="252"/>
        <v>立3段得点表!3:13</v>
      </c>
      <c r="CF479" s="116" t="str">
        <f t="shared" si="253"/>
        <v>立3段得点表!16:25</v>
      </c>
      <c r="CG479" s="18" t="str">
        <f t="shared" si="254"/>
        <v>ボール得点表!3:13</v>
      </c>
      <c r="CH479" s="116" t="str">
        <f t="shared" si="255"/>
        <v>ボール得点表!16:25</v>
      </c>
      <c r="CI479" s="18" t="str">
        <f t="shared" si="256"/>
        <v>50m得点表!3:13</v>
      </c>
      <c r="CJ479" s="116" t="str">
        <f t="shared" si="257"/>
        <v>50m得点表!16:25</v>
      </c>
      <c r="CK479" s="18" t="str">
        <f t="shared" si="258"/>
        <v>往得点表!3:13</v>
      </c>
      <c r="CL479" s="116" t="str">
        <f t="shared" si="259"/>
        <v>往得点表!16:25</v>
      </c>
      <c r="CM479" s="18" t="str">
        <f t="shared" si="260"/>
        <v>腕得点表!3:13</v>
      </c>
      <c r="CN479" s="116" t="str">
        <f t="shared" si="261"/>
        <v>腕得点表!16:25</v>
      </c>
      <c r="CO479" s="18" t="str">
        <f t="shared" si="262"/>
        <v>腕膝得点表!3:4</v>
      </c>
      <c r="CP479" s="116" t="str">
        <f t="shared" si="263"/>
        <v>腕膝得点表!8:9</v>
      </c>
      <c r="CQ479" s="18" t="str">
        <f t="shared" si="264"/>
        <v>20mシャトルラン得点表!3:13</v>
      </c>
      <c r="CR479" s="116" t="str">
        <f t="shared" si="265"/>
        <v>20mシャトルラン得点表!16:25</v>
      </c>
      <c r="CS479" s="47" t="b">
        <f t="shared" si="249"/>
        <v>0</v>
      </c>
    </row>
    <row r="480" spans="1:97">
      <c r="A480" s="10">
        <v>469</v>
      </c>
      <c r="B480" s="147"/>
      <c r="C480" s="15"/>
      <c r="D480" s="233"/>
      <c r="E480" s="15"/>
      <c r="F480" s="139" t="str">
        <f t="shared" si="236"/>
        <v/>
      </c>
      <c r="G480" s="15"/>
      <c r="H480" s="15"/>
      <c r="I480" s="30"/>
      <c r="J480" s="31" t="str">
        <f t="shared" ca="1" si="237"/>
        <v/>
      </c>
      <c r="K480" s="30"/>
      <c r="L480" s="31" t="str">
        <f t="shared" ca="1" si="238"/>
        <v/>
      </c>
      <c r="M480" s="59"/>
      <c r="N480" s="60"/>
      <c r="O480" s="60"/>
      <c r="P480" s="60"/>
      <c r="Q480" s="151"/>
      <c r="R480" s="122"/>
      <c r="S480" s="38" t="str">
        <f t="shared" ca="1" si="239"/>
        <v/>
      </c>
      <c r="T480" s="59"/>
      <c r="U480" s="60"/>
      <c r="V480" s="60"/>
      <c r="W480" s="60"/>
      <c r="X480" s="61"/>
      <c r="Y480" s="38"/>
      <c r="Z480" s="144" t="str">
        <f t="shared" ca="1" si="240"/>
        <v/>
      </c>
      <c r="AA480" s="59"/>
      <c r="AB480" s="60"/>
      <c r="AC480" s="60"/>
      <c r="AD480" s="151"/>
      <c r="AE480" s="30"/>
      <c r="AF480" s="31" t="str">
        <f t="shared" ca="1" si="241"/>
        <v/>
      </c>
      <c r="AG480" s="30"/>
      <c r="AH480" s="31" t="str">
        <f t="shared" ca="1" si="242"/>
        <v/>
      </c>
      <c r="AI480" s="122"/>
      <c r="AJ480" s="38" t="str">
        <f t="shared" ca="1" si="243"/>
        <v/>
      </c>
      <c r="AK480" s="30"/>
      <c r="AL480" s="31" t="str">
        <f t="shared" ca="1" si="244"/>
        <v/>
      </c>
      <c r="AM480" s="11" t="str">
        <f t="shared" si="245"/>
        <v/>
      </c>
      <c r="AN480" s="11" t="str">
        <f t="shared" si="246"/>
        <v/>
      </c>
      <c r="AO480" s="11" t="str">
        <f>IF(AM480=7,VLOOKUP(AN480,設定!$A$2:$B$6,2,1),"---")</f>
        <v>---</v>
      </c>
      <c r="AP480" s="85"/>
      <c r="AQ480" s="86"/>
      <c r="AR480" s="86"/>
      <c r="AS480" s="87" t="s">
        <v>115</v>
      </c>
      <c r="AT480" s="88"/>
      <c r="AU480" s="87"/>
      <c r="AV480" s="89"/>
      <c r="AW480" s="90" t="str">
        <f t="shared" si="247"/>
        <v/>
      </c>
      <c r="AX480" s="87" t="s">
        <v>115</v>
      </c>
      <c r="AY480" s="87" t="s">
        <v>115</v>
      </c>
      <c r="AZ480" s="87" t="s">
        <v>115</v>
      </c>
      <c r="BA480" s="87"/>
      <c r="BB480" s="87"/>
      <c r="BC480" s="87"/>
      <c r="BD480" s="87"/>
      <c r="BE480" s="91"/>
      <c r="BF480" s="96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256"/>
      <c r="BY480" s="106"/>
      <c r="BZ480" s="47"/>
      <c r="CA480" s="47">
        <v>469</v>
      </c>
      <c r="CB480" s="18" t="str">
        <f t="shared" si="248"/>
        <v/>
      </c>
      <c r="CC480" s="18" t="str">
        <f t="shared" si="250"/>
        <v>立得点表!3:12</v>
      </c>
      <c r="CD480" s="116" t="str">
        <f t="shared" si="251"/>
        <v>立得点表!16:25</v>
      </c>
      <c r="CE480" s="18" t="str">
        <f t="shared" si="252"/>
        <v>立3段得点表!3:13</v>
      </c>
      <c r="CF480" s="116" t="str">
        <f t="shared" si="253"/>
        <v>立3段得点表!16:25</v>
      </c>
      <c r="CG480" s="18" t="str">
        <f t="shared" si="254"/>
        <v>ボール得点表!3:13</v>
      </c>
      <c r="CH480" s="116" t="str">
        <f t="shared" si="255"/>
        <v>ボール得点表!16:25</v>
      </c>
      <c r="CI480" s="18" t="str">
        <f t="shared" si="256"/>
        <v>50m得点表!3:13</v>
      </c>
      <c r="CJ480" s="116" t="str">
        <f t="shared" si="257"/>
        <v>50m得点表!16:25</v>
      </c>
      <c r="CK480" s="18" t="str">
        <f t="shared" si="258"/>
        <v>往得点表!3:13</v>
      </c>
      <c r="CL480" s="116" t="str">
        <f t="shared" si="259"/>
        <v>往得点表!16:25</v>
      </c>
      <c r="CM480" s="18" t="str">
        <f t="shared" si="260"/>
        <v>腕得点表!3:13</v>
      </c>
      <c r="CN480" s="116" t="str">
        <f t="shared" si="261"/>
        <v>腕得点表!16:25</v>
      </c>
      <c r="CO480" s="18" t="str">
        <f t="shared" si="262"/>
        <v>腕膝得点表!3:4</v>
      </c>
      <c r="CP480" s="116" t="str">
        <f t="shared" si="263"/>
        <v>腕膝得点表!8:9</v>
      </c>
      <c r="CQ480" s="18" t="str">
        <f t="shared" si="264"/>
        <v>20mシャトルラン得点表!3:13</v>
      </c>
      <c r="CR480" s="116" t="str">
        <f t="shared" si="265"/>
        <v>20mシャトルラン得点表!16:25</v>
      </c>
      <c r="CS480" s="47" t="b">
        <f t="shared" si="249"/>
        <v>0</v>
      </c>
    </row>
    <row r="481" spans="1:97">
      <c r="A481" s="10">
        <v>470</v>
      </c>
      <c r="B481" s="147"/>
      <c r="C481" s="15"/>
      <c r="D481" s="233"/>
      <c r="E481" s="15"/>
      <c r="F481" s="139" t="str">
        <f t="shared" si="236"/>
        <v/>
      </c>
      <c r="G481" s="15"/>
      <c r="H481" s="15"/>
      <c r="I481" s="30"/>
      <c r="J481" s="31" t="str">
        <f t="shared" ca="1" si="237"/>
        <v/>
      </c>
      <c r="K481" s="30"/>
      <c r="L481" s="31" t="str">
        <f t="shared" ca="1" si="238"/>
        <v/>
      </c>
      <c r="M481" s="59"/>
      <c r="N481" s="60"/>
      <c r="O481" s="60"/>
      <c r="P481" s="60"/>
      <c r="Q481" s="151"/>
      <c r="R481" s="122"/>
      <c r="S481" s="38" t="str">
        <f t="shared" ca="1" si="239"/>
        <v/>
      </c>
      <c r="T481" s="59"/>
      <c r="U481" s="60"/>
      <c r="V481" s="60"/>
      <c r="W481" s="60"/>
      <c r="X481" s="61"/>
      <c r="Y481" s="38"/>
      <c r="Z481" s="144" t="str">
        <f t="shared" ca="1" si="240"/>
        <v/>
      </c>
      <c r="AA481" s="59"/>
      <c r="AB481" s="60"/>
      <c r="AC481" s="60"/>
      <c r="AD481" s="151"/>
      <c r="AE481" s="30"/>
      <c r="AF481" s="31" t="str">
        <f t="shared" ca="1" si="241"/>
        <v/>
      </c>
      <c r="AG481" s="30"/>
      <c r="AH481" s="31" t="str">
        <f t="shared" ca="1" si="242"/>
        <v/>
      </c>
      <c r="AI481" s="122"/>
      <c r="AJ481" s="38" t="str">
        <f t="shared" ca="1" si="243"/>
        <v/>
      </c>
      <c r="AK481" s="30"/>
      <c r="AL481" s="31" t="str">
        <f t="shared" ca="1" si="244"/>
        <v/>
      </c>
      <c r="AM481" s="11" t="str">
        <f t="shared" si="245"/>
        <v/>
      </c>
      <c r="AN481" s="11" t="str">
        <f t="shared" si="246"/>
        <v/>
      </c>
      <c r="AO481" s="11" t="str">
        <f>IF(AM481=7,VLOOKUP(AN481,設定!$A$2:$B$6,2,1),"---")</f>
        <v>---</v>
      </c>
      <c r="AP481" s="85"/>
      <c r="AQ481" s="86"/>
      <c r="AR481" s="86"/>
      <c r="AS481" s="87" t="s">
        <v>115</v>
      </c>
      <c r="AT481" s="88"/>
      <c r="AU481" s="87"/>
      <c r="AV481" s="89"/>
      <c r="AW481" s="90" t="str">
        <f t="shared" si="247"/>
        <v/>
      </c>
      <c r="AX481" s="87" t="s">
        <v>115</v>
      </c>
      <c r="AY481" s="87" t="s">
        <v>115</v>
      </c>
      <c r="AZ481" s="87" t="s">
        <v>115</v>
      </c>
      <c r="BA481" s="87"/>
      <c r="BB481" s="87"/>
      <c r="BC481" s="87"/>
      <c r="BD481" s="87"/>
      <c r="BE481" s="91"/>
      <c r="BF481" s="96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256"/>
      <c r="BY481" s="106"/>
      <c r="BZ481" s="47"/>
      <c r="CA481" s="47">
        <v>470</v>
      </c>
      <c r="CB481" s="18" t="str">
        <f t="shared" si="248"/>
        <v/>
      </c>
      <c r="CC481" s="18" t="str">
        <f t="shared" si="250"/>
        <v>立得点表!3:12</v>
      </c>
      <c r="CD481" s="116" t="str">
        <f t="shared" si="251"/>
        <v>立得点表!16:25</v>
      </c>
      <c r="CE481" s="18" t="str">
        <f t="shared" si="252"/>
        <v>立3段得点表!3:13</v>
      </c>
      <c r="CF481" s="116" t="str">
        <f t="shared" si="253"/>
        <v>立3段得点表!16:25</v>
      </c>
      <c r="CG481" s="18" t="str">
        <f t="shared" si="254"/>
        <v>ボール得点表!3:13</v>
      </c>
      <c r="CH481" s="116" t="str">
        <f t="shared" si="255"/>
        <v>ボール得点表!16:25</v>
      </c>
      <c r="CI481" s="18" t="str">
        <f t="shared" si="256"/>
        <v>50m得点表!3:13</v>
      </c>
      <c r="CJ481" s="116" t="str">
        <f t="shared" si="257"/>
        <v>50m得点表!16:25</v>
      </c>
      <c r="CK481" s="18" t="str">
        <f t="shared" si="258"/>
        <v>往得点表!3:13</v>
      </c>
      <c r="CL481" s="116" t="str">
        <f t="shared" si="259"/>
        <v>往得点表!16:25</v>
      </c>
      <c r="CM481" s="18" t="str">
        <f t="shared" si="260"/>
        <v>腕得点表!3:13</v>
      </c>
      <c r="CN481" s="116" t="str">
        <f t="shared" si="261"/>
        <v>腕得点表!16:25</v>
      </c>
      <c r="CO481" s="18" t="str">
        <f t="shared" si="262"/>
        <v>腕膝得点表!3:4</v>
      </c>
      <c r="CP481" s="116" t="str">
        <f t="shared" si="263"/>
        <v>腕膝得点表!8:9</v>
      </c>
      <c r="CQ481" s="18" t="str">
        <f t="shared" si="264"/>
        <v>20mシャトルラン得点表!3:13</v>
      </c>
      <c r="CR481" s="116" t="str">
        <f t="shared" si="265"/>
        <v>20mシャトルラン得点表!16:25</v>
      </c>
      <c r="CS481" s="47" t="b">
        <f t="shared" si="249"/>
        <v>0</v>
      </c>
    </row>
    <row r="482" spans="1:97">
      <c r="A482" s="10">
        <v>471</v>
      </c>
      <c r="B482" s="147"/>
      <c r="C482" s="15"/>
      <c r="D482" s="233"/>
      <c r="E482" s="15"/>
      <c r="F482" s="139" t="str">
        <f t="shared" si="236"/>
        <v/>
      </c>
      <c r="G482" s="15"/>
      <c r="H482" s="15"/>
      <c r="I482" s="30"/>
      <c r="J482" s="31" t="str">
        <f t="shared" ca="1" si="237"/>
        <v/>
      </c>
      <c r="K482" s="30"/>
      <c r="L482" s="31" t="str">
        <f t="shared" ca="1" si="238"/>
        <v/>
      </c>
      <c r="M482" s="59"/>
      <c r="N482" s="60"/>
      <c r="O482" s="60"/>
      <c r="P482" s="60"/>
      <c r="Q482" s="151"/>
      <c r="R482" s="122"/>
      <c r="S482" s="38" t="str">
        <f t="shared" ca="1" si="239"/>
        <v/>
      </c>
      <c r="T482" s="59"/>
      <c r="U482" s="60"/>
      <c r="V482" s="60"/>
      <c r="W482" s="60"/>
      <c r="X482" s="61"/>
      <c r="Y482" s="38"/>
      <c r="Z482" s="144" t="str">
        <f t="shared" ca="1" si="240"/>
        <v/>
      </c>
      <c r="AA482" s="59"/>
      <c r="AB482" s="60"/>
      <c r="AC482" s="60"/>
      <c r="AD482" s="151"/>
      <c r="AE482" s="30"/>
      <c r="AF482" s="31" t="str">
        <f t="shared" ca="1" si="241"/>
        <v/>
      </c>
      <c r="AG482" s="30"/>
      <c r="AH482" s="31" t="str">
        <f t="shared" ca="1" si="242"/>
        <v/>
      </c>
      <c r="AI482" s="122"/>
      <c r="AJ482" s="38" t="str">
        <f t="shared" ca="1" si="243"/>
        <v/>
      </c>
      <c r="AK482" s="30"/>
      <c r="AL482" s="31" t="str">
        <f t="shared" ca="1" si="244"/>
        <v/>
      </c>
      <c r="AM482" s="11" t="str">
        <f t="shared" si="245"/>
        <v/>
      </c>
      <c r="AN482" s="11" t="str">
        <f t="shared" si="246"/>
        <v/>
      </c>
      <c r="AO482" s="11" t="str">
        <f>IF(AM482=7,VLOOKUP(AN482,設定!$A$2:$B$6,2,1),"---")</f>
        <v>---</v>
      </c>
      <c r="AP482" s="85"/>
      <c r="AQ482" s="86"/>
      <c r="AR482" s="86"/>
      <c r="AS482" s="87" t="s">
        <v>115</v>
      </c>
      <c r="AT482" s="88"/>
      <c r="AU482" s="87"/>
      <c r="AV482" s="89"/>
      <c r="AW482" s="90" t="str">
        <f t="shared" si="247"/>
        <v/>
      </c>
      <c r="AX482" s="87" t="s">
        <v>115</v>
      </c>
      <c r="AY482" s="87" t="s">
        <v>115</v>
      </c>
      <c r="AZ482" s="87" t="s">
        <v>115</v>
      </c>
      <c r="BA482" s="87"/>
      <c r="BB482" s="87"/>
      <c r="BC482" s="87"/>
      <c r="BD482" s="87"/>
      <c r="BE482" s="91"/>
      <c r="BF482" s="96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256"/>
      <c r="BY482" s="106"/>
      <c r="BZ482" s="47"/>
      <c r="CA482" s="47">
        <v>471</v>
      </c>
      <c r="CB482" s="18" t="str">
        <f t="shared" si="248"/>
        <v/>
      </c>
      <c r="CC482" s="18" t="str">
        <f t="shared" si="250"/>
        <v>立得点表!3:12</v>
      </c>
      <c r="CD482" s="116" t="str">
        <f t="shared" si="251"/>
        <v>立得点表!16:25</v>
      </c>
      <c r="CE482" s="18" t="str">
        <f t="shared" si="252"/>
        <v>立3段得点表!3:13</v>
      </c>
      <c r="CF482" s="116" t="str">
        <f t="shared" si="253"/>
        <v>立3段得点表!16:25</v>
      </c>
      <c r="CG482" s="18" t="str">
        <f t="shared" si="254"/>
        <v>ボール得点表!3:13</v>
      </c>
      <c r="CH482" s="116" t="str">
        <f t="shared" si="255"/>
        <v>ボール得点表!16:25</v>
      </c>
      <c r="CI482" s="18" t="str">
        <f t="shared" si="256"/>
        <v>50m得点表!3:13</v>
      </c>
      <c r="CJ482" s="116" t="str">
        <f t="shared" si="257"/>
        <v>50m得点表!16:25</v>
      </c>
      <c r="CK482" s="18" t="str">
        <f t="shared" si="258"/>
        <v>往得点表!3:13</v>
      </c>
      <c r="CL482" s="116" t="str">
        <f t="shared" si="259"/>
        <v>往得点表!16:25</v>
      </c>
      <c r="CM482" s="18" t="str">
        <f t="shared" si="260"/>
        <v>腕得点表!3:13</v>
      </c>
      <c r="CN482" s="116" t="str">
        <f t="shared" si="261"/>
        <v>腕得点表!16:25</v>
      </c>
      <c r="CO482" s="18" t="str">
        <f t="shared" si="262"/>
        <v>腕膝得点表!3:4</v>
      </c>
      <c r="CP482" s="116" t="str">
        <f t="shared" si="263"/>
        <v>腕膝得点表!8:9</v>
      </c>
      <c r="CQ482" s="18" t="str">
        <f t="shared" si="264"/>
        <v>20mシャトルラン得点表!3:13</v>
      </c>
      <c r="CR482" s="116" t="str">
        <f t="shared" si="265"/>
        <v>20mシャトルラン得点表!16:25</v>
      </c>
      <c r="CS482" s="47" t="b">
        <f t="shared" si="249"/>
        <v>0</v>
      </c>
    </row>
    <row r="483" spans="1:97">
      <c r="A483" s="10">
        <v>472</v>
      </c>
      <c r="B483" s="147"/>
      <c r="C483" s="15"/>
      <c r="D483" s="233"/>
      <c r="E483" s="15"/>
      <c r="F483" s="139" t="str">
        <f t="shared" si="236"/>
        <v/>
      </c>
      <c r="G483" s="15"/>
      <c r="H483" s="15"/>
      <c r="I483" s="30"/>
      <c r="J483" s="31" t="str">
        <f t="shared" ca="1" si="237"/>
        <v/>
      </c>
      <c r="K483" s="30"/>
      <c r="L483" s="31" t="str">
        <f t="shared" ca="1" si="238"/>
        <v/>
      </c>
      <c r="M483" s="59"/>
      <c r="N483" s="60"/>
      <c r="O483" s="60"/>
      <c r="P483" s="60"/>
      <c r="Q483" s="151"/>
      <c r="R483" s="122"/>
      <c r="S483" s="38" t="str">
        <f t="shared" ca="1" si="239"/>
        <v/>
      </c>
      <c r="T483" s="59"/>
      <c r="U483" s="60"/>
      <c r="V483" s="60"/>
      <c r="W483" s="60"/>
      <c r="X483" s="61"/>
      <c r="Y483" s="38"/>
      <c r="Z483" s="144" t="str">
        <f t="shared" ca="1" si="240"/>
        <v/>
      </c>
      <c r="AA483" s="59"/>
      <c r="AB483" s="60"/>
      <c r="AC483" s="60"/>
      <c r="AD483" s="151"/>
      <c r="AE483" s="30"/>
      <c r="AF483" s="31" t="str">
        <f t="shared" ca="1" si="241"/>
        <v/>
      </c>
      <c r="AG483" s="30"/>
      <c r="AH483" s="31" t="str">
        <f t="shared" ca="1" si="242"/>
        <v/>
      </c>
      <c r="AI483" s="122"/>
      <c r="AJ483" s="38" t="str">
        <f t="shared" ca="1" si="243"/>
        <v/>
      </c>
      <c r="AK483" s="30"/>
      <c r="AL483" s="31" t="str">
        <f t="shared" ca="1" si="244"/>
        <v/>
      </c>
      <c r="AM483" s="11" t="str">
        <f t="shared" si="245"/>
        <v/>
      </c>
      <c r="AN483" s="11" t="str">
        <f t="shared" si="246"/>
        <v/>
      </c>
      <c r="AO483" s="11" t="str">
        <f>IF(AM483=7,VLOOKUP(AN483,設定!$A$2:$B$6,2,1),"---")</f>
        <v>---</v>
      </c>
      <c r="AP483" s="85"/>
      <c r="AQ483" s="86"/>
      <c r="AR483" s="86"/>
      <c r="AS483" s="87" t="s">
        <v>115</v>
      </c>
      <c r="AT483" s="88"/>
      <c r="AU483" s="87"/>
      <c r="AV483" s="89"/>
      <c r="AW483" s="90" t="str">
        <f t="shared" si="247"/>
        <v/>
      </c>
      <c r="AX483" s="87" t="s">
        <v>115</v>
      </c>
      <c r="AY483" s="87" t="s">
        <v>115</v>
      </c>
      <c r="AZ483" s="87" t="s">
        <v>115</v>
      </c>
      <c r="BA483" s="87"/>
      <c r="BB483" s="87"/>
      <c r="BC483" s="87"/>
      <c r="BD483" s="87"/>
      <c r="BE483" s="91"/>
      <c r="BF483" s="96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256"/>
      <c r="BY483" s="106"/>
      <c r="BZ483" s="47"/>
      <c r="CA483" s="47">
        <v>472</v>
      </c>
      <c r="CB483" s="18" t="str">
        <f t="shared" si="248"/>
        <v/>
      </c>
      <c r="CC483" s="18" t="str">
        <f t="shared" si="250"/>
        <v>立得点表!3:12</v>
      </c>
      <c r="CD483" s="116" t="str">
        <f t="shared" si="251"/>
        <v>立得点表!16:25</v>
      </c>
      <c r="CE483" s="18" t="str">
        <f t="shared" si="252"/>
        <v>立3段得点表!3:13</v>
      </c>
      <c r="CF483" s="116" t="str">
        <f t="shared" si="253"/>
        <v>立3段得点表!16:25</v>
      </c>
      <c r="CG483" s="18" t="str">
        <f t="shared" si="254"/>
        <v>ボール得点表!3:13</v>
      </c>
      <c r="CH483" s="116" t="str">
        <f t="shared" si="255"/>
        <v>ボール得点表!16:25</v>
      </c>
      <c r="CI483" s="18" t="str">
        <f t="shared" si="256"/>
        <v>50m得点表!3:13</v>
      </c>
      <c r="CJ483" s="116" t="str">
        <f t="shared" si="257"/>
        <v>50m得点表!16:25</v>
      </c>
      <c r="CK483" s="18" t="str">
        <f t="shared" si="258"/>
        <v>往得点表!3:13</v>
      </c>
      <c r="CL483" s="116" t="str">
        <f t="shared" si="259"/>
        <v>往得点表!16:25</v>
      </c>
      <c r="CM483" s="18" t="str">
        <f t="shared" si="260"/>
        <v>腕得点表!3:13</v>
      </c>
      <c r="CN483" s="116" t="str">
        <f t="shared" si="261"/>
        <v>腕得点表!16:25</v>
      </c>
      <c r="CO483" s="18" t="str">
        <f t="shared" si="262"/>
        <v>腕膝得点表!3:4</v>
      </c>
      <c r="CP483" s="116" t="str">
        <f t="shared" si="263"/>
        <v>腕膝得点表!8:9</v>
      </c>
      <c r="CQ483" s="18" t="str">
        <f t="shared" si="264"/>
        <v>20mシャトルラン得点表!3:13</v>
      </c>
      <c r="CR483" s="116" t="str">
        <f t="shared" si="265"/>
        <v>20mシャトルラン得点表!16:25</v>
      </c>
      <c r="CS483" s="47" t="b">
        <f t="shared" si="249"/>
        <v>0</v>
      </c>
    </row>
    <row r="484" spans="1:97">
      <c r="A484" s="10">
        <v>473</v>
      </c>
      <c r="B484" s="147"/>
      <c r="C484" s="15"/>
      <c r="D484" s="233"/>
      <c r="E484" s="15"/>
      <c r="F484" s="139" t="str">
        <f t="shared" si="236"/>
        <v/>
      </c>
      <c r="G484" s="15"/>
      <c r="H484" s="15"/>
      <c r="I484" s="30"/>
      <c r="J484" s="31" t="str">
        <f t="shared" ca="1" si="237"/>
        <v/>
      </c>
      <c r="K484" s="30"/>
      <c r="L484" s="31" t="str">
        <f t="shared" ca="1" si="238"/>
        <v/>
      </c>
      <c r="M484" s="59"/>
      <c r="N484" s="60"/>
      <c r="O484" s="60"/>
      <c r="P484" s="60"/>
      <c r="Q484" s="151"/>
      <c r="R484" s="122"/>
      <c r="S484" s="38" t="str">
        <f t="shared" ca="1" si="239"/>
        <v/>
      </c>
      <c r="T484" s="59"/>
      <c r="U484" s="60"/>
      <c r="V484" s="60"/>
      <c r="W484" s="60"/>
      <c r="X484" s="61"/>
      <c r="Y484" s="38"/>
      <c r="Z484" s="144" t="str">
        <f t="shared" ca="1" si="240"/>
        <v/>
      </c>
      <c r="AA484" s="59"/>
      <c r="AB484" s="60"/>
      <c r="AC484" s="60"/>
      <c r="AD484" s="151"/>
      <c r="AE484" s="30"/>
      <c r="AF484" s="31" t="str">
        <f t="shared" ca="1" si="241"/>
        <v/>
      </c>
      <c r="AG484" s="30"/>
      <c r="AH484" s="31" t="str">
        <f t="shared" ca="1" si="242"/>
        <v/>
      </c>
      <c r="AI484" s="122"/>
      <c r="AJ484" s="38" t="str">
        <f t="shared" ca="1" si="243"/>
        <v/>
      </c>
      <c r="AK484" s="30"/>
      <c r="AL484" s="31" t="str">
        <f t="shared" ca="1" si="244"/>
        <v/>
      </c>
      <c r="AM484" s="11" t="str">
        <f t="shared" si="245"/>
        <v/>
      </c>
      <c r="AN484" s="11" t="str">
        <f t="shared" si="246"/>
        <v/>
      </c>
      <c r="AO484" s="11" t="str">
        <f>IF(AM484=7,VLOOKUP(AN484,設定!$A$2:$B$6,2,1),"---")</f>
        <v>---</v>
      </c>
      <c r="AP484" s="85"/>
      <c r="AQ484" s="86"/>
      <c r="AR484" s="86"/>
      <c r="AS484" s="87" t="s">
        <v>115</v>
      </c>
      <c r="AT484" s="88"/>
      <c r="AU484" s="87"/>
      <c r="AV484" s="89"/>
      <c r="AW484" s="90" t="str">
        <f t="shared" si="247"/>
        <v/>
      </c>
      <c r="AX484" s="87" t="s">
        <v>115</v>
      </c>
      <c r="AY484" s="87" t="s">
        <v>115</v>
      </c>
      <c r="AZ484" s="87" t="s">
        <v>115</v>
      </c>
      <c r="BA484" s="87"/>
      <c r="BB484" s="87"/>
      <c r="BC484" s="87"/>
      <c r="BD484" s="87"/>
      <c r="BE484" s="91"/>
      <c r="BF484" s="96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256"/>
      <c r="BY484" s="106"/>
      <c r="BZ484" s="47"/>
      <c r="CA484" s="47">
        <v>473</v>
      </c>
      <c r="CB484" s="18" t="str">
        <f t="shared" si="248"/>
        <v/>
      </c>
      <c r="CC484" s="18" t="str">
        <f t="shared" si="250"/>
        <v>立得点表!3:12</v>
      </c>
      <c r="CD484" s="116" t="str">
        <f t="shared" si="251"/>
        <v>立得点表!16:25</v>
      </c>
      <c r="CE484" s="18" t="str">
        <f t="shared" si="252"/>
        <v>立3段得点表!3:13</v>
      </c>
      <c r="CF484" s="116" t="str">
        <f t="shared" si="253"/>
        <v>立3段得点表!16:25</v>
      </c>
      <c r="CG484" s="18" t="str">
        <f t="shared" si="254"/>
        <v>ボール得点表!3:13</v>
      </c>
      <c r="CH484" s="116" t="str">
        <f t="shared" si="255"/>
        <v>ボール得点表!16:25</v>
      </c>
      <c r="CI484" s="18" t="str">
        <f t="shared" si="256"/>
        <v>50m得点表!3:13</v>
      </c>
      <c r="CJ484" s="116" t="str">
        <f t="shared" si="257"/>
        <v>50m得点表!16:25</v>
      </c>
      <c r="CK484" s="18" t="str">
        <f t="shared" si="258"/>
        <v>往得点表!3:13</v>
      </c>
      <c r="CL484" s="116" t="str">
        <f t="shared" si="259"/>
        <v>往得点表!16:25</v>
      </c>
      <c r="CM484" s="18" t="str">
        <f t="shared" si="260"/>
        <v>腕得点表!3:13</v>
      </c>
      <c r="CN484" s="116" t="str">
        <f t="shared" si="261"/>
        <v>腕得点表!16:25</v>
      </c>
      <c r="CO484" s="18" t="str">
        <f t="shared" si="262"/>
        <v>腕膝得点表!3:4</v>
      </c>
      <c r="CP484" s="116" t="str">
        <f t="shared" si="263"/>
        <v>腕膝得点表!8:9</v>
      </c>
      <c r="CQ484" s="18" t="str">
        <f t="shared" si="264"/>
        <v>20mシャトルラン得点表!3:13</v>
      </c>
      <c r="CR484" s="116" t="str">
        <f t="shared" si="265"/>
        <v>20mシャトルラン得点表!16:25</v>
      </c>
      <c r="CS484" s="47" t="b">
        <f t="shared" si="249"/>
        <v>0</v>
      </c>
    </row>
    <row r="485" spans="1:97">
      <c r="A485" s="10">
        <v>474</v>
      </c>
      <c r="B485" s="147"/>
      <c r="C485" s="15"/>
      <c r="D485" s="233"/>
      <c r="E485" s="15"/>
      <c r="F485" s="139" t="str">
        <f t="shared" si="236"/>
        <v/>
      </c>
      <c r="G485" s="15"/>
      <c r="H485" s="15"/>
      <c r="I485" s="30"/>
      <c r="J485" s="31" t="str">
        <f t="shared" ca="1" si="237"/>
        <v/>
      </c>
      <c r="K485" s="30"/>
      <c r="L485" s="31" t="str">
        <f t="shared" ca="1" si="238"/>
        <v/>
      </c>
      <c r="M485" s="59"/>
      <c r="N485" s="60"/>
      <c r="O485" s="60"/>
      <c r="P485" s="60"/>
      <c r="Q485" s="151"/>
      <c r="R485" s="122"/>
      <c r="S485" s="38" t="str">
        <f t="shared" ca="1" si="239"/>
        <v/>
      </c>
      <c r="T485" s="59"/>
      <c r="U485" s="60"/>
      <c r="V485" s="60"/>
      <c r="W485" s="60"/>
      <c r="X485" s="61"/>
      <c r="Y485" s="38"/>
      <c r="Z485" s="144" t="str">
        <f t="shared" ca="1" si="240"/>
        <v/>
      </c>
      <c r="AA485" s="59"/>
      <c r="AB485" s="60"/>
      <c r="AC485" s="60"/>
      <c r="AD485" s="151"/>
      <c r="AE485" s="30"/>
      <c r="AF485" s="31" t="str">
        <f t="shared" ca="1" si="241"/>
        <v/>
      </c>
      <c r="AG485" s="30"/>
      <c r="AH485" s="31" t="str">
        <f t="shared" ca="1" si="242"/>
        <v/>
      </c>
      <c r="AI485" s="122"/>
      <c r="AJ485" s="38" t="str">
        <f t="shared" ca="1" si="243"/>
        <v/>
      </c>
      <c r="AK485" s="30"/>
      <c r="AL485" s="31" t="str">
        <f t="shared" ca="1" si="244"/>
        <v/>
      </c>
      <c r="AM485" s="11" t="str">
        <f t="shared" si="245"/>
        <v/>
      </c>
      <c r="AN485" s="11" t="str">
        <f t="shared" si="246"/>
        <v/>
      </c>
      <c r="AO485" s="11" t="str">
        <f>IF(AM485=7,VLOOKUP(AN485,設定!$A$2:$B$6,2,1),"---")</f>
        <v>---</v>
      </c>
      <c r="AP485" s="85"/>
      <c r="AQ485" s="86"/>
      <c r="AR485" s="86"/>
      <c r="AS485" s="87" t="s">
        <v>115</v>
      </c>
      <c r="AT485" s="88"/>
      <c r="AU485" s="87"/>
      <c r="AV485" s="89"/>
      <c r="AW485" s="90" t="str">
        <f t="shared" si="247"/>
        <v/>
      </c>
      <c r="AX485" s="87" t="s">
        <v>115</v>
      </c>
      <c r="AY485" s="87" t="s">
        <v>115</v>
      </c>
      <c r="AZ485" s="87" t="s">
        <v>115</v>
      </c>
      <c r="BA485" s="87"/>
      <c r="BB485" s="87"/>
      <c r="BC485" s="87"/>
      <c r="BD485" s="87"/>
      <c r="BE485" s="91"/>
      <c r="BF485" s="96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256"/>
      <c r="BY485" s="106"/>
      <c r="BZ485" s="47"/>
      <c r="CA485" s="47">
        <v>474</v>
      </c>
      <c r="CB485" s="18" t="str">
        <f t="shared" si="248"/>
        <v/>
      </c>
      <c r="CC485" s="18" t="str">
        <f t="shared" si="250"/>
        <v>立得点表!3:12</v>
      </c>
      <c r="CD485" s="116" t="str">
        <f t="shared" si="251"/>
        <v>立得点表!16:25</v>
      </c>
      <c r="CE485" s="18" t="str">
        <f t="shared" si="252"/>
        <v>立3段得点表!3:13</v>
      </c>
      <c r="CF485" s="116" t="str">
        <f t="shared" si="253"/>
        <v>立3段得点表!16:25</v>
      </c>
      <c r="CG485" s="18" t="str">
        <f t="shared" si="254"/>
        <v>ボール得点表!3:13</v>
      </c>
      <c r="CH485" s="116" t="str">
        <f t="shared" si="255"/>
        <v>ボール得点表!16:25</v>
      </c>
      <c r="CI485" s="18" t="str">
        <f t="shared" si="256"/>
        <v>50m得点表!3:13</v>
      </c>
      <c r="CJ485" s="116" t="str">
        <f t="shared" si="257"/>
        <v>50m得点表!16:25</v>
      </c>
      <c r="CK485" s="18" t="str">
        <f t="shared" si="258"/>
        <v>往得点表!3:13</v>
      </c>
      <c r="CL485" s="116" t="str">
        <f t="shared" si="259"/>
        <v>往得点表!16:25</v>
      </c>
      <c r="CM485" s="18" t="str">
        <f t="shared" si="260"/>
        <v>腕得点表!3:13</v>
      </c>
      <c r="CN485" s="116" t="str">
        <f t="shared" si="261"/>
        <v>腕得点表!16:25</v>
      </c>
      <c r="CO485" s="18" t="str">
        <f t="shared" si="262"/>
        <v>腕膝得点表!3:4</v>
      </c>
      <c r="CP485" s="116" t="str">
        <f t="shared" si="263"/>
        <v>腕膝得点表!8:9</v>
      </c>
      <c r="CQ485" s="18" t="str">
        <f t="shared" si="264"/>
        <v>20mシャトルラン得点表!3:13</v>
      </c>
      <c r="CR485" s="116" t="str">
        <f t="shared" si="265"/>
        <v>20mシャトルラン得点表!16:25</v>
      </c>
      <c r="CS485" s="47" t="b">
        <f t="shared" si="249"/>
        <v>0</v>
      </c>
    </row>
    <row r="486" spans="1:97">
      <c r="A486" s="10">
        <v>475</v>
      </c>
      <c r="B486" s="147"/>
      <c r="C486" s="15"/>
      <c r="D486" s="233"/>
      <c r="E486" s="15"/>
      <c r="F486" s="139" t="str">
        <f t="shared" si="236"/>
        <v/>
      </c>
      <c r="G486" s="15"/>
      <c r="H486" s="15"/>
      <c r="I486" s="30"/>
      <c r="J486" s="31" t="str">
        <f t="shared" ca="1" si="237"/>
        <v/>
      </c>
      <c r="K486" s="30"/>
      <c r="L486" s="31" t="str">
        <f t="shared" ca="1" si="238"/>
        <v/>
      </c>
      <c r="M486" s="59"/>
      <c r="N486" s="60"/>
      <c r="O486" s="60"/>
      <c r="P486" s="60"/>
      <c r="Q486" s="151"/>
      <c r="R486" s="122"/>
      <c r="S486" s="38" t="str">
        <f t="shared" ca="1" si="239"/>
        <v/>
      </c>
      <c r="T486" s="59"/>
      <c r="U486" s="60"/>
      <c r="V486" s="60"/>
      <c r="W486" s="60"/>
      <c r="X486" s="61"/>
      <c r="Y486" s="38"/>
      <c r="Z486" s="144" t="str">
        <f t="shared" ca="1" si="240"/>
        <v/>
      </c>
      <c r="AA486" s="59"/>
      <c r="AB486" s="60"/>
      <c r="AC486" s="60"/>
      <c r="AD486" s="151"/>
      <c r="AE486" s="30"/>
      <c r="AF486" s="31" t="str">
        <f t="shared" ca="1" si="241"/>
        <v/>
      </c>
      <c r="AG486" s="30"/>
      <c r="AH486" s="31" t="str">
        <f t="shared" ca="1" si="242"/>
        <v/>
      </c>
      <c r="AI486" s="122"/>
      <c r="AJ486" s="38" t="str">
        <f t="shared" ca="1" si="243"/>
        <v/>
      </c>
      <c r="AK486" s="30"/>
      <c r="AL486" s="31" t="str">
        <f t="shared" ca="1" si="244"/>
        <v/>
      </c>
      <c r="AM486" s="11" t="str">
        <f t="shared" si="245"/>
        <v/>
      </c>
      <c r="AN486" s="11" t="str">
        <f t="shared" si="246"/>
        <v/>
      </c>
      <c r="AO486" s="11" t="str">
        <f>IF(AM486=7,VLOOKUP(AN486,設定!$A$2:$B$6,2,1),"---")</f>
        <v>---</v>
      </c>
      <c r="AP486" s="85"/>
      <c r="AQ486" s="86"/>
      <c r="AR486" s="86"/>
      <c r="AS486" s="87" t="s">
        <v>115</v>
      </c>
      <c r="AT486" s="88"/>
      <c r="AU486" s="87"/>
      <c r="AV486" s="89"/>
      <c r="AW486" s="90" t="str">
        <f t="shared" si="247"/>
        <v/>
      </c>
      <c r="AX486" s="87" t="s">
        <v>115</v>
      </c>
      <c r="AY486" s="87" t="s">
        <v>115</v>
      </c>
      <c r="AZ486" s="87" t="s">
        <v>115</v>
      </c>
      <c r="BA486" s="87"/>
      <c r="BB486" s="87"/>
      <c r="BC486" s="87"/>
      <c r="BD486" s="87"/>
      <c r="BE486" s="91"/>
      <c r="BF486" s="96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256"/>
      <c r="BY486" s="106"/>
      <c r="BZ486" s="47"/>
      <c r="CA486" s="47">
        <v>475</v>
      </c>
      <c r="CB486" s="18" t="str">
        <f t="shared" si="248"/>
        <v/>
      </c>
      <c r="CC486" s="18" t="str">
        <f t="shared" si="250"/>
        <v>立得点表!3:12</v>
      </c>
      <c r="CD486" s="116" t="str">
        <f t="shared" si="251"/>
        <v>立得点表!16:25</v>
      </c>
      <c r="CE486" s="18" t="str">
        <f t="shared" si="252"/>
        <v>立3段得点表!3:13</v>
      </c>
      <c r="CF486" s="116" t="str">
        <f t="shared" si="253"/>
        <v>立3段得点表!16:25</v>
      </c>
      <c r="CG486" s="18" t="str">
        <f t="shared" si="254"/>
        <v>ボール得点表!3:13</v>
      </c>
      <c r="CH486" s="116" t="str">
        <f t="shared" si="255"/>
        <v>ボール得点表!16:25</v>
      </c>
      <c r="CI486" s="18" t="str">
        <f t="shared" si="256"/>
        <v>50m得点表!3:13</v>
      </c>
      <c r="CJ486" s="116" t="str">
        <f t="shared" si="257"/>
        <v>50m得点表!16:25</v>
      </c>
      <c r="CK486" s="18" t="str">
        <f t="shared" si="258"/>
        <v>往得点表!3:13</v>
      </c>
      <c r="CL486" s="116" t="str">
        <f t="shared" si="259"/>
        <v>往得点表!16:25</v>
      </c>
      <c r="CM486" s="18" t="str">
        <f t="shared" si="260"/>
        <v>腕得点表!3:13</v>
      </c>
      <c r="CN486" s="116" t="str">
        <f t="shared" si="261"/>
        <v>腕得点表!16:25</v>
      </c>
      <c r="CO486" s="18" t="str">
        <f t="shared" si="262"/>
        <v>腕膝得点表!3:4</v>
      </c>
      <c r="CP486" s="116" t="str">
        <f t="shared" si="263"/>
        <v>腕膝得点表!8:9</v>
      </c>
      <c r="CQ486" s="18" t="str">
        <f t="shared" si="264"/>
        <v>20mシャトルラン得点表!3:13</v>
      </c>
      <c r="CR486" s="116" t="str">
        <f t="shared" si="265"/>
        <v>20mシャトルラン得点表!16:25</v>
      </c>
      <c r="CS486" s="47" t="b">
        <f t="shared" si="249"/>
        <v>0</v>
      </c>
    </row>
    <row r="487" spans="1:97">
      <c r="A487" s="10">
        <v>476</v>
      </c>
      <c r="B487" s="147"/>
      <c r="C487" s="15"/>
      <c r="D487" s="233"/>
      <c r="E487" s="15"/>
      <c r="F487" s="139" t="str">
        <f t="shared" si="236"/>
        <v/>
      </c>
      <c r="G487" s="15"/>
      <c r="H487" s="15"/>
      <c r="I487" s="30"/>
      <c r="J487" s="31" t="str">
        <f t="shared" ca="1" si="237"/>
        <v/>
      </c>
      <c r="K487" s="30"/>
      <c r="L487" s="31" t="str">
        <f t="shared" ca="1" si="238"/>
        <v/>
      </c>
      <c r="M487" s="59"/>
      <c r="N487" s="60"/>
      <c r="O487" s="60"/>
      <c r="P487" s="60"/>
      <c r="Q487" s="151"/>
      <c r="R487" s="122"/>
      <c r="S487" s="38" t="str">
        <f t="shared" ca="1" si="239"/>
        <v/>
      </c>
      <c r="T487" s="59"/>
      <c r="U487" s="60"/>
      <c r="V487" s="60"/>
      <c r="W487" s="60"/>
      <c r="X487" s="61"/>
      <c r="Y487" s="38"/>
      <c r="Z487" s="144" t="str">
        <f t="shared" ca="1" si="240"/>
        <v/>
      </c>
      <c r="AA487" s="59"/>
      <c r="AB487" s="60"/>
      <c r="AC487" s="60"/>
      <c r="AD487" s="151"/>
      <c r="AE487" s="30"/>
      <c r="AF487" s="31" t="str">
        <f t="shared" ca="1" si="241"/>
        <v/>
      </c>
      <c r="AG487" s="30"/>
      <c r="AH487" s="31" t="str">
        <f t="shared" ca="1" si="242"/>
        <v/>
      </c>
      <c r="AI487" s="122"/>
      <c r="AJ487" s="38" t="str">
        <f t="shared" ca="1" si="243"/>
        <v/>
      </c>
      <c r="AK487" s="30"/>
      <c r="AL487" s="31" t="str">
        <f t="shared" ca="1" si="244"/>
        <v/>
      </c>
      <c r="AM487" s="11" t="str">
        <f t="shared" si="245"/>
        <v/>
      </c>
      <c r="AN487" s="11" t="str">
        <f t="shared" si="246"/>
        <v/>
      </c>
      <c r="AO487" s="11" t="str">
        <f>IF(AM487=7,VLOOKUP(AN487,設定!$A$2:$B$6,2,1),"---")</f>
        <v>---</v>
      </c>
      <c r="AP487" s="85"/>
      <c r="AQ487" s="86"/>
      <c r="AR487" s="86"/>
      <c r="AS487" s="87" t="s">
        <v>115</v>
      </c>
      <c r="AT487" s="88"/>
      <c r="AU487" s="87"/>
      <c r="AV487" s="89"/>
      <c r="AW487" s="90" t="str">
        <f t="shared" si="247"/>
        <v/>
      </c>
      <c r="AX487" s="87" t="s">
        <v>115</v>
      </c>
      <c r="AY487" s="87" t="s">
        <v>115</v>
      </c>
      <c r="AZ487" s="87" t="s">
        <v>115</v>
      </c>
      <c r="BA487" s="87"/>
      <c r="BB487" s="87"/>
      <c r="BC487" s="87"/>
      <c r="BD487" s="87"/>
      <c r="BE487" s="91"/>
      <c r="BF487" s="96"/>
      <c r="BG487" s="87"/>
      <c r="BH487" s="87"/>
      <c r="BI487" s="87"/>
      <c r="BJ487" s="87"/>
      <c r="BK487" s="87"/>
      <c r="BL487" s="87"/>
      <c r="BM487" s="87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256"/>
      <c r="BY487" s="106"/>
      <c r="BZ487" s="47"/>
      <c r="CA487" s="47">
        <v>476</v>
      </c>
      <c r="CB487" s="18" t="str">
        <f t="shared" si="248"/>
        <v/>
      </c>
      <c r="CC487" s="18" t="str">
        <f t="shared" si="250"/>
        <v>立得点表!3:12</v>
      </c>
      <c r="CD487" s="116" t="str">
        <f t="shared" si="251"/>
        <v>立得点表!16:25</v>
      </c>
      <c r="CE487" s="18" t="str">
        <f t="shared" si="252"/>
        <v>立3段得点表!3:13</v>
      </c>
      <c r="CF487" s="116" t="str">
        <f t="shared" si="253"/>
        <v>立3段得点表!16:25</v>
      </c>
      <c r="CG487" s="18" t="str">
        <f t="shared" si="254"/>
        <v>ボール得点表!3:13</v>
      </c>
      <c r="CH487" s="116" t="str">
        <f t="shared" si="255"/>
        <v>ボール得点表!16:25</v>
      </c>
      <c r="CI487" s="18" t="str">
        <f t="shared" si="256"/>
        <v>50m得点表!3:13</v>
      </c>
      <c r="CJ487" s="116" t="str">
        <f t="shared" si="257"/>
        <v>50m得点表!16:25</v>
      </c>
      <c r="CK487" s="18" t="str">
        <f t="shared" si="258"/>
        <v>往得点表!3:13</v>
      </c>
      <c r="CL487" s="116" t="str">
        <f t="shared" si="259"/>
        <v>往得点表!16:25</v>
      </c>
      <c r="CM487" s="18" t="str">
        <f t="shared" si="260"/>
        <v>腕得点表!3:13</v>
      </c>
      <c r="CN487" s="116" t="str">
        <f t="shared" si="261"/>
        <v>腕得点表!16:25</v>
      </c>
      <c r="CO487" s="18" t="str">
        <f t="shared" si="262"/>
        <v>腕膝得点表!3:4</v>
      </c>
      <c r="CP487" s="116" t="str">
        <f t="shared" si="263"/>
        <v>腕膝得点表!8:9</v>
      </c>
      <c r="CQ487" s="18" t="str">
        <f t="shared" si="264"/>
        <v>20mシャトルラン得点表!3:13</v>
      </c>
      <c r="CR487" s="116" t="str">
        <f t="shared" si="265"/>
        <v>20mシャトルラン得点表!16:25</v>
      </c>
      <c r="CS487" s="47" t="b">
        <f t="shared" si="249"/>
        <v>0</v>
      </c>
    </row>
    <row r="488" spans="1:97">
      <c r="A488" s="10">
        <v>477</v>
      </c>
      <c r="B488" s="147"/>
      <c r="C488" s="15"/>
      <c r="D488" s="233"/>
      <c r="E488" s="15"/>
      <c r="F488" s="139" t="str">
        <f t="shared" si="236"/>
        <v/>
      </c>
      <c r="G488" s="15"/>
      <c r="H488" s="15"/>
      <c r="I488" s="30"/>
      <c r="J488" s="31" t="str">
        <f t="shared" ca="1" si="237"/>
        <v/>
      </c>
      <c r="K488" s="30"/>
      <c r="L488" s="31" t="str">
        <f t="shared" ca="1" si="238"/>
        <v/>
      </c>
      <c r="M488" s="59"/>
      <c r="N488" s="60"/>
      <c r="O488" s="60"/>
      <c r="P488" s="60"/>
      <c r="Q488" s="151"/>
      <c r="R488" s="122"/>
      <c r="S488" s="38" t="str">
        <f t="shared" ca="1" si="239"/>
        <v/>
      </c>
      <c r="T488" s="59"/>
      <c r="U488" s="60"/>
      <c r="V488" s="60"/>
      <c r="W488" s="60"/>
      <c r="X488" s="61"/>
      <c r="Y488" s="38"/>
      <c r="Z488" s="144" t="str">
        <f t="shared" ca="1" si="240"/>
        <v/>
      </c>
      <c r="AA488" s="59"/>
      <c r="AB488" s="60"/>
      <c r="AC488" s="60"/>
      <c r="AD488" s="151"/>
      <c r="AE488" s="30"/>
      <c r="AF488" s="31" t="str">
        <f t="shared" ca="1" si="241"/>
        <v/>
      </c>
      <c r="AG488" s="30"/>
      <c r="AH488" s="31" t="str">
        <f t="shared" ca="1" si="242"/>
        <v/>
      </c>
      <c r="AI488" s="122"/>
      <c r="AJ488" s="38" t="str">
        <f t="shared" ca="1" si="243"/>
        <v/>
      </c>
      <c r="AK488" s="30"/>
      <c r="AL488" s="31" t="str">
        <f t="shared" ca="1" si="244"/>
        <v/>
      </c>
      <c r="AM488" s="11" t="str">
        <f t="shared" si="245"/>
        <v/>
      </c>
      <c r="AN488" s="11" t="str">
        <f t="shared" si="246"/>
        <v/>
      </c>
      <c r="AO488" s="11" t="str">
        <f>IF(AM488=7,VLOOKUP(AN488,設定!$A$2:$B$6,2,1),"---")</f>
        <v>---</v>
      </c>
      <c r="AP488" s="85"/>
      <c r="AQ488" s="86"/>
      <c r="AR488" s="86"/>
      <c r="AS488" s="87" t="s">
        <v>115</v>
      </c>
      <c r="AT488" s="88"/>
      <c r="AU488" s="87"/>
      <c r="AV488" s="89"/>
      <c r="AW488" s="90" t="str">
        <f t="shared" si="247"/>
        <v/>
      </c>
      <c r="AX488" s="87" t="s">
        <v>115</v>
      </c>
      <c r="AY488" s="87" t="s">
        <v>115</v>
      </c>
      <c r="AZ488" s="87" t="s">
        <v>115</v>
      </c>
      <c r="BA488" s="87"/>
      <c r="BB488" s="87"/>
      <c r="BC488" s="87"/>
      <c r="BD488" s="87"/>
      <c r="BE488" s="91"/>
      <c r="BF488" s="96"/>
      <c r="BG488" s="87"/>
      <c r="BH488" s="87"/>
      <c r="BI488" s="87"/>
      <c r="BJ488" s="87"/>
      <c r="BK488" s="87"/>
      <c r="BL488" s="87"/>
      <c r="BM488" s="87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256"/>
      <c r="BY488" s="106"/>
      <c r="BZ488" s="47"/>
      <c r="CA488" s="47">
        <v>477</v>
      </c>
      <c r="CB488" s="18" t="str">
        <f t="shared" si="248"/>
        <v/>
      </c>
      <c r="CC488" s="18" t="str">
        <f t="shared" si="250"/>
        <v>立得点表!3:12</v>
      </c>
      <c r="CD488" s="116" t="str">
        <f t="shared" si="251"/>
        <v>立得点表!16:25</v>
      </c>
      <c r="CE488" s="18" t="str">
        <f t="shared" si="252"/>
        <v>立3段得点表!3:13</v>
      </c>
      <c r="CF488" s="116" t="str">
        <f t="shared" si="253"/>
        <v>立3段得点表!16:25</v>
      </c>
      <c r="CG488" s="18" t="str">
        <f t="shared" si="254"/>
        <v>ボール得点表!3:13</v>
      </c>
      <c r="CH488" s="116" t="str">
        <f t="shared" si="255"/>
        <v>ボール得点表!16:25</v>
      </c>
      <c r="CI488" s="18" t="str">
        <f t="shared" si="256"/>
        <v>50m得点表!3:13</v>
      </c>
      <c r="CJ488" s="116" t="str">
        <f t="shared" si="257"/>
        <v>50m得点表!16:25</v>
      </c>
      <c r="CK488" s="18" t="str">
        <f t="shared" si="258"/>
        <v>往得点表!3:13</v>
      </c>
      <c r="CL488" s="116" t="str">
        <f t="shared" si="259"/>
        <v>往得点表!16:25</v>
      </c>
      <c r="CM488" s="18" t="str">
        <f t="shared" si="260"/>
        <v>腕得点表!3:13</v>
      </c>
      <c r="CN488" s="116" t="str">
        <f t="shared" si="261"/>
        <v>腕得点表!16:25</v>
      </c>
      <c r="CO488" s="18" t="str">
        <f t="shared" si="262"/>
        <v>腕膝得点表!3:4</v>
      </c>
      <c r="CP488" s="116" t="str">
        <f t="shared" si="263"/>
        <v>腕膝得点表!8:9</v>
      </c>
      <c r="CQ488" s="18" t="str">
        <f t="shared" si="264"/>
        <v>20mシャトルラン得点表!3:13</v>
      </c>
      <c r="CR488" s="116" t="str">
        <f t="shared" si="265"/>
        <v>20mシャトルラン得点表!16:25</v>
      </c>
      <c r="CS488" s="47" t="b">
        <f t="shared" si="249"/>
        <v>0</v>
      </c>
    </row>
    <row r="489" spans="1:97">
      <c r="A489" s="10">
        <v>478</v>
      </c>
      <c r="B489" s="147"/>
      <c r="C489" s="15"/>
      <c r="D489" s="233"/>
      <c r="E489" s="15"/>
      <c r="F489" s="139" t="str">
        <f t="shared" si="236"/>
        <v/>
      </c>
      <c r="G489" s="15"/>
      <c r="H489" s="15"/>
      <c r="I489" s="30"/>
      <c r="J489" s="31" t="str">
        <f t="shared" ca="1" si="237"/>
        <v/>
      </c>
      <c r="K489" s="30"/>
      <c r="L489" s="31" t="str">
        <f t="shared" ca="1" si="238"/>
        <v/>
      </c>
      <c r="M489" s="59"/>
      <c r="N489" s="60"/>
      <c r="O489" s="60"/>
      <c r="P489" s="60"/>
      <c r="Q489" s="151"/>
      <c r="R489" s="122"/>
      <c r="S489" s="38" t="str">
        <f t="shared" ca="1" si="239"/>
        <v/>
      </c>
      <c r="T489" s="59"/>
      <c r="U489" s="60"/>
      <c r="V489" s="60"/>
      <c r="W489" s="60"/>
      <c r="X489" s="61"/>
      <c r="Y489" s="38"/>
      <c r="Z489" s="144" t="str">
        <f t="shared" ca="1" si="240"/>
        <v/>
      </c>
      <c r="AA489" s="59"/>
      <c r="AB489" s="60"/>
      <c r="AC489" s="60"/>
      <c r="AD489" s="151"/>
      <c r="AE489" s="30"/>
      <c r="AF489" s="31" t="str">
        <f t="shared" ca="1" si="241"/>
        <v/>
      </c>
      <c r="AG489" s="30"/>
      <c r="AH489" s="31" t="str">
        <f t="shared" ca="1" si="242"/>
        <v/>
      </c>
      <c r="AI489" s="122"/>
      <c r="AJ489" s="38" t="str">
        <f t="shared" ca="1" si="243"/>
        <v/>
      </c>
      <c r="AK489" s="30"/>
      <c r="AL489" s="31" t="str">
        <f t="shared" ca="1" si="244"/>
        <v/>
      </c>
      <c r="AM489" s="11" t="str">
        <f t="shared" si="245"/>
        <v/>
      </c>
      <c r="AN489" s="11" t="str">
        <f t="shared" si="246"/>
        <v/>
      </c>
      <c r="AO489" s="11" t="str">
        <f>IF(AM489=7,VLOOKUP(AN489,設定!$A$2:$B$6,2,1),"---")</f>
        <v>---</v>
      </c>
      <c r="AP489" s="85"/>
      <c r="AQ489" s="86"/>
      <c r="AR489" s="86"/>
      <c r="AS489" s="87" t="s">
        <v>115</v>
      </c>
      <c r="AT489" s="88"/>
      <c r="AU489" s="87"/>
      <c r="AV489" s="89"/>
      <c r="AW489" s="90" t="str">
        <f t="shared" si="247"/>
        <v/>
      </c>
      <c r="AX489" s="87" t="s">
        <v>115</v>
      </c>
      <c r="AY489" s="87" t="s">
        <v>115</v>
      </c>
      <c r="AZ489" s="87" t="s">
        <v>115</v>
      </c>
      <c r="BA489" s="87"/>
      <c r="BB489" s="87"/>
      <c r="BC489" s="87"/>
      <c r="BD489" s="87"/>
      <c r="BE489" s="91"/>
      <c r="BF489" s="96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256"/>
      <c r="BY489" s="106"/>
      <c r="BZ489" s="47"/>
      <c r="CA489" s="47">
        <v>478</v>
      </c>
      <c r="CB489" s="18" t="str">
        <f t="shared" si="248"/>
        <v/>
      </c>
      <c r="CC489" s="18" t="str">
        <f t="shared" si="250"/>
        <v>立得点表!3:12</v>
      </c>
      <c r="CD489" s="116" t="str">
        <f t="shared" si="251"/>
        <v>立得点表!16:25</v>
      </c>
      <c r="CE489" s="18" t="str">
        <f t="shared" si="252"/>
        <v>立3段得点表!3:13</v>
      </c>
      <c r="CF489" s="116" t="str">
        <f t="shared" si="253"/>
        <v>立3段得点表!16:25</v>
      </c>
      <c r="CG489" s="18" t="str">
        <f t="shared" si="254"/>
        <v>ボール得点表!3:13</v>
      </c>
      <c r="CH489" s="116" t="str">
        <f t="shared" si="255"/>
        <v>ボール得点表!16:25</v>
      </c>
      <c r="CI489" s="18" t="str">
        <f t="shared" si="256"/>
        <v>50m得点表!3:13</v>
      </c>
      <c r="CJ489" s="116" t="str">
        <f t="shared" si="257"/>
        <v>50m得点表!16:25</v>
      </c>
      <c r="CK489" s="18" t="str">
        <f t="shared" si="258"/>
        <v>往得点表!3:13</v>
      </c>
      <c r="CL489" s="116" t="str">
        <f t="shared" si="259"/>
        <v>往得点表!16:25</v>
      </c>
      <c r="CM489" s="18" t="str">
        <f t="shared" si="260"/>
        <v>腕得点表!3:13</v>
      </c>
      <c r="CN489" s="116" t="str">
        <f t="shared" si="261"/>
        <v>腕得点表!16:25</v>
      </c>
      <c r="CO489" s="18" t="str">
        <f t="shared" si="262"/>
        <v>腕膝得点表!3:4</v>
      </c>
      <c r="CP489" s="116" t="str">
        <f t="shared" si="263"/>
        <v>腕膝得点表!8:9</v>
      </c>
      <c r="CQ489" s="18" t="str">
        <f t="shared" si="264"/>
        <v>20mシャトルラン得点表!3:13</v>
      </c>
      <c r="CR489" s="116" t="str">
        <f t="shared" si="265"/>
        <v>20mシャトルラン得点表!16:25</v>
      </c>
      <c r="CS489" s="47" t="b">
        <f t="shared" si="249"/>
        <v>0</v>
      </c>
    </row>
    <row r="490" spans="1:97">
      <c r="A490" s="10">
        <v>479</v>
      </c>
      <c r="B490" s="147"/>
      <c r="C490" s="15"/>
      <c r="D490" s="233"/>
      <c r="E490" s="15"/>
      <c r="F490" s="139" t="str">
        <f t="shared" si="236"/>
        <v/>
      </c>
      <c r="G490" s="15"/>
      <c r="H490" s="15"/>
      <c r="I490" s="30"/>
      <c r="J490" s="31" t="str">
        <f t="shared" ca="1" si="237"/>
        <v/>
      </c>
      <c r="K490" s="30"/>
      <c r="L490" s="31" t="str">
        <f t="shared" ca="1" si="238"/>
        <v/>
      </c>
      <c r="M490" s="59"/>
      <c r="N490" s="60"/>
      <c r="O490" s="60"/>
      <c r="P490" s="60"/>
      <c r="Q490" s="151"/>
      <c r="R490" s="122"/>
      <c r="S490" s="38" t="str">
        <f t="shared" ca="1" si="239"/>
        <v/>
      </c>
      <c r="T490" s="59"/>
      <c r="U490" s="60"/>
      <c r="V490" s="60"/>
      <c r="W490" s="60"/>
      <c r="X490" s="61"/>
      <c r="Y490" s="38"/>
      <c r="Z490" s="144" t="str">
        <f t="shared" ca="1" si="240"/>
        <v/>
      </c>
      <c r="AA490" s="59"/>
      <c r="AB490" s="60"/>
      <c r="AC490" s="60"/>
      <c r="AD490" s="151"/>
      <c r="AE490" s="30"/>
      <c r="AF490" s="31" t="str">
        <f t="shared" ca="1" si="241"/>
        <v/>
      </c>
      <c r="AG490" s="30"/>
      <c r="AH490" s="31" t="str">
        <f t="shared" ca="1" si="242"/>
        <v/>
      </c>
      <c r="AI490" s="122"/>
      <c r="AJ490" s="38" t="str">
        <f t="shared" ca="1" si="243"/>
        <v/>
      </c>
      <c r="AK490" s="30"/>
      <c r="AL490" s="31" t="str">
        <f t="shared" ca="1" si="244"/>
        <v/>
      </c>
      <c r="AM490" s="11" t="str">
        <f t="shared" si="245"/>
        <v/>
      </c>
      <c r="AN490" s="11" t="str">
        <f t="shared" si="246"/>
        <v/>
      </c>
      <c r="AO490" s="11" t="str">
        <f>IF(AM490=7,VLOOKUP(AN490,設定!$A$2:$B$6,2,1),"---")</f>
        <v>---</v>
      </c>
      <c r="AP490" s="85"/>
      <c r="AQ490" s="86"/>
      <c r="AR490" s="86"/>
      <c r="AS490" s="87" t="s">
        <v>115</v>
      </c>
      <c r="AT490" s="88"/>
      <c r="AU490" s="87"/>
      <c r="AV490" s="89"/>
      <c r="AW490" s="90" t="str">
        <f t="shared" si="247"/>
        <v/>
      </c>
      <c r="AX490" s="87" t="s">
        <v>115</v>
      </c>
      <c r="AY490" s="87" t="s">
        <v>115</v>
      </c>
      <c r="AZ490" s="87" t="s">
        <v>115</v>
      </c>
      <c r="BA490" s="87"/>
      <c r="BB490" s="87"/>
      <c r="BC490" s="87"/>
      <c r="BD490" s="87"/>
      <c r="BE490" s="91"/>
      <c r="BF490" s="96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256"/>
      <c r="BY490" s="106"/>
      <c r="BZ490" s="47"/>
      <c r="CA490" s="47">
        <v>479</v>
      </c>
      <c r="CB490" s="18" t="str">
        <f t="shared" si="248"/>
        <v/>
      </c>
      <c r="CC490" s="18" t="str">
        <f t="shared" si="250"/>
        <v>立得点表!3:12</v>
      </c>
      <c r="CD490" s="116" t="str">
        <f t="shared" si="251"/>
        <v>立得点表!16:25</v>
      </c>
      <c r="CE490" s="18" t="str">
        <f t="shared" si="252"/>
        <v>立3段得点表!3:13</v>
      </c>
      <c r="CF490" s="116" t="str">
        <f t="shared" si="253"/>
        <v>立3段得点表!16:25</v>
      </c>
      <c r="CG490" s="18" t="str">
        <f t="shared" si="254"/>
        <v>ボール得点表!3:13</v>
      </c>
      <c r="CH490" s="116" t="str">
        <f t="shared" si="255"/>
        <v>ボール得点表!16:25</v>
      </c>
      <c r="CI490" s="18" t="str">
        <f t="shared" si="256"/>
        <v>50m得点表!3:13</v>
      </c>
      <c r="CJ490" s="116" t="str">
        <f t="shared" si="257"/>
        <v>50m得点表!16:25</v>
      </c>
      <c r="CK490" s="18" t="str">
        <f t="shared" si="258"/>
        <v>往得点表!3:13</v>
      </c>
      <c r="CL490" s="116" t="str">
        <f t="shared" si="259"/>
        <v>往得点表!16:25</v>
      </c>
      <c r="CM490" s="18" t="str">
        <f t="shared" si="260"/>
        <v>腕得点表!3:13</v>
      </c>
      <c r="CN490" s="116" t="str">
        <f t="shared" si="261"/>
        <v>腕得点表!16:25</v>
      </c>
      <c r="CO490" s="18" t="str">
        <f t="shared" si="262"/>
        <v>腕膝得点表!3:4</v>
      </c>
      <c r="CP490" s="116" t="str">
        <f t="shared" si="263"/>
        <v>腕膝得点表!8:9</v>
      </c>
      <c r="CQ490" s="18" t="str">
        <f t="shared" si="264"/>
        <v>20mシャトルラン得点表!3:13</v>
      </c>
      <c r="CR490" s="116" t="str">
        <f t="shared" si="265"/>
        <v>20mシャトルラン得点表!16:25</v>
      </c>
      <c r="CS490" s="47" t="b">
        <f t="shared" si="249"/>
        <v>0</v>
      </c>
    </row>
    <row r="491" spans="1:97">
      <c r="A491" s="10">
        <v>480</v>
      </c>
      <c r="B491" s="147"/>
      <c r="C491" s="15"/>
      <c r="D491" s="233"/>
      <c r="E491" s="15"/>
      <c r="F491" s="139" t="str">
        <f t="shared" si="236"/>
        <v/>
      </c>
      <c r="G491" s="15"/>
      <c r="H491" s="15"/>
      <c r="I491" s="30"/>
      <c r="J491" s="31" t="str">
        <f t="shared" ca="1" si="237"/>
        <v/>
      </c>
      <c r="K491" s="30"/>
      <c r="L491" s="31" t="str">
        <f t="shared" ca="1" si="238"/>
        <v/>
      </c>
      <c r="M491" s="59"/>
      <c r="N491" s="60"/>
      <c r="O491" s="60"/>
      <c r="P491" s="60"/>
      <c r="Q491" s="151"/>
      <c r="R491" s="122"/>
      <c r="S491" s="38" t="str">
        <f t="shared" ca="1" si="239"/>
        <v/>
      </c>
      <c r="T491" s="59"/>
      <c r="U491" s="60"/>
      <c r="V491" s="60"/>
      <c r="W491" s="60"/>
      <c r="X491" s="61"/>
      <c r="Y491" s="38"/>
      <c r="Z491" s="144" t="str">
        <f t="shared" ca="1" si="240"/>
        <v/>
      </c>
      <c r="AA491" s="59"/>
      <c r="AB491" s="60"/>
      <c r="AC491" s="60"/>
      <c r="AD491" s="151"/>
      <c r="AE491" s="30"/>
      <c r="AF491" s="31" t="str">
        <f t="shared" ca="1" si="241"/>
        <v/>
      </c>
      <c r="AG491" s="30"/>
      <c r="AH491" s="31" t="str">
        <f t="shared" ca="1" si="242"/>
        <v/>
      </c>
      <c r="AI491" s="122"/>
      <c r="AJ491" s="38" t="str">
        <f t="shared" ca="1" si="243"/>
        <v/>
      </c>
      <c r="AK491" s="30"/>
      <c r="AL491" s="31" t="str">
        <f t="shared" ca="1" si="244"/>
        <v/>
      </c>
      <c r="AM491" s="11" t="str">
        <f t="shared" si="245"/>
        <v/>
      </c>
      <c r="AN491" s="11" t="str">
        <f t="shared" si="246"/>
        <v/>
      </c>
      <c r="AO491" s="11" t="str">
        <f>IF(AM491=7,VLOOKUP(AN491,設定!$A$2:$B$6,2,1),"---")</f>
        <v>---</v>
      </c>
      <c r="AP491" s="85"/>
      <c r="AQ491" s="86"/>
      <c r="AR491" s="86"/>
      <c r="AS491" s="87" t="s">
        <v>115</v>
      </c>
      <c r="AT491" s="88"/>
      <c r="AU491" s="87"/>
      <c r="AV491" s="89"/>
      <c r="AW491" s="90" t="str">
        <f t="shared" si="247"/>
        <v/>
      </c>
      <c r="AX491" s="87" t="s">
        <v>115</v>
      </c>
      <c r="AY491" s="87" t="s">
        <v>115</v>
      </c>
      <c r="AZ491" s="87" t="s">
        <v>115</v>
      </c>
      <c r="BA491" s="87"/>
      <c r="BB491" s="87"/>
      <c r="BC491" s="87"/>
      <c r="BD491" s="87"/>
      <c r="BE491" s="91"/>
      <c r="BF491" s="96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256"/>
      <c r="BY491" s="106"/>
      <c r="BZ491" s="47"/>
      <c r="CA491" s="47">
        <v>480</v>
      </c>
      <c r="CB491" s="18" t="str">
        <f t="shared" si="248"/>
        <v/>
      </c>
      <c r="CC491" s="18" t="str">
        <f t="shared" si="250"/>
        <v>立得点表!3:12</v>
      </c>
      <c r="CD491" s="116" t="str">
        <f t="shared" si="251"/>
        <v>立得点表!16:25</v>
      </c>
      <c r="CE491" s="18" t="str">
        <f t="shared" si="252"/>
        <v>立3段得点表!3:13</v>
      </c>
      <c r="CF491" s="116" t="str">
        <f t="shared" si="253"/>
        <v>立3段得点表!16:25</v>
      </c>
      <c r="CG491" s="18" t="str">
        <f t="shared" si="254"/>
        <v>ボール得点表!3:13</v>
      </c>
      <c r="CH491" s="116" t="str">
        <f t="shared" si="255"/>
        <v>ボール得点表!16:25</v>
      </c>
      <c r="CI491" s="18" t="str">
        <f t="shared" si="256"/>
        <v>50m得点表!3:13</v>
      </c>
      <c r="CJ491" s="116" t="str">
        <f t="shared" si="257"/>
        <v>50m得点表!16:25</v>
      </c>
      <c r="CK491" s="18" t="str">
        <f t="shared" si="258"/>
        <v>往得点表!3:13</v>
      </c>
      <c r="CL491" s="116" t="str">
        <f t="shared" si="259"/>
        <v>往得点表!16:25</v>
      </c>
      <c r="CM491" s="18" t="str">
        <f t="shared" si="260"/>
        <v>腕得点表!3:13</v>
      </c>
      <c r="CN491" s="116" t="str">
        <f t="shared" si="261"/>
        <v>腕得点表!16:25</v>
      </c>
      <c r="CO491" s="18" t="str">
        <f t="shared" si="262"/>
        <v>腕膝得点表!3:4</v>
      </c>
      <c r="CP491" s="116" t="str">
        <f t="shared" si="263"/>
        <v>腕膝得点表!8:9</v>
      </c>
      <c r="CQ491" s="18" t="str">
        <f t="shared" si="264"/>
        <v>20mシャトルラン得点表!3:13</v>
      </c>
      <c r="CR491" s="116" t="str">
        <f t="shared" si="265"/>
        <v>20mシャトルラン得点表!16:25</v>
      </c>
      <c r="CS491" s="47" t="b">
        <f t="shared" si="249"/>
        <v>0</v>
      </c>
    </row>
    <row r="492" spans="1:97">
      <c r="A492" s="10">
        <v>481</v>
      </c>
      <c r="B492" s="147"/>
      <c r="C492" s="15"/>
      <c r="D492" s="233"/>
      <c r="E492" s="15"/>
      <c r="F492" s="139" t="str">
        <f t="shared" si="236"/>
        <v/>
      </c>
      <c r="G492" s="15"/>
      <c r="H492" s="15"/>
      <c r="I492" s="30"/>
      <c r="J492" s="31" t="str">
        <f t="shared" ca="1" si="237"/>
        <v/>
      </c>
      <c r="K492" s="30"/>
      <c r="L492" s="31" t="str">
        <f t="shared" ca="1" si="238"/>
        <v/>
      </c>
      <c r="M492" s="59"/>
      <c r="N492" s="60"/>
      <c r="O492" s="60"/>
      <c r="P492" s="60"/>
      <c r="Q492" s="151"/>
      <c r="R492" s="122"/>
      <c r="S492" s="38" t="str">
        <f t="shared" ca="1" si="239"/>
        <v/>
      </c>
      <c r="T492" s="59"/>
      <c r="U492" s="60"/>
      <c r="V492" s="60"/>
      <c r="W492" s="60"/>
      <c r="X492" s="61"/>
      <c r="Y492" s="38"/>
      <c r="Z492" s="144" t="str">
        <f t="shared" ca="1" si="240"/>
        <v/>
      </c>
      <c r="AA492" s="59"/>
      <c r="AB492" s="60"/>
      <c r="AC492" s="60"/>
      <c r="AD492" s="151"/>
      <c r="AE492" s="30"/>
      <c r="AF492" s="31" t="str">
        <f t="shared" ca="1" si="241"/>
        <v/>
      </c>
      <c r="AG492" s="30"/>
      <c r="AH492" s="31" t="str">
        <f t="shared" ca="1" si="242"/>
        <v/>
      </c>
      <c r="AI492" s="122"/>
      <c r="AJ492" s="38" t="str">
        <f t="shared" ca="1" si="243"/>
        <v/>
      </c>
      <c r="AK492" s="30"/>
      <c r="AL492" s="31" t="str">
        <f t="shared" ca="1" si="244"/>
        <v/>
      </c>
      <c r="AM492" s="11" t="str">
        <f t="shared" si="245"/>
        <v/>
      </c>
      <c r="AN492" s="11" t="str">
        <f t="shared" si="246"/>
        <v/>
      </c>
      <c r="AO492" s="11" t="str">
        <f>IF(AM492=7,VLOOKUP(AN492,設定!$A$2:$B$6,2,1),"---")</f>
        <v>---</v>
      </c>
      <c r="AP492" s="85"/>
      <c r="AQ492" s="86"/>
      <c r="AR492" s="86"/>
      <c r="AS492" s="87" t="s">
        <v>115</v>
      </c>
      <c r="AT492" s="88"/>
      <c r="AU492" s="87"/>
      <c r="AV492" s="89"/>
      <c r="AW492" s="90" t="str">
        <f t="shared" si="247"/>
        <v/>
      </c>
      <c r="AX492" s="87" t="s">
        <v>115</v>
      </c>
      <c r="AY492" s="87" t="s">
        <v>115</v>
      </c>
      <c r="AZ492" s="87" t="s">
        <v>115</v>
      </c>
      <c r="BA492" s="87"/>
      <c r="BB492" s="87"/>
      <c r="BC492" s="87"/>
      <c r="BD492" s="87"/>
      <c r="BE492" s="91"/>
      <c r="BF492" s="96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256"/>
      <c r="BY492" s="106"/>
      <c r="BZ492" s="47"/>
      <c r="CA492" s="47">
        <v>481</v>
      </c>
      <c r="CB492" s="18" t="str">
        <f t="shared" si="248"/>
        <v/>
      </c>
      <c r="CC492" s="18" t="str">
        <f t="shared" si="250"/>
        <v>立得点表!3:12</v>
      </c>
      <c r="CD492" s="116" t="str">
        <f t="shared" si="251"/>
        <v>立得点表!16:25</v>
      </c>
      <c r="CE492" s="18" t="str">
        <f t="shared" si="252"/>
        <v>立3段得点表!3:13</v>
      </c>
      <c r="CF492" s="116" t="str">
        <f t="shared" si="253"/>
        <v>立3段得点表!16:25</v>
      </c>
      <c r="CG492" s="18" t="str">
        <f t="shared" si="254"/>
        <v>ボール得点表!3:13</v>
      </c>
      <c r="CH492" s="116" t="str">
        <f t="shared" si="255"/>
        <v>ボール得点表!16:25</v>
      </c>
      <c r="CI492" s="18" t="str">
        <f t="shared" si="256"/>
        <v>50m得点表!3:13</v>
      </c>
      <c r="CJ492" s="116" t="str">
        <f t="shared" si="257"/>
        <v>50m得点表!16:25</v>
      </c>
      <c r="CK492" s="18" t="str">
        <f t="shared" si="258"/>
        <v>往得点表!3:13</v>
      </c>
      <c r="CL492" s="116" t="str">
        <f t="shared" si="259"/>
        <v>往得点表!16:25</v>
      </c>
      <c r="CM492" s="18" t="str">
        <f t="shared" si="260"/>
        <v>腕得点表!3:13</v>
      </c>
      <c r="CN492" s="116" t="str">
        <f t="shared" si="261"/>
        <v>腕得点表!16:25</v>
      </c>
      <c r="CO492" s="18" t="str">
        <f t="shared" si="262"/>
        <v>腕膝得点表!3:4</v>
      </c>
      <c r="CP492" s="116" t="str">
        <f t="shared" si="263"/>
        <v>腕膝得点表!8:9</v>
      </c>
      <c r="CQ492" s="18" t="str">
        <f t="shared" si="264"/>
        <v>20mシャトルラン得点表!3:13</v>
      </c>
      <c r="CR492" s="116" t="str">
        <f t="shared" si="265"/>
        <v>20mシャトルラン得点表!16:25</v>
      </c>
      <c r="CS492" s="47" t="b">
        <f t="shared" si="249"/>
        <v>0</v>
      </c>
    </row>
    <row r="493" spans="1:97">
      <c r="A493" s="10">
        <v>482</v>
      </c>
      <c r="B493" s="147"/>
      <c r="C493" s="15"/>
      <c r="D493" s="233"/>
      <c r="E493" s="15"/>
      <c r="F493" s="139" t="str">
        <f t="shared" si="236"/>
        <v/>
      </c>
      <c r="G493" s="15"/>
      <c r="H493" s="15"/>
      <c r="I493" s="30"/>
      <c r="J493" s="31" t="str">
        <f t="shared" ca="1" si="237"/>
        <v/>
      </c>
      <c r="K493" s="30"/>
      <c r="L493" s="31" t="str">
        <f t="shared" ca="1" si="238"/>
        <v/>
      </c>
      <c r="M493" s="59"/>
      <c r="N493" s="60"/>
      <c r="O493" s="60"/>
      <c r="P493" s="60"/>
      <c r="Q493" s="151"/>
      <c r="R493" s="122"/>
      <c r="S493" s="38" t="str">
        <f t="shared" ca="1" si="239"/>
        <v/>
      </c>
      <c r="T493" s="59"/>
      <c r="U493" s="60"/>
      <c r="V493" s="60"/>
      <c r="W493" s="60"/>
      <c r="X493" s="61"/>
      <c r="Y493" s="38"/>
      <c r="Z493" s="144" t="str">
        <f t="shared" ca="1" si="240"/>
        <v/>
      </c>
      <c r="AA493" s="59"/>
      <c r="AB493" s="60"/>
      <c r="AC493" s="60"/>
      <c r="AD493" s="151"/>
      <c r="AE493" s="30"/>
      <c r="AF493" s="31" t="str">
        <f t="shared" ca="1" si="241"/>
        <v/>
      </c>
      <c r="AG493" s="30"/>
      <c r="AH493" s="31" t="str">
        <f t="shared" ca="1" si="242"/>
        <v/>
      </c>
      <c r="AI493" s="122"/>
      <c r="AJ493" s="38" t="str">
        <f t="shared" ca="1" si="243"/>
        <v/>
      </c>
      <c r="AK493" s="30"/>
      <c r="AL493" s="31" t="str">
        <f t="shared" ca="1" si="244"/>
        <v/>
      </c>
      <c r="AM493" s="11" t="str">
        <f t="shared" si="245"/>
        <v/>
      </c>
      <c r="AN493" s="11" t="str">
        <f t="shared" si="246"/>
        <v/>
      </c>
      <c r="AO493" s="11" t="str">
        <f>IF(AM493=7,VLOOKUP(AN493,設定!$A$2:$B$6,2,1),"---")</f>
        <v>---</v>
      </c>
      <c r="AP493" s="85"/>
      <c r="AQ493" s="86"/>
      <c r="AR493" s="86"/>
      <c r="AS493" s="87" t="s">
        <v>115</v>
      </c>
      <c r="AT493" s="88"/>
      <c r="AU493" s="87"/>
      <c r="AV493" s="89"/>
      <c r="AW493" s="90" t="str">
        <f t="shared" si="247"/>
        <v/>
      </c>
      <c r="AX493" s="87" t="s">
        <v>115</v>
      </c>
      <c r="AY493" s="87" t="s">
        <v>115</v>
      </c>
      <c r="AZ493" s="87" t="s">
        <v>115</v>
      </c>
      <c r="BA493" s="87"/>
      <c r="BB493" s="87"/>
      <c r="BC493" s="87"/>
      <c r="BD493" s="87"/>
      <c r="BE493" s="91"/>
      <c r="BF493" s="96"/>
      <c r="BG493" s="87"/>
      <c r="BH493" s="87"/>
      <c r="BI493" s="87"/>
      <c r="BJ493" s="87"/>
      <c r="BK493" s="87"/>
      <c r="BL493" s="87"/>
      <c r="BM493" s="87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256"/>
      <c r="BY493" s="106"/>
      <c r="BZ493" s="47"/>
      <c r="CA493" s="47">
        <v>482</v>
      </c>
      <c r="CB493" s="18" t="str">
        <f t="shared" si="248"/>
        <v/>
      </c>
      <c r="CC493" s="18" t="str">
        <f t="shared" si="250"/>
        <v>立得点表!3:12</v>
      </c>
      <c r="CD493" s="116" t="str">
        <f t="shared" si="251"/>
        <v>立得点表!16:25</v>
      </c>
      <c r="CE493" s="18" t="str">
        <f t="shared" si="252"/>
        <v>立3段得点表!3:13</v>
      </c>
      <c r="CF493" s="116" t="str">
        <f t="shared" si="253"/>
        <v>立3段得点表!16:25</v>
      </c>
      <c r="CG493" s="18" t="str">
        <f t="shared" si="254"/>
        <v>ボール得点表!3:13</v>
      </c>
      <c r="CH493" s="116" t="str">
        <f t="shared" si="255"/>
        <v>ボール得点表!16:25</v>
      </c>
      <c r="CI493" s="18" t="str">
        <f t="shared" si="256"/>
        <v>50m得点表!3:13</v>
      </c>
      <c r="CJ493" s="116" t="str">
        <f t="shared" si="257"/>
        <v>50m得点表!16:25</v>
      </c>
      <c r="CK493" s="18" t="str">
        <f t="shared" si="258"/>
        <v>往得点表!3:13</v>
      </c>
      <c r="CL493" s="116" t="str">
        <f t="shared" si="259"/>
        <v>往得点表!16:25</v>
      </c>
      <c r="CM493" s="18" t="str">
        <f t="shared" si="260"/>
        <v>腕得点表!3:13</v>
      </c>
      <c r="CN493" s="116" t="str">
        <f t="shared" si="261"/>
        <v>腕得点表!16:25</v>
      </c>
      <c r="CO493" s="18" t="str">
        <f t="shared" si="262"/>
        <v>腕膝得点表!3:4</v>
      </c>
      <c r="CP493" s="116" t="str">
        <f t="shared" si="263"/>
        <v>腕膝得点表!8:9</v>
      </c>
      <c r="CQ493" s="18" t="str">
        <f t="shared" si="264"/>
        <v>20mシャトルラン得点表!3:13</v>
      </c>
      <c r="CR493" s="116" t="str">
        <f t="shared" si="265"/>
        <v>20mシャトルラン得点表!16:25</v>
      </c>
      <c r="CS493" s="47" t="b">
        <f t="shared" si="249"/>
        <v>0</v>
      </c>
    </row>
    <row r="494" spans="1:97">
      <c r="A494" s="10">
        <v>483</v>
      </c>
      <c r="B494" s="147"/>
      <c r="C494" s="15"/>
      <c r="D494" s="233"/>
      <c r="E494" s="15"/>
      <c r="F494" s="139" t="str">
        <f t="shared" si="236"/>
        <v/>
      </c>
      <c r="G494" s="15"/>
      <c r="H494" s="15"/>
      <c r="I494" s="30"/>
      <c r="J494" s="31" t="str">
        <f t="shared" ca="1" si="237"/>
        <v/>
      </c>
      <c r="K494" s="30"/>
      <c r="L494" s="31" t="str">
        <f t="shared" ca="1" si="238"/>
        <v/>
      </c>
      <c r="M494" s="59"/>
      <c r="N494" s="60"/>
      <c r="O494" s="60"/>
      <c r="P494" s="60"/>
      <c r="Q494" s="151"/>
      <c r="R494" s="122"/>
      <c r="S494" s="38" t="str">
        <f t="shared" ca="1" si="239"/>
        <v/>
      </c>
      <c r="T494" s="59"/>
      <c r="U494" s="60"/>
      <c r="V494" s="60"/>
      <c r="W494" s="60"/>
      <c r="X494" s="61"/>
      <c r="Y494" s="38"/>
      <c r="Z494" s="144" t="str">
        <f t="shared" ca="1" si="240"/>
        <v/>
      </c>
      <c r="AA494" s="59"/>
      <c r="AB494" s="60"/>
      <c r="AC494" s="60"/>
      <c r="AD494" s="151"/>
      <c r="AE494" s="30"/>
      <c r="AF494" s="31" t="str">
        <f t="shared" ca="1" si="241"/>
        <v/>
      </c>
      <c r="AG494" s="30"/>
      <c r="AH494" s="31" t="str">
        <f t="shared" ca="1" si="242"/>
        <v/>
      </c>
      <c r="AI494" s="122"/>
      <c r="AJ494" s="38" t="str">
        <f t="shared" ca="1" si="243"/>
        <v/>
      </c>
      <c r="AK494" s="30"/>
      <c r="AL494" s="31" t="str">
        <f t="shared" ca="1" si="244"/>
        <v/>
      </c>
      <c r="AM494" s="11" t="str">
        <f t="shared" si="245"/>
        <v/>
      </c>
      <c r="AN494" s="11" t="str">
        <f t="shared" si="246"/>
        <v/>
      </c>
      <c r="AO494" s="11" t="str">
        <f>IF(AM494=7,VLOOKUP(AN494,設定!$A$2:$B$6,2,1),"---")</f>
        <v>---</v>
      </c>
      <c r="AP494" s="85"/>
      <c r="AQ494" s="86"/>
      <c r="AR494" s="86"/>
      <c r="AS494" s="87" t="s">
        <v>115</v>
      </c>
      <c r="AT494" s="88"/>
      <c r="AU494" s="87"/>
      <c r="AV494" s="89"/>
      <c r="AW494" s="90" t="str">
        <f t="shared" si="247"/>
        <v/>
      </c>
      <c r="AX494" s="87" t="s">
        <v>115</v>
      </c>
      <c r="AY494" s="87" t="s">
        <v>115</v>
      </c>
      <c r="AZ494" s="87" t="s">
        <v>115</v>
      </c>
      <c r="BA494" s="87"/>
      <c r="BB494" s="87"/>
      <c r="BC494" s="87"/>
      <c r="BD494" s="87"/>
      <c r="BE494" s="91"/>
      <c r="BF494" s="96"/>
      <c r="BG494" s="87"/>
      <c r="BH494" s="87"/>
      <c r="BI494" s="87"/>
      <c r="BJ494" s="87"/>
      <c r="BK494" s="87"/>
      <c r="BL494" s="87"/>
      <c r="BM494" s="87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256"/>
      <c r="BY494" s="106"/>
      <c r="BZ494" s="47"/>
      <c r="CA494" s="47">
        <v>483</v>
      </c>
      <c r="CB494" s="18" t="str">
        <f t="shared" si="248"/>
        <v/>
      </c>
      <c r="CC494" s="18" t="str">
        <f t="shared" si="250"/>
        <v>立得点表!3:12</v>
      </c>
      <c r="CD494" s="116" t="str">
        <f t="shared" si="251"/>
        <v>立得点表!16:25</v>
      </c>
      <c r="CE494" s="18" t="str">
        <f t="shared" si="252"/>
        <v>立3段得点表!3:13</v>
      </c>
      <c r="CF494" s="116" t="str">
        <f t="shared" si="253"/>
        <v>立3段得点表!16:25</v>
      </c>
      <c r="CG494" s="18" t="str">
        <f t="shared" si="254"/>
        <v>ボール得点表!3:13</v>
      </c>
      <c r="CH494" s="116" t="str">
        <f t="shared" si="255"/>
        <v>ボール得点表!16:25</v>
      </c>
      <c r="CI494" s="18" t="str">
        <f t="shared" si="256"/>
        <v>50m得点表!3:13</v>
      </c>
      <c r="CJ494" s="116" t="str">
        <f t="shared" si="257"/>
        <v>50m得点表!16:25</v>
      </c>
      <c r="CK494" s="18" t="str">
        <f t="shared" si="258"/>
        <v>往得点表!3:13</v>
      </c>
      <c r="CL494" s="116" t="str">
        <f t="shared" si="259"/>
        <v>往得点表!16:25</v>
      </c>
      <c r="CM494" s="18" t="str">
        <f t="shared" si="260"/>
        <v>腕得点表!3:13</v>
      </c>
      <c r="CN494" s="116" t="str">
        <f t="shared" si="261"/>
        <v>腕得点表!16:25</v>
      </c>
      <c r="CO494" s="18" t="str">
        <f t="shared" si="262"/>
        <v>腕膝得点表!3:4</v>
      </c>
      <c r="CP494" s="116" t="str">
        <f t="shared" si="263"/>
        <v>腕膝得点表!8:9</v>
      </c>
      <c r="CQ494" s="18" t="str">
        <f t="shared" si="264"/>
        <v>20mシャトルラン得点表!3:13</v>
      </c>
      <c r="CR494" s="116" t="str">
        <f t="shared" si="265"/>
        <v>20mシャトルラン得点表!16:25</v>
      </c>
      <c r="CS494" s="47" t="b">
        <f t="shared" si="249"/>
        <v>0</v>
      </c>
    </row>
    <row r="495" spans="1:97">
      <c r="A495" s="10">
        <v>484</v>
      </c>
      <c r="B495" s="147"/>
      <c r="C495" s="15"/>
      <c r="D495" s="233"/>
      <c r="E495" s="15"/>
      <c r="F495" s="139" t="str">
        <f t="shared" si="236"/>
        <v/>
      </c>
      <c r="G495" s="15"/>
      <c r="H495" s="15"/>
      <c r="I495" s="30"/>
      <c r="J495" s="31" t="str">
        <f t="shared" ca="1" si="237"/>
        <v/>
      </c>
      <c r="K495" s="30"/>
      <c r="L495" s="31" t="str">
        <f t="shared" ca="1" si="238"/>
        <v/>
      </c>
      <c r="M495" s="59"/>
      <c r="N495" s="60"/>
      <c r="O495" s="60"/>
      <c r="P495" s="60"/>
      <c r="Q495" s="151"/>
      <c r="R495" s="122"/>
      <c r="S495" s="38" t="str">
        <f t="shared" ca="1" si="239"/>
        <v/>
      </c>
      <c r="T495" s="59"/>
      <c r="U495" s="60"/>
      <c r="V495" s="60"/>
      <c r="W495" s="60"/>
      <c r="X495" s="61"/>
      <c r="Y495" s="38"/>
      <c r="Z495" s="144" t="str">
        <f t="shared" ca="1" si="240"/>
        <v/>
      </c>
      <c r="AA495" s="59"/>
      <c r="AB495" s="60"/>
      <c r="AC495" s="60"/>
      <c r="AD495" s="151"/>
      <c r="AE495" s="30"/>
      <c r="AF495" s="31" t="str">
        <f t="shared" ca="1" si="241"/>
        <v/>
      </c>
      <c r="AG495" s="30"/>
      <c r="AH495" s="31" t="str">
        <f t="shared" ca="1" si="242"/>
        <v/>
      </c>
      <c r="AI495" s="122"/>
      <c r="AJ495" s="38" t="str">
        <f t="shared" ca="1" si="243"/>
        <v/>
      </c>
      <c r="AK495" s="30"/>
      <c r="AL495" s="31" t="str">
        <f t="shared" ca="1" si="244"/>
        <v/>
      </c>
      <c r="AM495" s="11" t="str">
        <f t="shared" si="245"/>
        <v/>
      </c>
      <c r="AN495" s="11" t="str">
        <f t="shared" si="246"/>
        <v/>
      </c>
      <c r="AO495" s="11" t="str">
        <f>IF(AM495=7,VLOOKUP(AN495,設定!$A$2:$B$6,2,1),"---")</f>
        <v>---</v>
      </c>
      <c r="AP495" s="85"/>
      <c r="AQ495" s="86"/>
      <c r="AR495" s="86"/>
      <c r="AS495" s="87" t="s">
        <v>115</v>
      </c>
      <c r="AT495" s="88"/>
      <c r="AU495" s="87"/>
      <c r="AV495" s="89"/>
      <c r="AW495" s="90" t="str">
        <f t="shared" si="247"/>
        <v/>
      </c>
      <c r="AX495" s="87" t="s">
        <v>115</v>
      </c>
      <c r="AY495" s="87" t="s">
        <v>115</v>
      </c>
      <c r="AZ495" s="87" t="s">
        <v>115</v>
      </c>
      <c r="BA495" s="87"/>
      <c r="BB495" s="87"/>
      <c r="BC495" s="87"/>
      <c r="BD495" s="87"/>
      <c r="BE495" s="91"/>
      <c r="BF495" s="96"/>
      <c r="BG495" s="87"/>
      <c r="BH495" s="87"/>
      <c r="BI495" s="87"/>
      <c r="BJ495" s="87"/>
      <c r="BK495" s="87"/>
      <c r="BL495" s="87"/>
      <c r="BM495" s="87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256"/>
      <c r="BY495" s="106"/>
      <c r="BZ495" s="47"/>
      <c r="CA495" s="47">
        <v>484</v>
      </c>
      <c r="CB495" s="18" t="str">
        <f t="shared" si="248"/>
        <v/>
      </c>
      <c r="CC495" s="18" t="str">
        <f t="shared" si="250"/>
        <v>立得点表!3:12</v>
      </c>
      <c r="CD495" s="116" t="str">
        <f t="shared" si="251"/>
        <v>立得点表!16:25</v>
      </c>
      <c r="CE495" s="18" t="str">
        <f t="shared" si="252"/>
        <v>立3段得点表!3:13</v>
      </c>
      <c r="CF495" s="116" t="str">
        <f t="shared" si="253"/>
        <v>立3段得点表!16:25</v>
      </c>
      <c r="CG495" s="18" t="str">
        <f t="shared" si="254"/>
        <v>ボール得点表!3:13</v>
      </c>
      <c r="CH495" s="116" t="str">
        <f t="shared" si="255"/>
        <v>ボール得点表!16:25</v>
      </c>
      <c r="CI495" s="18" t="str">
        <f t="shared" si="256"/>
        <v>50m得点表!3:13</v>
      </c>
      <c r="CJ495" s="116" t="str">
        <f t="shared" si="257"/>
        <v>50m得点表!16:25</v>
      </c>
      <c r="CK495" s="18" t="str">
        <f t="shared" si="258"/>
        <v>往得点表!3:13</v>
      </c>
      <c r="CL495" s="116" t="str">
        <f t="shared" si="259"/>
        <v>往得点表!16:25</v>
      </c>
      <c r="CM495" s="18" t="str">
        <f t="shared" si="260"/>
        <v>腕得点表!3:13</v>
      </c>
      <c r="CN495" s="116" t="str">
        <f t="shared" si="261"/>
        <v>腕得点表!16:25</v>
      </c>
      <c r="CO495" s="18" t="str">
        <f t="shared" si="262"/>
        <v>腕膝得点表!3:4</v>
      </c>
      <c r="CP495" s="116" t="str">
        <f t="shared" si="263"/>
        <v>腕膝得点表!8:9</v>
      </c>
      <c r="CQ495" s="18" t="str">
        <f t="shared" si="264"/>
        <v>20mシャトルラン得点表!3:13</v>
      </c>
      <c r="CR495" s="116" t="str">
        <f t="shared" si="265"/>
        <v>20mシャトルラン得点表!16:25</v>
      </c>
      <c r="CS495" s="47" t="b">
        <f t="shared" si="249"/>
        <v>0</v>
      </c>
    </row>
    <row r="496" spans="1:97">
      <c r="A496" s="10">
        <v>485</v>
      </c>
      <c r="B496" s="147"/>
      <c r="C496" s="15"/>
      <c r="D496" s="233"/>
      <c r="E496" s="15"/>
      <c r="F496" s="139" t="str">
        <f t="shared" ref="F496:F559" si="266">IF(D496="","",DATEDIF(D496,$Z$4,"y"))</f>
        <v/>
      </c>
      <c r="G496" s="15"/>
      <c r="H496" s="15"/>
      <c r="I496" s="30"/>
      <c r="J496" s="31" t="str">
        <f t="shared" ref="J496:J559" ca="1" si="267">IF(B496="","",IF(I496="","",CHOOSE(MATCH($I496,IF($C496="男",INDIRECT(CC496),INDIRECT(CD496)),1),1,2,3,4,5,6,7,8,9,10)))</f>
        <v/>
      </c>
      <c r="K496" s="30"/>
      <c r="L496" s="31" t="str">
        <f t="shared" ref="L496:L559" ca="1" si="268">IF(B496="","",IF(K496="","",CHOOSE(MATCH($K496,IF($C496="男",INDIRECT(CE496),INDIRECT(CF496)),1),1,2,3,4,5,6,7,8,9,10)))</f>
        <v/>
      </c>
      <c r="M496" s="59"/>
      <c r="N496" s="60"/>
      <c r="O496" s="60"/>
      <c r="P496" s="60"/>
      <c r="Q496" s="151"/>
      <c r="R496" s="122"/>
      <c r="S496" s="38" t="str">
        <f t="shared" ref="S496:S559" ca="1" si="269">IF(B496="","",IF(R496="","",CHOOSE(MATCH($R496,IF($C496="男",INDIRECT(CG496),INDIRECT(CH496)),1),1,2,3,4,5,6,7,8,9,10)))</f>
        <v/>
      </c>
      <c r="T496" s="59"/>
      <c r="U496" s="60"/>
      <c r="V496" s="60"/>
      <c r="W496" s="60"/>
      <c r="X496" s="61"/>
      <c r="Y496" s="38"/>
      <c r="Z496" s="144" t="str">
        <f t="shared" ref="Z496:Z559" ca="1" si="270">IF(B496="","",IF(Y496="","",CHOOSE(MATCH($Y496,IF($C496="男",INDIRECT(CI496),INDIRECT(CJ496)),1),10,9,8,7,6,5,4,3,2,1)))</f>
        <v/>
      </c>
      <c r="AA496" s="59"/>
      <c r="AB496" s="60"/>
      <c r="AC496" s="60"/>
      <c r="AD496" s="151"/>
      <c r="AE496" s="30"/>
      <c r="AF496" s="31" t="str">
        <f t="shared" ref="AF496:AF559" ca="1" si="271">IF(B496="","",IF(AE496="","",CHOOSE(MATCH(AE496,IF($C496="男",INDIRECT(CK496),INDIRECT(CL496)),1),1,2,3,4,5,6,7,8,9,10)))</f>
        <v/>
      </c>
      <c r="AG496" s="30"/>
      <c r="AH496" s="31" t="str">
        <f t="shared" ref="AH496:AH559" ca="1" si="272">IF(B496="","",IF(AG496="","",CHOOSE(MATCH(AG496,IF($C496="男",INDIRECT(CM496),INDIRECT(CN496)),1),1,2,3,4,5,6,7,8,9,10)))</f>
        <v/>
      </c>
      <c r="AI496" s="122"/>
      <c r="AJ496" s="38" t="str">
        <f t="shared" ref="AJ496:AJ559" ca="1" si="273">IF(B496="","",IF(AI496="","",CHOOSE(MATCH(AI496,IF($C496="男",INDIRECT(CO496),INDIRECT(CP496)),1),1,2,3,4,5,6,7,8,9,10)))</f>
        <v/>
      </c>
      <c r="AK496" s="30"/>
      <c r="AL496" s="31" t="str">
        <f t="shared" ref="AL496:AL559" ca="1" si="274">IF(B496="","",IF(AK496="","",CHOOSE(MATCH(AK496,IF($C496="男",INDIRECT(CQ496),INDIRECT(CR496)),1),1,2,3,4,5,6,7,8,9,10)))</f>
        <v/>
      </c>
      <c r="AM496" s="11" t="str">
        <f t="shared" ref="AM496:AM559" si="275">IF(B496="","",COUNT(I496,K496,R496,Y496,AG496,AE496,AK496,AI496))</f>
        <v/>
      </c>
      <c r="AN496" s="11" t="str">
        <f t="shared" ref="AN496:AN559" si="276">IF(B496="","",SUM(J496,L496,S496,AH496,Z496,AF496,AL496,AJ496))</f>
        <v/>
      </c>
      <c r="AO496" s="11" t="str">
        <f>IF(AM496=7,VLOOKUP(AN496,設定!$A$2:$B$6,2,1),"---")</f>
        <v>---</v>
      </c>
      <c r="AP496" s="85"/>
      <c r="AQ496" s="86"/>
      <c r="AR496" s="86"/>
      <c r="AS496" s="87" t="s">
        <v>115</v>
      </c>
      <c r="AT496" s="88"/>
      <c r="AU496" s="87"/>
      <c r="AV496" s="89"/>
      <c r="AW496" s="90" t="str">
        <f t="shared" ref="AW496:AW559" si="277">IF(AV496="","",AV496/AU496)</f>
        <v/>
      </c>
      <c r="AX496" s="87" t="s">
        <v>115</v>
      </c>
      <c r="AY496" s="87" t="s">
        <v>115</v>
      </c>
      <c r="AZ496" s="87" t="s">
        <v>115</v>
      </c>
      <c r="BA496" s="87"/>
      <c r="BB496" s="87"/>
      <c r="BC496" s="87"/>
      <c r="BD496" s="87"/>
      <c r="BE496" s="91"/>
      <c r="BF496" s="96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256"/>
      <c r="BY496" s="106"/>
      <c r="BZ496" s="47"/>
      <c r="CA496" s="47">
        <v>485</v>
      </c>
      <c r="CB496" s="18" t="str">
        <f t="shared" ref="CB496:CB559" si="278">IF(F496="","",VLOOKUP(F496,年齢変換表,2))</f>
        <v/>
      </c>
      <c r="CC496" s="18" t="str">
        <f t="shared" si="250"/>
        <v>立得点表!3:12</v>
      </c>
      <c r="CD496" s="116" t="str">
        <f t="shared" si="251"/>
        <v>立得点表!16:25</v>
      </c>
      <c r="CE496" s="18" t="str">
        <f t="shared" si="252"/>
        <v>立3段得点表!3:13</v>
      </c>
      <c r="CF496" s="116" t="str">
        <f t="shared" si="253"/>
        <v>立3段得点表!16:25</v>
      </c>
      <c r="CG496" s="18" t="str">
        <f t="shared" si="254"/>
        <v>ボール得点表!3:13</v>
      </c>
      <c r="CH496" s="116" t="str">
        <f t="shared" si="255"/>
        <v>ボール得点表!16:25</v>
      </c>
      <c r="CI496" s="18" t="str">
        <f t="shared" si="256"/>
        <v>50m得点表!3:13</v>
      </c>
      <c r="CJ496" s="116" t="str">
        <f t="shared" si="257"/>
        <v>50m得点表!16:25</v>
      </c>
      <c r="CK496" s="18" t="str">
        <f t="shared" si="258"/>
        <v>往得点表!3:13</v>
      </c>
      <c r="CL496" s="116" t="str">
        <f t="shared" si="259"/>
        <v>往得点表!16:25</v>
      </c>
      <c r="CM496" s="18" t="str">
        <f t="shared" si="260"/>
        <v>腕得点表!3:13</v>
      </c>
      <c r="CN496" s="116" t="str">
        <f t="shared" si="261"/>
        <v>腕得点表!16:25</v>
      </c>
      <c r="CO496" s="18" t="str">
        <f t="shared" si="262"/>
        <v>腕膝得点表!3:4</v>
      </c>
      <c r="CP496" s="116" t="str">
        <f t="shared" si="263"/>
        <v>腕膝得点表!8:9</v>
      </c>
      <c r="CQ496" s="18" t="str">
        <f t="shared" si="264"/>
        <v>20mシャトルラン得点表!3:13</v>
      </c>
      <c r="CR496" s="116" t="str">
        <f t="shared" si="265"/>
        <v>20mシャトルラン得点表!16:25</v>
      </c>
      <c r="CS496" s="47" t="b">
        <f t="shared" ref="CS496:CS559" si="279">OR(AND(E496&lt;=7,E496&lt;&gt;""),AND(E496&gt;=50,E496=""))</f>
        <v>0</v>
      </c>
    </row>
    <row r="497" spans="1:97">
      <c r="A497" s="10">
        <v>486</v>
      </c>
      <c r="B497" s="147"/>
      <c r="C497" s="15"/>
      <c r="D497" s="233"/>
      <c r="E497" s="15"/>
      <c r="F497" s="139" t="str">
        <f t="shared" si="266"/>
        <v/>
      </c>
      <c r="G497" s="15"/>
      <c r="H497" s="15"/>
      <c r="I497" s="30"/>
      <c r="J497" s="31" t="str">
        <f t="shared" ca="1" si="267"/>
        <v/>
      </c>
      <c r="K497" s="30"/>
      <c r="L497" s="31" t="str">
        <f t="shared" ca="1" si="268"/>
        <v/>
      </c>
      <c r="M497" s="59"/>
      <c r="N497" s="60"/>
      <c r="O497" s="60"/>
      <c r="P497" s="60"/>
      <c r="Q497" s="151"/>
      <c r="R497" s="122"/>
      <c r="S497" s="38" t="str">
        <f t="shared" ca="1" si="269"/>
        <v/>
      </c>
      <c r="T497" s="59"/>
      <c r="U497" s="60"/>
      <c r="V497" s="60"/>
      <c r="W497" s="60"/>
      <c r="X497" s="61"/>
      <c r="Y497" s="38"/>
      <c r="Z497" s="144" t="str">
        <f t="shared" ca="1" si="270"/>
        <v/>
      </c>
      <c r="AA497" s="59"/>
      <c r="AB497" s="60"/>
      <c r="AC497" s="60"/>
      <c r="AD497" s="151"/>
      <c r="AE497" s="30"/>
      <c r="AF497" s="31" t="str">
        <f t="shared" ca="1" si="271"/>
        <v/>
      </c>
      <c r="AG497" s="30"/>
      <c r="AH497" s="31" t="str">
        <f t="shared" ca="1" si="272"/>
        <v/>
      </c>
      <c r="AI497" s="122"/>
      <c r="AJ497" s="38" t="str">
        <f t="shared" ca="1" si="273"/>
        <v/>
      </c>
      <c r="AK497" s="30"/>
      <c r="AL497" s="31" t="str">
        <f t="shared" ca="1" si="274"/>
        <v/>
      </c>
      <c r="AM497" s="11" t="str">
        <f t="shared" si="275"/>
        <v/>
      </c>
      <c r="AN497" s="11" t="str">
        <f t="shared" si="276"/>
        <v/>
      </c>
      <c r="AO497" s="11" t="str">
        <f>IF(AM497=7,VLOOKUP(AN497,設定!$A$2:$B$6,2,1),"---")</f>
        <v>---</v>
      </c>
      <c r="AP497" s="85"/>
      <c r="AQ497" s="86"/>
      <c r="AR497" s="86"/>
      <c r="AS497" s="87" t="s">
        <v>115</v>
      </c>
      <c r="AT497" s="88"/>
      <c r="AU497" s="87"/>
      <c r="AV497" s="89"/>
      <c r="AW497" s="90" t="str">
        <f t="shared" si="277"/>
        <v/>
      </c>
      <c r="AX497" s="87" t="s">
        <v>115</v>
      </c>
      <c r="AY497" s="87" t="s">
        <v>115</v>
      </c>
      <c r="AZ497" s="87" t="s">
        <v>115</v>
      </c>
      <c r="BA497" s="87"/>
      <c r="BB497" s="87"/>
      <c r="BC497" s="87"/>
      <c r="BD497" s="87"/>
      <c r="BE497" s="91"/>
      <c r="BF497" s="96"/>
      <c r="BG497" s="87"/>
      <c r="BH497" s="87"/>
      <c r="BI497" s="87"/>
      <c r="BJ497" s="87"/>
      <c r="BK497" s="87"/>
      <c r="BL497" s="87"/>
      <c r="BM497" s="87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256"/>
      <c r="BY497" s="106"/>
      <c r="BZ497" s="47"/>
      <c r="CA497" s="47">
        <v>486</v>
      </c>
      <c r="CB497" s="18" t="str">
        <f t="shared" si="278"/>
        <v/>
      </c>
      <c r="CC497" s="18" t="str">
        <f t="shared" si="250"/>
        <v>立得点表!3:12</v>
      </c>
      <c r="CD497" s="116" t="str">
        <f t="shared" si="251"/>
        <v>立得点表!16:25</v>
      </c>
      <c r="CE497" s="18" t="str">
        <f t="shared" si="252"/>
        <v>立3段得点表!3:13</v>
      </c>
      <c r="CF497" s="116" t="str">
        <f t="shared" si="253"/>
        <v>立3段得点表!16:25</v>
      </c>
      <c r="CG497" s="18" t="str">
        <f t="shared" si="254"/>
        <v>ボール得点表!3:13</v>
      </c>
      <c r="CH497" s="116" t="str">
        <f t="shared" si="255"/>
        <v>ボール得点表!16:25</v>
      </c>
      <c r="CI497" s="18" t="str">
        <f t="shared" si="256"/>
        <v>50m得点表!3:13</v>
      </c>
      <c r="CJ497" s="116" t="str">
        <f t="shared" si="257"/>
        <v>50m得点表!16:25</v>
      </c>
      <c r="CK497" s="18" t="str">
        <f t="shared" si="258"/>
        <v>往得点表!3:13</v>
      </c>
      <c r="CL497" s="116" t="str">
        <f t="shared" si="259"/>
        <v>往得点表!16:25</v>
      </c>
      <c r="CM497" s="18" t="str">
        <f t="shared" si="260"/>
        <v>腕得点表!3:13</v>
      </c>
      <c r="CN497" s="116" t="str">
        <f t="shared" si="261"/>
        <v>腕得点表!16:25</v>
      </c>
      <c r="CO497" s="18" t="str">
        <f t="shared" si="262"/>
        <v>腕膝得点表!3:4</v>
      </c>
      <c r="CP497" s="116" t="str">
        <f t="shared" si="263"/>
        <v>腕膝得点表!8:9</v>
      </c>
      <c r="CQ497" s="18" t="str">
        <f t="shared" si="264"/>
        <v>20mシャトルラン得点表!3:13</v>
      </c>
      <c r="CR497" s="116" t="str">
        <f t="shared" si="265"/>
        <v>20mシャトルラン得点表!16:25</v>
      </c>
      <c r="CS497" s="47" t="b">
        <f t="shared" si="279"/>
        <v>0</v>
      </c>
    </row>
    <row r="498" spans="1:97">
      <c r="A498" s="10">
        <v>487</v>
      </c>
      <c r="B498" s="147"/>
      <c r="C498" s="15"/>
      <c r="D498" s="233"/>
      <c r="E498" s="15"/>
      <c r="F498" s="139" t="str">
        <f t="shared" si="266"/>
        <v/>
      </c>
      <c r="G498" s="15"/>
      <c r="H498" s="15"/>
      <c r="I498" s="30"/>
      <c r="J498" s="31" t="str">
        <f t="shared" ca="1" si="267"/>
        <v/>
      </c>
      <c r="K498" s="30"/>
      <c r="L498" s="31" t="str">
        <f t="shared" ca="1" si="268"/>
        <v/>
      </c>
      <c r="M498" s="59"/>
      <c r="N498" s="60"/>
      <c r="O498" s="60"/>
      <c r="P498" s="60"/>
      <c r="Q498" s="151"/>
      <c r="R498" s="122"/>
      <c r="S498" s="38" t="str">
        <f t="shared" ca="1" si="269"/>
        <v/>
      </c>
      <c r="T498" s="59"/>
      <c r="U498" s="60"/>
      <c r="V498" s="60"/>
      <c r="W498" s="60"/>
      <c r="X498" s="61"/>
      <c r="Y498" s="38"/>
      <c r="Z498" s="144" t="str">
        <f t="shared" ca="1" si="270"/>
        <v/>
      </c>
      <c r="AA498" s="59"/>
      <c r="AB498" s="60"/>
      <c r="AC498" s="60"/>
      <c r="AD498" s="151"/>
      <c r="AE498" s="30"/>
      <c r="AF498" s="31" t="str">
        <f t="shared" ca="1" si="271"/>
        <v/>
      </c>
      <c r="AG498" s="30"/>
      <c r="AH498" s="31" t="str">
        <f t="shared" ca="1" si="272"/>
        <v/>
      </c>
      <c r="AI498" s="122"/>
      <c r="AJ498" s="38" t="str">
        <f t="shared" ca="1" si="273"/>
        <v/>
      </c>
      <c r="AK498" s="30"/>
      <c r="AL498" s="31" t="str">
        <f t="shared" ca="1" si="274"/>
        <v/>
      </c>
      <c r="AM498" s="11" t="str">
        <f t="shared" si="275"/>
        <v/>
      </c>
      <c r="AN498" s="11" t="str">
        <f t="shared" si="276"/>
        <v/>
      </c>
      <c r="AO498" s="11" t="str">
        <f>IF(AM498=7,VLOOKUP(AN498,設定!$A$2:$B$6,2,1),"---")</f>
        <v>---</v>
      </c>
      <c r="AP498" s="85"/>
      <c r="AQ498" s="86"/>
      <c r="AR498" s="86"/>
      <c r="AS498" s="87" t="s">
        <v>115</v>
      </c>
      <c r="AT498" s="88"/>
      <c r="AU498" s="87"/>
      <c r="AV498" s="89"/>
      <c r="AW498" s="90" t="str">
        <f t="shared" si="277"/>
        <v/>
      </c>
      <c r="AX498" s="87" t="s">
        <v>115</v>
      </c>
      <c r="AY498" s="87" t="s">
        <v>115</v>
      </c>
      <c r="AZ498" s="87" t="s">
        <v>115</v>
      </c>
      <c r="BA498" s="87"/>
      <c r="BB498" s="87"/>
      <c r="BC498" s="87"/>
      <c r="BD498" s="87"/>
      <c r="BE498" s="91"/>
      <c r="BF498" s="96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256"/>
      <c r="BY498" s="106"/>
      <c r="BZ498" s="47"/>
      <c r="CA498" s="47">
        <v>487</v>
      </c>
      <c r="CB498" s="18" t="str">
        <f t="shared" si="278"/>
        <v/>
      </c>
      <c r="CC498" s="18" t="str">
        <f t="shared" si="250"/>
        <v>立得点表!3:12</v>
      </c>
      <c r="CD498" s="116" t="str">
        <f t="shared" si="251"/>
        <v>立得点表!16:25</v>
      </c>
      <c r="CE498" s="18" t="str">
        <f t="shared" si="252"/>
        <v>立3段得点表!3:13</v>
      </c>
      <c r="CF498" s="116" t="str">
        <f t="shared" si="253"/>
        <v>立3段得点表!16:25</v>
      </c>
      <c r="CG498" s="18" t="str">
        <f t="shared" si="254"/>
        <v>ボール得点表!3:13</v>
      </c>
      <c r="CH498" s="116" t="str">
        <f t="shared" si="255"/>
        <v>ボール得点表!16:25</v>
      </c>
      <c r="CI498" s="18" t="str">
        <f t="shared" si="256"/>
        <v>50m得点表!3:13</v>
      </c>
      <c r="CJ498" s="116" t="str">
        <f t="shared" si="257"/>
        <v>50m得点表!16:25</v>
      </c>
      <c r="CK498" s="18" t="str">
        <f t="shared" si="258"/>
        <v>往得点表!3:13</v>
      </c>
      <c r="CL498" s="116" t="str">
        <f t="shared" si="259"/>
        <v>往得点表!16:25</v>
      </c>
      <c r="CM498" s="18" t="str">
        <f t="shared" si="260"/>
        <v>腕得点表!3:13</v>
      </c>
      <c r="CN498" s="116" t="str">
        <f t="shared" si="261"/>
        <v>腕得点表!16:25</v>
      </c>
      <c r="CO498" s="18" t="str">
        <f t="shared" si="262"/>
        <v>腕膝得点表!3:4</v>
      </c>
      <c r="CP498" s="116" t="str">
        <f t="shared" si="263"/>
        <v>腕膝得点表!8:9</v>
      </c>
      <c r="CQ498" s="18" t="str">
        <f t="shared" si="264"/>
        <v>20mシャトルラン得点表!3:13</v>
      </c>
      <c r="CR498" s="116" t="str">
        <f t="shared" si="265"/>
        <v>20mシャトルラン得点表!16:25</v>
      </c>
      <c r="CS498" s="47" t="b">
        <f t="shared" si="279"/>
        <v>0</v>
      </c>
    </row>
    <row r="499" spans="1:97">
      <c r="A499" s="10">
        <v>488</v>
      </c>
      <c r="B499" s="147"/>
      <c r="C499" s="15"/>
      <c r="D499" s="233"/>
      <c r="E499" s="15"/>
      <c r="F499" s="139" t="str">
        <f t="shared" si="266"/>
        <v/>
      </c>
      <c r="G499" s="15"/>
      <c r="H499" s="15"/>
      <c r="I499" s="30"/>
      <c r="J499" s="31" t="str">
        <f t="shared" ca="1" si="267"/>
        <v/>
      </c>
      <c r="K499" s="30"/>
      <c r="L499" s="31" t="str">
        <f t="shared" ca="1" si="268"/>
        <v/>
      </c>
      <c r="M499" s="59"/>
      <c r="N499" s="60"/>
      <c r="O499" s="60"/>
      <c r="P499" s="60"/>
      <c r="Q499" s="151"/>
      <c r="R499" s="122"/>
      <c r="S499" s="38" t="str">
        <f t="shared" ca="1" si="269"/>
        <v/>
      </c>
      <c r="T499" s="59"/>
      <c r="U499" s="60"/>
      <c r="V499" s="60"/>
      <c r="W499" s="60"/>
      <c r="X499" s="61"/>
      <c r="Y499" s="38"/>
      <c r="Z499" s="144" t="str">
        <f t="shared" ca="1" si="270"/>
        <v/>
      </c>
      <c r="AA499" s="59"/>
      <c r="AB499" s="60"/>
      <c r="AC499" s="60"/>
      <c r="AD499" s="151"/>
      <c r="AE499" s="30"/>
      <c r="AF499" s="31" t="str">
        <f t="shared" ca="1" si="271"/>
        <v/>
      </c>
      <c r="AG499" s="30"/>
      <c r="AH499" s="31" t="str">
        <f t="shared" ca="1" si="272"/>
        <v/>
      </c>
      <c r="AI499" s="122"/>
      <c r="AJ499" s="38" t="str">
        <f t="shared" ca="1" si="273"/>
        <v/>
      </c>
      <c r="AK499" s="30"/>
      <c r="AL499" s="31" t="str">
        <f t="shared" ca="1" si="274"/>
        <v/>
      </c>
      <c r="AM499" s="11" t="str">
        <f t="shared" si="275"/>
        <v/>
      </c>
      <c r="AN499" s="11" t="str">
        <f t="shared" si="276"/>
        <v/>
      </c>
      <c r="AO499" s="11" t="str">
        <f>IF(AM499=7,VLOOKUP(AN499,設定!$A$2:$B$6,2,1),"---")</f>
        <v>---</v>
      </c>
      <c r="AP499" s="85"/>
      <c r="AQ499" s="86"/>
      <c r="AR499" s="86"/>
      <c r="AS499" s="87" t="s">
        <v>115</v>
      </c>
      <c r="AT499" s="88"/>
      <c r="AU499" s="87"/>
      <c r="AV499" s="89"/>
      <c r="AW499" s="90" t="str">
        <f t="shared" si="277"/>
        <v/>
      </c>
      <c r="AX499" s="87" t="s">
        <v>115</v>
      </c>
      <c r="AY499" s="87" t="s">
        <v>115</v>
      </c>
      <c r="AZ499" s="87" t="s">
        <v>115</v>
      </c>
      <c r="BA499" s="87"/>
      <c r="BB499" s="87"/>
      <c r="BC499" s="87"/>
      <c r="BD499" s="87"/>
      <c r="BE499" s="91"/>
      <c r="BF499" s="96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256"/>
      <c r="BY499" s="106"/>
      <c r="BZ499" s="47"/>
      <c r="CA499" s="47">
        <v>488</v>
      </c>
      <c r="CB499" s="18" t="str">
        <f t="shared" si="278"/>
        <v/>
      </c>
      <c r="CC499" s="18" t="str">
        <f t="shared" si="250"/>
        <v>立得点表!3:12</v>
      </c>
      <c r="CD499" s="116" t="str">
        <f t="shared" si="251"/>
        <v>立得点表!16:25</v>
      </c>
      <c r="CE499" s="18" t="str">
        <f t="shared" si="252"/>
        <v>立3段得点表!3:13</v>
      </c>
      <c r="CF499" s="116" t="str">
        <f t="shared" si="253"/>
        <v>立3段得点表!16:25</v>
      </c>
      <c r="CG499" s="18" t="str">
        <f t="shared" si="254"/>
        <v>ボール得点表!3:13</v>
      </c>
      <c r="CH499" s="116" t="str">
        <f t="shared" si="255"/>
        <v>ボール得点表!16:25</v>
      </c>
      <c r="CI499" s="18" t="str">
        <f t="shared" si="256"/>
        <v>50m得点表!3:13</v>
      </c>
      <c r="CJ499" s="116" t="str">
        <f t="shared" si="257"/>
        <v>50m得点表!16:25</v>
      </c>
      <c r="CK499" s="18" t="str">
        <f t="shared" si="258"/>
        <v>往得点表!3:13</v>
      </c>
      <c r="CL499" s="116" t="str">
        <f t="shared" si="259"/>
        <v>往得点表!16:25</v>
      </c>
      <c r="CM499" s="18" t="str">
        <f t="shared" si="260"/>
        <v>腕得点表!3:13</v>
      </c>
      <c r="CN499" s="116" t="str">
        <f t="shared" si="261"/>
        <v>腕得点表!16:25</v>
      </c>
      <c r="CO499" s="18" t="str">
        <f t="shared" si="262"/>
        <v>腕膝得点表!3:4</v>
      </c>
      <c r="CP499" s="116" t="str">
        <f t="shared" si="263"/>
        <v>腕膝得点表!8:9</v>
      </c>
      <c r="CQ499" s="18" t="str">
        <f t="shared" si="264"/>
        <v>20mシャトルラン得点表!3:13</v>
      </c>
      <c r="CR499" s="116" t="str">
        <f t="shared" si="265"/>
        <v>20mシャトルラン得点表!16:25</v>
      </c>
      <c r="CS499" s="47" t="b">
        <f t="shared" si="279"/>
        <v>0</v>
      </c>
    </row>
    <row r="500" spans="1:97">
      <c r="A500" s="10">
        <v>489</v>
      </c>
      <c r="B500" s="147"/>
      <c r="C500" s="15"/>
      <c r="D500" s="233"/>
      <c r="E500" s="15"/>
      <c r="F500" s="139" t="str">
        <f t="shared" si="266"/>
        <v/>
      </c>
      <c r="G500" s="15"/>
      <c r="H500" s="15"/>
      <c r="I500" s="30"/>
      <c r="J500" s="31" t="str">
        <f t="shared" ca="1" si="267"/>
        <v/>
      </c>
      <c r="K500" s="30"/>
      <c r="L500" s="31" t="str">
        <f t="shared" ca="1" si="268"/>
        <v/>
      </c>
      <c r="M500" s="59"/>
      <c r="N500" s="60"/>
      <c r="O500" s="60"/>
      <c r="P500" s="60"/>
      <c r="Q500" s="151"/>
      <c r="R500" s="122"/>
      <c r="S500" s="38" t="str">
        <f t="shared" ca="1" si="269"/>
        <v/>
      </c>
      <c r="T500" s="59"/>
      <c r="U500" s="60"/>
      <c r="V500" s="60"/>
      <c r="W500" s="60"/>
      <c r="X500" s="61"/>
      <c r="Y500" s="38"/>
      <c r="Z500" s="144" t="str">
        <f t="shared" ca="1" si="270"/>
        <v/>
      </c>
      <c r="AA500" s="59"/>
      <c r="AB500" s="60"/>
      <c r="AC500" s="60"/>
      <c r="AD500" s="151"/>
      <c r="AE500" s="30"/>
      <c r="AF500" s="31" t="str">
        <f t="shared" ca="1" si="271"/>
        <v/>
      </c>
      <c r="AG500" s="30"/>
      <c r="AH500" s="31" t="str">
        <f t="shared" ca="1" si="272"/>
        <v/>
      </c>
      <c r="AI500" s="122"/>
      <c r="AJ500" s="38" t="str">
        <f t="shared" ca="1" si="273"/>
        <v/>
      </c>
      <c r="AK500" s="30"/>
      <c r="AL500" s="31" t="str">
        <f t="shared" ca="1" si="274"/>
        <v/>
      </c>
      <c r="AM500" s="11" t="str">
        <f t="shared" si="275"/>
        <v/>
      </c>
      <c r="AN500" s="11" t="str">
        <f t="shared" si="276"/>
        <v/>
      </c>
      <c r="AO500" s="11" t="str">
        <f>IF(AM500=7,VLOOKUP(AN500,設定!$A$2:$B$6,2,1),"---")</f>
        <v>---</v>
      </c>
      <c r="AP500" s="85"/>
      <c r="AQ500" s="86"/>
      <c r="AR500" s="86"/>
      <c r="AS500" s="87" t="s">
        <v>115</v>
      </c>
      <c r="AT500" s="88"/>
      <c r="AU500" s="87"/>
      <c r="AV500" s="89"/>
      <c r="AW500" s="90" t="str">
        <f t="shared" si="277"/>
        <v/>
      </c>
      <c r="AX500" s="87" t="s">
        <v>115</v>
      </c>
      <c r="AY500" s="87" t="s">
        <v>115</v>
      </c>
      <c r="AZ500" s="87" t="s">
        <v>115</v>
      </c>
      <c r="BA500" s="87"/>
      <c r="BB500" s="87"/>
      <c r="BC500" s="87"/>
      <c r="BD500" s="87"/>
      <c r="BE500" s="91"/>
      <c r="BF500" s="96"/>
      <c r="BG500" s="87"/>
      <c r="BH500" s="87"/>
      <c r="BI500" s="87"/>
      <c r="BJ500" s="87"/>
      <c r="BK500" s="87"/>
      <c r="BL500" s="87"/>
      <c r="BM500" s="87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256"/>
      <c r="BY500" s="106"/>
      <c r="BZ500" s="47"/>
      <c r="CA500" s="47">
        <v>489</v>
      </c>
      <c r="CB500" s="18" t="str">
        <f t="shared" si="278"/>
        <v/>
      </c>
      <c r="CC500" s="18" t="str">
        <f t="shared" si="250"/>
        <v>立得点表!3:12</v>
      </c>
      <c r="CD500" s="116" t="str">
        <f t="shared" si="251"/>
        <v>立得点表!16:25</v>
      </c>
      <c r="CE500" s="18" t="str">
        <f t="shared" si="252"/>
        <v>立3段得点表!3:13</v>
      </c>
      <c r="CF500" s="116" t="str">
        <f t="shared" si="253"/>
        <v>立3段得点表!16:25</v>
      </c>
      <c r="CG500" s="18" t="str">
        <f t="shared" si="254"/>
        <v>ボール得点表!3:13</v>
      </c>
      <c r="CH500" s="116" t="str">
        <f t="shared" si="255"/>
        <v>ボール得点表!16:25</v>
      </c>
      <c r="CI500" s="18" t="str">
        <f t="shared" si="256"/>
        <v>50m得点表!3:13</v>
      </c>
      <c r="CJ500" s="116" t="str">
        <f t="shared" si="257"/>
        <v>50m得点表!16:25</v>
      </c>
      <c r="CK500" s="18" t="str">
        <f t="shared" si="258"/>
        <v>往得点表!3:13</v>
      </c>
      <c r="CL500" s="116" t="str">
        <f t="shared" si="259"/>
        <v>往得点表!16:25</v>
      </c>
      <c r="CM500" s="18" t="str">
        <f t="shared" si="260"/>
        <v>腕得点表!3:13</v>
      </c>
      <c r="CN500" s="116" t="str">
        <f t="shared" si="261"/>
        <v>腕得点表!16:25</v>
      </c>
      <c r="CO500" s="18" t="str">
        <f t="shared" si="262"/>
        <v>腕膝得点表!3:4</v>
      </c>
      <c r="CP500" s="116" t="str">
        <f t="shared" si="263"/>
        <v>腕膝得点表!8:9</v>
      </c>
      <c r="CQ500" s="18" t="str">
        <f t="shared" si="264"/>
        <v>20mシャトルラン得点表!3:13</v>
      </c>
      <c r="CR500" s="116" t="str">
        <f t="shared" si="265"/>
        <v>20mシャトルラン得点表!16:25</v>
      </c>
      <c r="CS500" s="47" t="b">
        <f t="shared" si="279"/>
        <v>0</v>
      </c>
    </row>
    <row r="501" spans="1:97">
      <c r="A501" s="10">
        <v>490</v>
      </c>
      <c r="B501" s="147"/>
      <c r="C501" s="15"/>
      <c r="D501" s="233"/>
      <c r="E501" s="15"/>
      <c r="F501" s="139" t="str">
        <f t="shared" si="266"/>
        <v/>
      </c>
      <c r="G501" s="15"/>
      <c r="H501" s="15"/>
      <c r="I501" s="30"/>
      <c r="J501" s="31" t="str">
        <f t="shared" ca="1" si="267"/>
        <v/>
      </c>
      <c r="K501" s="30"/>
      <c r="L501" s="31" t="str">
        <f t="shared" ca="1" si="268"/>
        <v/>
      </c>
      <c r="M501" s="59"/>
      <c r="N501" s="60"/>
      <c r="O501" s="60"/>
      <c r="P501" s="60"/>
      <c r="Q501" s="151"/>
      <c r="R501" s="122"/>
      <c r="S501" s="38" t="str">
        <f t="shared" ca="1" si="269"/>
        <v/>
      </c>
      <c r="T501" s="59"/>
      <c r="U501" s="60"/>
      <c r="V501" s="60"/>
      <c r="W501" s="60"/>
      <c r="X501" s="61"/>
      <c r="Y501" s="38"/>
      <c r="Z501" s="144" t="str">
        <f t="shared" ca="1" si="270"/>
        <v/>
      </c>
      <c r="AA501" s="59"/>
      <c r="AB501" s="60"/>
      <c r="AC501" s="60"/>
      <c r="AD501" s="151"/>
      <c r="AE501" s="30"/>
      <c r="AF501" s="31" t="str">
        <f t="shared" ca="1" si="271"/>
        <v/>
      </c>
      <c r="AG501" s="30"/>
      <c r="AH501" s="31" t="str">
        <f t="shared" ca="1" si="272"/>
        <v/>
      </c>
      <c r="AI501" s="122"/>
      <c r="AJ501" s="38" t="str">
        <f t="shared" ca="1" si="273"/>
        <v/>
      </c>
      <c r="AK501" s="30"/>
      <c r="AL501" s="31" t="str">
        <f t="shared" ca="1" si="274"/>
        <v/>
      </c>
      <c r="AM501" s="11" t="str">
        <f t="shared" si="275"/>
        <v/>
      </c>
      <c r="AN501" s="11" t="str">
        <f t="shared" si="276"/>
        <v/>
      </c>
      <c r="AO501" s="11" t="str">
        <f>IF(AM501=7,VLOOKUP(AN501,設定!$A$2:$B$6,2,1),"---")</f>
        <v>---</v>
      </c>
      <c r="AP501" s="85"/>
      <c r="AQ501" s="86"/>
      <c r="AR501" s="86"/>
      <c r="AS501" s="87" t="s">
        <v>115</v>
      </c>
      <c r="AT501" s="88"/>
      <c r="AU501" s="87"/>
      <c r="AV501" s="89"/>
      <c r="AW501" s="90" t="str">
        <f t="shared" si="277"/>
        <v/>
      </c>
      <c r="AX501" s="87" t="s">
        <v>115</v>
      </c>
      <c r="AY501" s="87" t="s">
        <v>115</v>
      </c>
      <c r="AZ501" s="87" t="s">
        <v>115</v>
      </c>
      <c r="BA501" s="87"/>
      <c r="BB501" s="87"/>
      <c r="BC501" s="87"/>
      <c r="BD501" s="87"/>
      <c r="BE501" s="91"/>
      <c r="BF501" s="96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256"/>
      <c r="BY501" s="106"/>
      <c r="BZ501" s="47"/>
      <c r="CA501" s="47">
        <v>490</v>
      </c>
      <c r="CB501" s="18" t="str">
        <f t="shared" si="278"/>
        <v/>
      </c>
      <c r="CC501" s="18" t="str">
        <f t="shared" si="250"/>
        <v>立得点表!3:12</v>
      </c>
      <c r="CD501" s="116" t="str">
        <f t="shared" si="251"/>
        <v>立得点表!16:25</v>
      </c>
      <c r="CE501" s="18" t="str">
        <f t="shared" si="252"/>
        <v>立3段得点表!3:13</v>
      </c>
      <c r="CF501" s="116" t="str">
        <f t="shared" si="253"/>
        <v>立3段得点表!16:25</v>
      </c>
      <c r="CG501" s="18" t="str">
        <f t="shared" si="254"/>
        <v>ボール得点表!3:13</v>
      </c>
      <c r="CH501" s="116" t="str">
        <f t="shared" si="255"/>
        <v>ボール得点表!16:25</v>
      </c>
      <c r="CI501" s="18" t="str">
        <f t="shared" si="256"/>
        <v>50m得点表!3:13</v>
      </c>
      <c r="CJ501" s="116" t="str">
        <f t="shared" si="257"/>
        <v>50m得点表!16:25</v>
      </c>
      <c r="CK501" s="18" t="str">
        <f t="shared" si="258"/>
        <v>往得点表!3:13</v>
      </c>
      <c r="CL501" s="116" t="str">
        <f t="shared" si="259"/>
        <v>往得点表!16:25</v>
      </c>
      <c r="CM501" s="18" t="str">
        <f t="shared" si="260"/>
        <v>腕得点表!3:13</v>
      </c>
      <c r="CN501" s="116" t="str">
        <f t="shared" si="261"/>
        <v>腕得点表!16:25</v>
      </c>
      <c r="CO501" s="18" t="str">
        <f t="shared" si="262"/>
        <v>腕膝得点表!3:4</v>
      </c>
      <c r="CP501" s="116" t="str">
        <f t="shared" si="263"/>
        <v>腕膝得点表!8:9</v>
      </c>
      <c r="CQ501" s="18" t="str">
        <f t="shared" si="264"/>
        <v>20mシャトルラン得点表!3:13</v>
      </c>
      <c r="CR501" s="116" t="str">
        <f t="shared" si="265"/>
        <v>20mシャトルラン得点表!16:25</v>
      </c>
      <c r="CS501" s="47" t="b">
        <f t="shared" si="279"/>
        <v>0</v>
      </c>
    </row>
    <row r="502" spans="1:97">
      <c r="A502" s="10">
        <v>491</v>
      </c>
      <c r="B502" s="147"/>
      <c r="C502" s="15"/>
      <c r="D502" s="233"/>
      <c r="E502" s="15"/>
      <c r="F502" s="139" t="str">
        <f t="shared" si="266"/>
        <v/>
      </c>
      <c r="G502" s="15"/>
      <c r="H502" s="15"/>
      <c r="I502" s="30"/>
      <c r="J502" s="31" t="str">
        <f t="shared" ca="1" si="267"/>
        <v/>
      </c>
      <c r="K502" s="30"/>
      <c r="L502" s="31" t="str">
        <f t="shared" ca="1" si="268"/>
        <v/>
      </c>
      <c r="M502" s="59"/>
      <c r="N502" s="60"/>
      <c r="O502" s="60"/>
      <c r="P502" s="60"/>
      <c r="Q502" s="151"/>
      <c r="R502" s="122"/>
      <c r="S502" s="38" t="str">
        <f t="shared" ca="1" si="269"/>
        <v/>
      </c>
      <c r="T502" s="59"/>
      <c r="U502" s="60"/>
      <c r="V502" s="60"/>
      <c r="W502" s="60"/>
      <c r="X502" s="61"/>
      <c r="Y502" s="38"/>
      <c r="Z502" s="144" t="str">
        <f t="shared" ca="1" si="270"/>
        <v/>
      </c>
      <c r="AA502" s="59"/>
      <c r="AB502" s="60"/>
      <c r="AC502" s="60"/>
      <c r="AD502" s="151"/>
      <c r="AE502" s="30"/>
      <c r="AF502" s="31" t="str">
        <f t="shared" ca="1" si="271"/>
        <v/>
      </c>
      <c r="AG502" s="30"/>
      <c r="AH502" s="31" t="str">
        <f t="shared" ca="1" si="272"/>
        <v/>
      </c>
      <c r="AI502" s="122"/>
      <c r="AJ502" s="38" t="str">
        <f t="shared" ca="1" si="273"/>
        <v/>
      </c>
      <c r="AK502" s="30"/>
      <c r="AL502" s="31" t="str">
        <f t="shared" ca="1" si="274"/>
        <v/>
      </c>
      <c r="AM502" s="11" t="str">
        <f t="shared" si="275"/>
        <v/>
      </c>
      <c r="AN502" s="11" t="str">
        <f t="shared" si="276"/>
        <v/>
      </c>
      <c r="AO502" s="11" t="str">
        <f>IF(AM502=7,VLOOKUP(AN502,設定!$A$2:$B$6,2,1),"---")</f>
        <v>---</v>
      </c>
      <c r="AP502" s="85"/>
      <c r="AQ502" s="86"/>
      <c r="AR502" s="86"/>
      <c r="AS502" s="87" t="s">
        <v>115</v>
      </c>
      <c r="AT502" s="88"/>
      <c r="AU502" s="87"/>
      <c r="AV502" s="89"/>
      <c r="AW502" s="90" t="str">
        <f t="shared" si="277"/>
        <v/>
      </c>
      <c r="AX502" s="87" t="s">
        <v>115</v>
      </c>
      <c r="AY502" s="87" t="s">
        <v>115</v>
      </c>
      <c r="AZ502" s="87" t="s">
        <v>115</v>
      </c>
      <c r="BA502" s="87"/>
      <c r="BB502" s="87"/>
      <c r="BC502" s="87"/>
      <c r="BD502" s="87"/>
      <c r="BE502" s="91"/>
      <c r="BF502" s="96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256"/>
      <c r="BY502" s="106"/>
      <c r="BZ502" s="47"/>
      <c r="CA502" s="47">
        <v>491</v>
      </c>
      <c r="CB502" s="18" t="str">
        <f t="shared" si="278"/>
        <v/>
      </c>
      <c r="CC502" s="18" t="str">
        <f t="shared" si="250"/>
        <v>立得点表!3:12</v>
      </c>
      <c r="CD502" s="116" t="str">
        <f t="shared" si="251"/>
        <v>立得点表!16:25</v>
      </c>
      <c r="CE502" s="18" t="str">
        <f t="shared" si="252"/>
        <v>立3段得点表!3:13</v>
      </c>
      <c r="CF502" s="116" t="str">
        <f t="shared" si="253"/>
        <v>立3段得点表!16:25</v>
      </c>
      <c r="CG502" s="18" t="str">
        <f t="shared" si="254"/>
        <v>ボール得点表!3:13</v>
      </c>
      <c r="CH502" s="116" t="str">
        <f t="shared" si="255"/>
        <v>ボール得点表!16:25</v>
      </c>
      <c r="CI502" s="18" t="str">
        <f t="shared" si="256"/>
        <v>50m得点表!3:13</v>
      </c>
      <c r="CJ502" s="116" t="str">
        <f t="shared" si="257"/>
        <v>50m得点表!16:25</v>
      </c>
      <c r="CK502" s="18" t="str">
        <f t="shared" si="258"/>
        <v>往得点表!3:13</v>
      </c>
      <c r="CL502" s="116" t="str">
        <f t="shared" si="259"/>
        <v>往得点表!16:25</v>
      </c>
      <c r="CM502" s="18" t="str">
        <f t="shared" si="260"/>
        <v>腕得点表!3:13</v>
      </c>
      <c r="CN502" s="116" t="str">
        <f t="shared" si="261"/>
        <v>腕得点表!16:25</v>
      </c>
      <c r="CO502" s="18" t="str">
        <f t="shared" si="262"/>
        <v>腕膝得点表!3:4</v>
      </c>
      <c r="CP502" s="116" t="str">
        <f t="shared" si="263"/>
        <v>腕膝得点表!8:9</v>
      </c>
      <c r="CQ502" s="18" t="str">
        <f t="shared" si="264"/>
        <v>20mシャトルラン得点表!3:13</v>
      </c>
      <c r="CR502" s="116" t="str">
        <f t="shared" si="265"/>
        <v>20mシャトルラン得点表!16:25</v>
      </c>
      <c r="CS502" s="47" t="b">
        <f t="shared" si="279"/>
        <v>0</v>
      </c>
    </row>
    <row r="503" spans="1:97">
      <c r="A503" s="10">
        <v>492</v>
      </c>
      <c r="B503" s="147"/>
      <c r="C503" s="15"/>
      <c r="D503" s="233"/>
      <c r="E503" s="15"/>
      <c r="F503" s="139" t="str">
        <f t="shared" si="266"/>
        <v/>
      </c>
      <c r="G503" s="15"/>
      <c r="H503" s="15"/>
      <c r="I503" s="30"/>
      <c r="J503" s="31" t="str">
        <f t="shared" ca="1" si="267"/>
        <v/>
      </c>
      <c r="K503" s="30"/>
      <c r="L503" s="31" t="str">
        <f t="shared" ca="1" si="268"/>
        <v/>
      </c>
      <c r="M503" s="59"/>
      <c r="N503" s="60"/>
      <c r="O503" s="60"/>
      <c r="P503" s="60"/>
      <c r="Q503" s="151"/>
      <c r="R503" s="122"/>
      <c r="S503" s="38" t="str">
        <f t="shared" ca="1" si="269"/>
        <v/>
      </c>
      <c r="T503" s="59"/>
      <c r="U503" s="60"/>
      <c r="V503" s="60"/>
      <c r="W503" s="60"/>
      <c r="X503" s="61"/>
      <c r="Y503" s="38"/>
      <c r="Z503" s="144" t="str">
        <f t="shared" ca="1" si="270"/>
        <v/>
      </c>
      <c r="AA503" s="59"/>
      <c r="AB503" s="60"/>
      <c r="AC503" s="60"/>
      <c r="AD503" s="151"/>
      <c r="AE503" s="30"/>
      <c r="AF503" s="31" t="str">
        <f t="shared" ca="1" si="271"/>
        <v/>
      </c>
      <c r="AG503" s="30"/>
      <c r="AH503" s="31" t="str">
        <f t="shared" ca="1" si="272"/>
        <v/>
      </c>
      <c r="AI503" s="122"/>
      <c r="AJ503" s="38" t="str">
        <f t="shared" ca="1" si="273"/>
        <v/>
      </c>
      <c r="AK503" s="30"/>
      <c r="AL503" s="31" t="str">
        <f t="shared" ca="1" si="274"/>
        <v/>
      </c>
      <c r="AM503" s="11" t="str">
        <f t="shared" si="275"/>
        <v/>
      </c>
      <c r="AN503" s="11" t="str">
        <f t="shared" si="276"/>
        <v/>
      </c>
      <c r="AO503" s="11" t="str">
        <f>IF(AM503=7,VLOOKUP(AN503,設定!$A$2:$B$6,2,1),"---")</f>
        <v>---</v>
      </c>
      <c r="AP503" s="85"/>
      <c r="AQ503" s="86"/>
      <c r="AR503" s="86"/>
      <c r="AS503" s="87" t="s">
        <v>115</v>
      </c>
      <c r="AT503" s="88"/>
      <c r="AU503" s="87"/>
      <c r="AV503" s="89"/>
      <c r="AW503" s="90" t="str">
        <f t="shared" si="277"/>
        <v/>
      </c>
      <c r="AX503" s="87" t="s">
        <v>115</v>
      </c>
      <c r="AY503" s="87" t="s">
        <v>115</v>
      </c>
      <c r="AZ503" s="87" t="s">
        <v>115</v>
      </c>
      <c r="BA503" s="87"/>
      <c r="BB503" s="87"/>
      <c r="BC503" s="87"/>
      <c r="BD503" s="87"/>
      <c r="BE503" s="91"/>
      <c r="BF503" s="96"/>
      <c r="BG503" s="87"/>
      <c r="BH503" s="87"/>
      <c r="BI503" s="87"/>
      <c r="BJ503" s="87"/>
      <c r="BK503" s="87"/>
      <c r="BL503" s="87"/>
      <c r="BM503" s="87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256"/>
      <c r="BY503" s="106"/>
      <c r="BZ503" s="47"/>
      <c r="CA503" s="47">
        <v>492</v>
      </c>
      <c r="CB503" s="18" t="str">
        <f t="shared" si="278"/>
        <v/>
      </c>
      <c r="CC503" s="18" t="str">
        <f t="shared" si="250"/>
        <v>立得点表!3:12</v>
      </c>
      <c r="CD503" s="116" t="str">
        <f t="shared" si="251"/>
        <v>立得点表!16:25</v>
      </c>
      <c r="CE503" s="18" t="str">
        <f t="shared" si="252"/>
        <v>立3段得点表!3:13</v>
      </c>
      <c r="CF503" s="116" t="str">
        <f t="shared" si="253"/>
        <v>立3段得点表!16:25</v>
      </c>
      <c r="CG503" s="18" t="str">
        <f t="shared" si="254"/>
        <v>ボール得点表!3:13</v>
      </c>
      <c r="CH503" s="116" t="str">
        <f t="shared" si="255"/>
        <v>ボール得点表!16:25</v>
      </c>
      <c r="CI503" s="18" t="str">
        <f t="shared" si="256"/>
        <v>50m得点表!3:13</v>
      </c>
      <c r="CJ503" s="116" t="str">
        <f t="shared" si="257"/>
        <v>50m得点表!16:25</v>
      </c>
      <c r="CK503" s="18" t="str">
        <f t="shared" si="258"/>
        <v>往得点表!3:13</v>
      </c>
      <c r="CL503" s="116" t="str">
        <f t="shared" si="259"/>
        <v>往得点表!16:25</v>
      </c>
      <c r="CM503" s="18" t="str">
        <f t="shared" si="260"/>
        <v>腕得点表!3:13</v>
      </c>
      <c r="CN503" s="116" t="str">
        <f t="shared" si="261"/>
        <v>腕得点表!16:25</v>
      </c>
      <c r="CO503" s="18" t="str">
        <f t="shared" si="262"/>
        <v>腕膝得点表!3:4</v>
      </c>
      <c r="CP503" s="116" t="str">
        <f t="shared" si="263"/>
        <v>腕膝得点表!8:9</v>
      </c>
      <c r="CQ503" s="18" t="str">
        <f t="shared" si="264"/>
        <v>20mシャトルラン得点表!3:13</v>
      </c>
      <c r="CR503" s="116" t="str">
        <f t="shared" si="265"/>
        <v>20mシャトルラン得点表!16:25</v>
      </c>
      <c r="CS503" s="47" t="b">
        <f t="shared" si="279"/>
        <v>0</v>
      </c>
    </row>
    <row r="504" spans="1:97">
      <c r="A504" s="10">
        <v>493</v>
      </c>
      <c r="B504" s="147"/>
      <c r="C504" s="15"/>
      <c r="D504" s="233"/>
      <c r="E504" s="15"/>
      <c r="F504" s="139" t="str">
        <f t="shared" si="266"/>
        <v/>
      </c>
      <c r="G504" s="15"/>
      <c r="H504" s="15"/>
      <c r="I504" s="30"/>
      <c r="J504" s="31" t="str">
        <f t="shared" ca="1" si="267"/>
        <v/>
      </c>
      <c r="K504" s="30"/>
      <c r="L504" s="31" t="str">
        <f t="shared" ca="1" si="268"/>
        <v/>
      </c>
      <c r="M504" s="59"/>
      <c r="N504" s="60"/>
      <c r="O504" s="60"/>
      <c r="P504" s="60"/>
      <c r="Q504" s="151"/>
      <c r="R504" s="122"/>
      <c r="S504" s="38" t="str">
        <f t="shared" ca="1" si="269"/>
        <v/>
      </c>
      <c r="T504" s="59"/>
      <c r="U504" s="60"/>
      <c r="V504" s="60"/>
      <c r="W504" s="60"/>
      <c r="X504" s="61"/>
      <c r="Y504" s="38"/>
      <c r="Z504" s="144" t="str">
        <f t="shared" ca="1" si="270"/>
        <v/>
      </c>
      <c r="AA504" s="59"/>
      <c r="AB504" s="60"/>
      <c r="AC504" s="60"/>
      <c r="AD504" s="151"/>
      <c r="AE504" s="30"/>
      <c r="AF504" s="31" t="str">
        <f t="shared" ca="1" si="271"/>
        <v/>
      </c>
      <c r="AG504" s="30"/>
      <c r="AH504" s="31" t="str">
        <f t="shared" ca="1" si="272"/>
        <v/>
      </c>
      <c r="AI504" s="122"/>
      <c r="AJ504" s="38" t="str">
        <f t="shared" ca="1" si="273"/>
        <v/>
      </c>
      <c r="AK504" s="30"/>
      <c r="AL504" s="31" t="str">
        <f t="shared" ca="1" si="274"/>
        <v/>
      </c>
      <c r="AM504" s="11" t="str">
        <f t="shared" si="275"/>
        <v/>
      </c>
      <c r="AN504" s="11" t="str">
        <f t="shared" si="276"/>
        <v/>
      </c>
      <c r="AO504" s="11" t="str">
        <f>IF(AM504=7,VLOOKUP(AN504,設定!$A$2:$B$6,2,1),"---")</f>
        <v>---</v>
      </c>
      <c r="AP504" s="85"/>
      <c r="AQ504" s="86"/>
      <c r="AR504" s="86"/>
      <c r="AS504" s="87" t="s">
        <v>115</v>
      </c>
      <c r="AT504" s="88"/>
      <c r="AU504" s="87"/>
      <c r="AV504" s="89"/>
      <c r="AW504" s="90" t="str">
        <f t="shared" si="277"/>
        <v/>
      </c>
      <c r="AX504" s="87" t="s">
        <v>115</v>
      </c>
      <c r="AY504" s="87" t="s">
        <v>115</v>
      </c>
      <c r="AZ504" s="87" t="s">
        <v>115</v>
      </c>
      <c r="BA504" s="87"/>
      <c r="BB504" s="87"/>
      <c r="BC504" s="87"/>
      <c r="BD504" s="87"/>
      <c r="BE504" s="91"/>
      <c r="BF504" s="96"/>
      <c r="BG504" s="87"/>
      <c r="BH504" s="87"/>
      <c r="BI504" s="87"/>
      <c r="BJ504" s="87"/>
      <c r="BK504" s="87"/>
      <c r="BL504" s="87"/>
      <c r="BM504" s="87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256"/>
      <c r="BY504" s="106"/>
      <c r="BZ504" s="47"/>
      <c r="CA504" s="47">
        <v>493</v>
      </c>
      <c r="CB504" s="18" t="str">
        <f t="shared" si="278"/>
        <v/>
      </c>
      <c r="CC504" s="18" t="str">
        <f t="shared" si="250"/>
        <v>立得点表!3:12</v>
      </c>
      <c r="CD504" s="116" t="str">
        <f t="shared" si="251"/>
        <v>立得点表!16:25</v>
      </c>
      <c r="CE504" s="18" t="str">
        <f t="shared" si="252"/>
        <v>立3段得点表!3:13</v>
      </c>
      <c r="CF504" s="116" t="str">
        <f t="shared" si="253"/>
        <v>立3段得点表!16:25</v>
      </c>
      <c r="CG504" s="18" t="str">
        <f t="shared" si="254"/>
        <v>ボール得点表!3:13</v>
      </c>
      <c r="CH504" s="116" t="str">
        <f t="shared" si="255"/>
        <v>ボール得点表!16:25</v>
      </c>
      <c r="CI504" s="18" t="str">
        <f t="shared" si="256"/>
        <v>50m得点表!3:13</v>
      </c>
      <c r="CJ504" s="116" t="str">
        <f t="shared" si="257"/>
        <v>50m得点表!16:25</v>
      </c>
      <c r="CK504" s="18" t="str">
        <f t="shared" si="258"/>
        <v>往得点表!3:13</v>
      </c>
      <c r="CL504" s="116" t="str">
        <f t="shared" si="259"/>
        <v>往得点表!16:25</v>
      </c>
      <c r="CM504" s="18" t="str">
        <f t="shared" si="260"/>
        <v>腕得点表!3:13</v>
      </c>
      <c r="CN504" s="116" t="str">
        <f t="shared" si="261"/>
        <v>腕得点表!16:25</v>
      </c>
      <c r="CO504" s="18" t="str">
        <f t="shared" si="262"/>
        <v>腕膝得点表!3:4</v>
      </c>
      <c r="CP504" s="116" t="str">
        <f t="shared" si="263"/>
        <v>腕膝得点表!8:9</v>
      </c>
      <c r="CQ504" s="18" t="str">
        <f t="shared" si="264"/>
        <v>20mシャトルラン得点表!3:13</v>
      </c>
      <c r="CR504" s="116" t="str">
        <f t="shared" si="265"/>
        <v>20mシャトルラン得点表!16:25</v>
      </c>
      <c r="CS504" s="47" t="b">
        <f t="shared" si="279"/>
        <v>0</v>
      </c>
    </row>
    <row r="505" spans="1:97">
      <c r="A505" s="10">
        <v>494</v>
      </c>
      <c r="B505" s="147"/>
      <c r="C505" s="15"/>
      <c r="D505" s="233"/>
      <c r="E505" s="15"/>
      <c r="F505" s="139" t="str">
        <f t="shared" si="266"/>
        <v/>
      </c>
      <c r="G505" s="15"/>
      <c r="H505" s="15"/>
      <c r="I505" s="30"/>
      <c r="J505" s="31" t="str">
        <f t="shared" ca="1" si="267"/>
        <v/>
      </c>
      <c r="K505" s="30"/>
      <c r="L505" s="31" t="str">
        <f t="shared" ca="1" si="268"/>
        <v/>
      </c>
      <c r="M505" s="59"/>
      <c r="N505" s="60"/>
      <c r="O505" s="60"/>
      <c r="P505" s="60"/>
      <c r="Q505" s="151"/>
      <c r="R505" s="122"/>
      <c r="S505" s="38" t="str">
        <f t="shared" ca="1" si="269"/>
        <v/>
      </c>
      <c r="T505" s="59"/>
      <c r="U505" s="60"/>
      <c r="V505" s="60"/>
      <c r="W505" s="60"/>
      <c r="X505" s="61"/>
      <c r="Y505" s="38"/>
      <c r="Z505" s="144" t="str">
        <f t="shared" ca="1" si="270"/>
        <v/>
      </c>
      <c r="AA505" s="59"/>
      <c r="AB505" s="60"/>
      <c r="AC505" s="60"/>
      <c r="AD505" s="151"/>
      <c r="AE505" s="30"/>
      <c r="AF505" s="31" t="str">
        <f t="shared" ca="1" si="271"/>
        <v/>
      </c>
      <c r="AG505" s="30"/>
      <c r="AH505" s="31" t="str">
        <f t="shared" ca="1" si="272"/>
        <v/>
      </c>
      <c r="AI505" s="122"/>
      <c r="AJ505" s="38" t="str">
        <f t="shared" ca="1" si="273"/>
        <v/>
      </c>
      <c r="AK505" s="30"/>
      <c r="AL505" s="31" t="str">
        <f t="shared" ca="1" si="274"/>
        <v/>
      </c>
      <c r="AM505" s="11" t="str">
        <f t="shared" si="275"/>
        <v/>
      </c>
      <c r="AN505" s="11" t="str">
        <f t="shared" si="276"/>
        <v/>
      </c>
      <c r="AO505" s="11" t="str">
        <f>IF(AM505=7,VLOOKUP(AN505,設定!$A$2:$B$6,2,1),"---")</f>
        <v>---</v>
      </c>
      <c r="AP505" s="85"/>
      <c r="AQ505" s="86"/>
      <c r="AR505" s="86"/>
      <c r="AS505" s="87" t="s">
        <v>115</v>
      </c>
      <c r="AT505" s="88"/>
      <c r="AU505" s="87"/>
      <c r="AV505" s="89"/>
      <c r="AW505" s="90" t="str">
        <f t="shared" si="277"/>
        <v/>
      </c>
      <c r="AX505" s="87" t="s">
        <v>115</v>
      </c>
      <c r="AY505" s="87" t="s">
        <v>115</v>
      </c>
      <c r="AZ505" s="87" t="s">
        <v>115</v>
      </c>
      <c r="BA505" s="87"/>
      <c r="BB505" s="87"/>
      <c r="BC505" s="87"/>
      <c r="BD505" s="87"/>
      <c r="BE505" s="91"/>
      <c r="BF505" s="96"/>
      <c r="BG505" s="87"/>
      <c r="BH505" s="87"/>
      <c r="BI505" s="87"/>
      <c r="BJ505" s="87"/>
      <c r="BK505" s="87"/>
      <c r="BL505" s="87"/>
      <c r="BM505" s="87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256"/>
      <c r="BY505" s="106"/>
      <c r="BZ505" s="47"/>
      <c r="CA505" s="47">
        <v>494</v>
      </c>
      <c r="CB505" s="18" t="str">
        <f t="shared" si="278"/>
        <v/>
      </c>
      <c r="CC505" s="18" t="str">
        <f t="shared" si="250"/>
        <v>立得点表!3:12</v>
      </c>
      <c r="CD505" s="116" t="str">
        <f t="shared" si="251"/>
        <v>立得点表!16:25</v>
      </c>
      <c r="CE505" s="18" t="str">
        <f t="shared" si="252"/>
        <v>立3段得点表!3:13</v>
      </c>
      <c r="CF505" s="116" t="str">
        <f t="shared" si="253"/>
        <v>立3段得点表!16:25</v>
      </c>
      <c r="CG505" s="18" t="str">
        <f t="shared" si="254"/>
        <v>ボール得点表!3:13</v>
      </c>
      <c r="CH505" s="116" t="str">
        <f t="shared" si="255"/>
        <v>ボール得点表!16:25</v>
      </c>
      <c r="CI505" s="18" t="str">
        <f t="shared" si="256"/>
        <v>50m得点表!3:13</v>
      </c>
      <c r="CJ505" s="116" t="str">
        <f t="shared" si="257"/>
        <v>50m得点表!16:25</v>
      </c>
      <c r="CK505" s="18" t="str">
        <f t="shared" si="258"/>
        <v>往得点表!3:13</v>
      </c>
      <c r="CL505" s="116" t="str">
        <f t="shared" si="259"/>
        <v>往得点表!16:25</v>
      </c>
      <c r="CM505" s="18" t="str">
        <f t="shared" si="260"/>
        <v>腕得点表!3:13</v>
      </c>
      <c r="CN505" s="116" t="str">
        <f t="shared" si="261"/>
        <v>腕得点表!16:25</v>
      </c>
      <c r="CO505" s="18" t="str">
        <f t="shared" si="262"/>
        <v>腕膝得点表!3:4</v>
      </c>
      <c r="CP505" s="116" t="str">
        <f t="shared" si="263"/>
        <v>腕膝得点表!8:9</v>
      </c>
      <c r="CQ505" s="18" t="str">
        <f t="shared" si="264"/>
        <v>20mシャトルラン得点表!3:13</v>
      </c>
      <c r="CR505" s="116" t="str">
        <f t="shared" si="265"/>
        <v>20mシャトルラン得点表!16:25</v>
      </c>
      <c r="CS505" s="47" t="b">
        <f t="shared" si="279"/>
        <v>0</v>
      </c>
    </row>
    <row r="506" spans="1:97">
      <c r="A506" s="10">
        <v>495</v>
      </c>
      <c r="B506" s="147"/>
      <c r="C506" s="15"/>
      <c r="D506" s="233"/>
      <c r="E506" s="15"/>
      <c r="F506" s="139" t="str">
        <f t="shared" si="266"/>
        <v/>
      </c>
      <c r="G506" s="15"/>
      <c r="H506" s="15"/>
      <c r="I506" s="30"/>
      <c r="J506" s="31" t="str">
        <f t="shared" ca="1" si="267"/>
        <v/>
      </c>
      <c r="K506" s="30"/>
      <c r="L506" s="31" t="str">
        <f t="shared" ca="1" si="268"/>
        <v/>
      </c>
      <c r="M506" s="59"/>
      <c r="N506" s="60"/>
      <c r="O506" s="60"/>
      <c r="P506" s="60"/>
      <c r="Q506" s="151"/>
      <c r="R506" s="122"/>
      <c r="S506" s="38" t="str">
        <f t="shared" ca="1" si="269"/>
        <v/>
      </c>
      <c r="T506" s="59"/>
      <c r="U506" s="60"/>
      <c r="V506" s="60"/>
      <c r="W506" s="60"/>
      <c r="X506" s="61"/>
      <c r="Y506" s="38"/>
      <c r="Z506" s="144" t="str">
        <f t="shared" ca="1" si="270"/>
        <v/>
      </c>
      <c r="AA506" s="59"/>
      <c r="AB506" s="60"/>
      <c r="AC506" s="60"/>
      <c r="AD506" s="151"/>
      <c r="AE506" s="30"/>
      <c r="AF506" s="31" t="str">
        <f t="shared" ca="1" si="271"/>
        <v/>
      </c>
      <c r="AG506" s="30"/>
      <c r="AH506" s="31" t="str">
        <f t="shared" ca="1" si="272"/>
        <v/>
      </c>
      <c r="AI506" s="122"/>
      <c r="AJ506" s="38" t="str">
        <f t="shared" ca="1" si="273"/>
        <v/>
      </c>
      <c r="AK506" s="30"/>
      <c r="AL506" s="31" t="str">
        <f t="shared" ca="1" si="274"/>
        <v/>
      </c>
      <c r="AM506" s="11" t="str">
        <f t="shared" si="275"/>
        <v/>
      </c>
      <c r="AN506" s="11" t="str">
        <f t="shared" si="276"/>
        <v/>
      </c>
      <c r="AO506" s="11" t="str">
        <f>IF(AM506=7,VLOOKUP(AN506,設定!$A$2:$B$6,2,1),"---")</f>
        <v>---</v>
      </c>
      <c r="AP506" s="85"/>
      <c r="AQ506" s="86"/>
      <c r="AR506" s="86"/>
      <c r="AS506" s="87" t="s">
        <v>115</v>
      </c>
      <c r="AT506" s="88"/>
      <c r="AU506" s="87"/>
      <c r="AV506" s="89"/>
      <c r="AW506" s="90" t="str">
        <f t="shared" si="277"/>
        <v/>
      </c>
      <c r="AX506" s="87" t="s">
        <v>115</v>
      </c>
      <c r="AY506" s="87" t="s">
        <v>115</v>
      </c>
      <c r="AZ506" s="87" t="s">
        <v>115</v>
      </c>
      <c r="BA506" s="87"/>
      <c r="BB506" s="87"/>
      <c r="BC506" s="87"/>
      <c r="BD506" s="87"/>
      <c r="BE506" s="91"/>
      <c r="BF506" s="96"/>
      <c r="BG506" s="87"/>
      <c r="BH506" s="87"/>
      <c r="BI506" s="87"/>
      <c r="BJ506" s="87"/>
      <c r="BK506" s="87"/>
      <c r="BL506" s="87"/>
      <c r="BM506" s="87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256"/>
      <c r="BY506" s="106"/>
      <c r="BZ506" s="47"/>
      <c r="CA506" s="47">
        <v>495</v>
      </c>
      <c r="CB506" s="18" t="str">
        <f t="shared" si="278"/>
        <v/>
      </c>
      <c r="CC506" s="18" t="str">
        <f t="shared" si="250"/>
        <v>立得点表!3:12</v>
      </c>
      <c r="CD506" s="116" t="str">
        <f t="shared" si="251"/>
        <v>立得点表!16:25</v>
      </c>
      <c r="CE506" s="18" t="str">
        <f t="shared" si="252"/>
        <v>立3段得点表!3:13</v>
      </c>
      <c r="CF506" s="116" t="str">
        <f t="shared" si="253"/>
        <v>立3段得点表!16:25</v>
      </c>
      <c r="CG506" s="18" t="str">
        <f t="shared" si="254"/>
        <v>ボール得点表!3:13</v>
      </c>
      <c r="CH506" s="116" t="str">
        <f t="shared" si="255"/>
        <v>ボール得点表!16:25</v>
      </c>
      <c r="CI506" s="18" t="str">
        <f t="shared" si="256"/>
        <v>50m得点表!3:13</v>
      </c>
      <c r="CJ506" s="116" t="str">
        <f t="shared" si="257"/>
        <v>50m得点表!16:25</v>
      </c>
      <c r="CK506" s="18" t="str">
        <f t="shared" si="258"/>
        <v>往得点表!3:13</v>
      </c>
      <c r="CL506" s="116" t="str">
        <f t="shared" si="259"/>
        <v>往得点表!16:25</v>
      </c>
      <c r="CM506" s="18" t="str">
        <f t="shared" si="260"/>
        <v>腕得点表!3:13</v>
      </c>
      <c r="CN506" s="116" t="str">
        <f t="shared" si="261"/>
        <v>腕得点表!16:25</v>
      </c>
      <c r="CO506" s="18" t="str">
        <f t="shared" si="262"/>
        <v>腕膝得点表!3:4</v>
      </c>
      <c r="CP506" s="116" t="str">
        <f t="shared" si="263"/>
        <v>腕膝得点表!8:9</v>
      </c>
      <c r="CQ506" s="18" t="str">
        <f t="shared" si="264"/>
        <v>20mシャトルラン得点表!3:13</v>
      </c>
      <c r="CR506" s="116" t="str">
        <f t="shared" si="265"/>
        <v>20mシャトルラン得点表!16:25</v>
      </c>
      <c r="CS506" s="47" t="b">
        <f t="shared" si="279"/>
        <v>0</v>
      </c>
    </row>
    <row r="507" spans="1:97">
      <c r="A507" s="10">
        <v>496</v>
      </c>
      <c r="B507" s="147"/>
      <c r="C507" s="15"/>
      <c r="D507" s="233"/>
      <c r="E507" s="15"/>
      <c r="F507" s="139" t="str">
        <f t="shared" si="266"/>
        <v/>
      </c>
      <c r="G507" s="15"/>
      <c r="H507" s="15"/>
      <c r="I507" s="30"/>
      <c r="J507" s="31" t="str">
        <f t="shared" ca="1" si="267"/>
        <v/>
      </c>
      <c r="K507" s="30"/>
      <c r="L507" s="31" t="str">
        <f t="shared" ca="1" si="268"/>
        <v/>
      </c>
      <c r="M507" s="59"/>
      <c r="N507" s="60"/>
      <c r="O507" s="60"/>
      <c r="P507" s="60"/>
      <c r="Q507" s="151"/>
      <c r="R507" s="122"/>
      <c r="S507" s="38" t="str">
        <f t="shared" ca="1" si="269"/>
        <v/>
      </c>
      <c r="T507" s="59"/>
      <c r="U507" s="60"/>
      <c r="V507" s="60"/>
      <c r="W507" s="60"/>
      <c r="X507" s="61"/>
      <c r="Y507" s="38"/>
      <c r="Z507" s="144" t="str">
        <f t="shared" ca="1" si="270"/>
        <v/>
      </c>
      <c r="AA507" s="59"/>
      <c r="AB507" s="60"/>
      <c r="AC507" s="60"/>
      <c r="AD507" s="151"/>
      <c r="AE507" s="30"/>
      <c r="AF507" s="31" t="str">
        <f t="shared" ca="1" si="271"/>
        <v/>
      </c>
      <c r="AG507" s="30"/>
      <c r="AH507" s="31" t="str">
        <f t="shared" ca="1" si="272"/>
        <v/>
      </c>
      <c r="AI507" s="122"/>
      <c r="AJ507" s="38" t="str">
        <f t="shared" ca="1" si="273"/>
        <v/>
      </c>
      <c r="AK507" s="30"/>
      <c r="AL507" s="31" t="str">
        <f t="shared" ca="1" si="274"/>
        <v/>
      </c>
      <c r="AM507" s="11" t="str">
        <f t="shared" si="275"/>
        <v/>
      </c>
      <c r="AN507" s="11" t="str">
        <f t="shared" si="276"/>
        <v/>
      </c>
      <c r="AO507" s="11" t="str">
        <f>IF(AM507=7,VLOOKUP(AN507,設定!$A$2:$B$6,2,1),"---")</f>
        <v>---</v>
      </c>
      <c r="AP507" s="85"/>
      <c r="AQ507" s="86"/>
      <c r="AR507" s="86"/>
      <c r="AS507" s="87" t="s">
        <v>115</v>
      </c>
      <c r="AT507" s="88"/>
      <c r="AU507" s="87"/>
      <c r="AV507" s="89"/>
      <c r="AW507" s="90" t="str">
        <f t="shared" si="277"/>
        <v/>
      </c>
      <c r="AX507" s="87" t="s">
        <v>115</v>
      </c>
      <c r="AY507" s="87" t="s">
        <v>115</v>
      </c>
      <c r="AZ507" s="87" t="s">
        <v>115</v>
      </c>
      <c r="BA507" s="87"/>
      <c r="BB507" s="87"/>
      <c r="BC507" s="87"/>
      <c r="BD507" s="87"/>
      <c r="BE507" s="91"/>
      <c r="BF507" s="96"/>
      <c r="BG507" s="87"/>
      <c r="BH507" s="87"/>
      <c r="BI507" s="87"/>
      <c r="BJ507" s="87"/>
      <c r="BK507" s="87"/>
      <c r="BL507" s="87"/>
      <c r="BM507" s="87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256"/>
      <c r="BY507" s="106"/>
      <c r="BZ507" s="47"/>
      <c r="CA507" s="47">
        <v>496</v>
      </c>
      <c r="CB507" s="18" t="str">
        <f t="shared" si="278"/>
        <v/>
      </c>
      <c r="CC507" s="18" t="str">
        <f t="shared" si="250"/>
        <v>立得点表!3:12</v>
      </c>
      <c r="CD507" s="116" t="str">
        <f t="shared" si="251"/>
        <v>立得点表!16:25</v>
      </c>
      <c r="CE507" s="18" t="str">
        <f t="shared" si="252"/>
        <v>立3段得点表!3:13</v>
      </c>
      <c r="CF507" s="116" t="str">
        <f t="shared" si="253"/>
        <v>立3段得点表!16:25</v>
      </c>
      <c r="CG507" s="18" t="str">
        <f t="shared" si="254"/>
        <v>ボール得点表!3:13</v>
      </c>
      <c r="CH507" s="116" t="str">
        <f t="shared" si="255"/>
        <v>ボール得点表!16:25</v>
      </c>
      <c r="CI507" s="18" t="str">
        <f t="shared" si="256"/>
        <v>50m得点表!3:13</v>
      </c>
      <c r="CJ507" s="116" t="str">
        <f t="shared" si="257"/>
        <v>50m得点表!16:25</v>
      </c>
      <c r="CK507" s="18" t="str">
        <f t="shared" si="258"/>
        <v>往得点表!3:13</v>
      </c>
      <c r="CL507" s="116" t="str">
        <f t="shared" si="259"/>
        <v>往得点表!16:25</v>
      </c>
      <c r="CM507" s="18" t="str">
        <f t="shared" si="260"/>
        <v>腕得点表!3:13</v>
      </c>
      <c r="CN507" s="116" t="str">
        <f t="shared" si="261"/>
        <v>腕得点表!16:25</v>
      </c>
      <c r="CO507" s="18" t="str">
        <f t="shared" si="262"/>
        <v>腕膝得点表!3:4</v>
      </c>
      <c r="CP507" s="116" t="str">
        <f t="shared" si="263"/>
        <v>腕膝得点表!8:9</v>
      </c>
      <c r="CQ507" s="18" t="str">
        <f t="shared" si="264"/>
        <v>20mシャトルラン得点表!3:13</v>
      </c>
      <c r="CR507" s="116" t="str">
        <f t="shared" si="265"/>
        <v>20mシャトルラン得点表!16:25</v>
      </c>
      <c r="CS507" s="47" t="b">
        <f t="shared" si="279"/>
        <v>0</v>
      </c>
    </row>
    <row r="508" spans="1:97">
      <c r="A508" s="10">
        <v>497</v>
      </c>
      <c r="B508" s="147"/>
      <c r="C508" s="15"/>
      <c r="D508" s="233"/>
      <c r="E508" s="15"/>
      <c r="F508" s="139" t="str">
        <f t="shared" si="266"/>
        <v/>
      </c>
      <c r="G508" s="15"/>
      <c r="H508" s="15"/>
      <c r="I508" s="30"/>
      <c r="J508" s="31" t="str">
        <f t="shared" ca="1" si="267"/>
        <v/>
      </c>
      <c r="K508" s="30"/>
      <c r="L508" s="31" t="str">
        <f t="shared" ca="1" si="268"/>
        <v/>
      </c>
      <c r="M508" s="59"/>
      <c r="N508" s="60"/>
      <c r="O508" s="60"/>
      <c r="P508" s="60"/>
      <c r="Q508" s="151"/>
      <c r="R508" s="122"/>
      <c r="S508" s="38" t="str">
        <f t="shared" ca="1" si="269"/>
        <v/>
      </c>
      <c r="T508" s="59"/>
      <c r="U508" s="60"/>
      <c r="V508" s="60"/>
      <c r="W508" s="60"/>
      <c r="X508" s="61"/>
      <c r="Y508" s="38"/>
      <c r="Z508" s="144" t="str">
        <f t="shared" ca="1" si="270"/>
        <v/>
      </c>
      <c r="AA508" s="59"/>
      <c r="AB508" s="60"/>
      <c r="AC508" s="60"/>
      <c r="AD508" s="151"/>
      <c r="AE508" s="30"/>
      <c r="AF508" s="31" t="str">
        <f t="shared" ca="1" si="271"/>
        <v/>
      </c>
      <c r="AG508" s="30"/>
      <c r="AH508" s="31" t="str">
        <f t="shared" ca="1" si="272"/>
        <v/>
      </c>
      <c r="AI508" s="122"/>
      <c r="AJ508" s="38" t="str">
        <f t="shared" ca="1" si="273"/>
        <v/>
      </c>
      <c r="AK508" s="30"/>
      <c r="AL508" s="31" t="str">
        <f t="shared" ca="1" si="274"/>
        <v/>
      </c>
      <c r="AM508" s="11" t="str">
        <f t="shared" si="275"/>
        <v/>
      </c>
      <c r="AN508" s="11" t="str">
        <f t="shared" si="276"/>
        <v/>
      </c>
      <c r="AO508" s="11" t="str">
        <f>IF(AM508=7,VLOOKUP(AN508,設定!$A$2:$B$6,2,1),"---")</f>
        <v>---</v>
      </c>
      <c r="AP508" s="85"/>
      <c r="AQ508" s="86"/>
      <c r="AR508" s="86"/>
      <c r="AS508" s="87" t="s">
        <v>115</v>
      </c>
      <c r="AT508" s="88"/>
      <c r="AU508" s="87"/>
      <c r="AV508" s="89"/>
      <c r="AW508" s="90" t="str">
        <f t="shared" si="277"/>
        <v/>
      </c>
      <c r="AX508" s="87" t="s">
        <v>115</v>
      </c>
      <c r="AY508" s="87" t="s">
        <v>115</v>
      </c>
      <c r="AZ508" s="87" t="s">
        <v>115</v>
      </c>
      <c r="BA508" s="87"/>
      <c r="BB508" s="87"/>
      <c r="BC508" s="87"/>
      <c r="BD508" s="87"/>
      <c r="BE508" s="91"/>
      <c r="BF508" s="96"/>
      <c r="BG508" s="87"/>
      <c r="BH508" s="87"/>
      <c r="BI508" s="87"/>
      <c r="BJ508" s="87"/>
      <c r="BK508" s="87"/>
      <c r="BL508" s="87"/>
      <c r="BM508" s="87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256"/>
      <c r="BY508" s="106"/>
      <c r="BZ508" s="47"/>
      <c r="CA508" s="47">
        <v>497</v>
      </c>
      <c r="CB508" s="18" t="str">
        <f t="shared" si="278"/>
        <v/>
      </c>
      <c r="CC508" s="18" t="str">
        <f t="shared" si="250"/>
        <v>立得点表!3:12</v>
      </c>
      <c r="CD508" s="116" t="str">
        <f t="shared" si="251"/>
        <v>立得点表!16:25</v>
      </c>
      <c r="CE508" s="18" t="str">
        <f t="shared" si="252"/>
        <v>立3段得点表!3:13</v>
      </c>
      <c r="CF508" s="116" t="str">
        <f t="shared" si="253"/>
        <v>立3段得点表!16:25</v>
      </c>
      <c r="CG508" s="18" t="str">
        <f t="shared" si="254"/>
        <v>ボール得点表!3:13</v>
      </c>
      <c r="CH508" s="116" t="str">
        <f t="shared" si="255"/>
        <v>ボール得点表!16:25</v>
      </c>
      <c r="CI508" s="18" t="str">
        <f t="shared" si="256"/>
        <v>50m得点表!3:13</v>
      </c>
      <c r="CJ508" s="116" t="str">
        <f t="shared" si="257"/>
        <v>50m得点表!16:25</v>
      </c>
      <c r="CK508" s="18" t="str">
        <f t="shared" si="258"/>
        <v>往得点表!3:13</v>
      </c>
      <c r="CL508" s="116" t="str">
        <f t="shared" si="259"/>
        <v>往得点表!16:25</v>
      </c>
      <c r="CM508" s="18" t="str">
        <f t="shared" si="260"/>
        <v>腕得点表!3:13</v>
      </c>
      <c r="CN508" s="116" t="str">
        <f t="shared" si="261"/>
        <v>腕得点表!16:25</v>
      </c>
      <c r="CO508" s="18" t="str">
        <f t="shared" si="262"/>
        <v>腕膝得点表!3:4</v>
      </c>
      <c r="CP508" s="116" t="str">
        <f t="shared" si="263"/>
        <v>腕膝得点表!8:9</v>
      </c>
      <c r="CQ508" s="18" t="str">
        <f t="shared" si="264"/>
        <v>20mシャトルラン得点表!3:13</v>
      </c>
      <c r="CR508" s="116" t="str">
        <f t="shared" si="265"/>
        <v>20mシャトルラン得点表!16:25</v>
      </c>
      <c r="CS508" s="47" t="b">
        <f t="shared" si="279"/>
        <v>0</v>
      </c>
    </row>
    <row r="509" spans="1:97">
      <c r="A509" s="10">
        <v>498</v>
      </c>
      <c r="B509" s="147"/>
      <c r="C509" s="15"/>
      <c r="D509" s="233"/>
      <c r="E509" s="15"/>
      <c r="F509" s="139" t="str">
        <f t="shared" si="266"/>
        <v/>
      </c>
      <c r="G509" s="15"/>
      <c r="H509" s="15"/>
      <c r="I509" s="30"/>
      <c r="J509" s="31" t="str">
        <f t="shared" ca="1" si="267"/>
        <v/>
      </c>
      <c r="K509" s="30"/>
      <c r="L509" s="31" t="str">
        <f t="shared" ca="1" si="268"/>
        <v/>
      </c>
      <c r="M509" s="59"/>
      <c r="N509" s="60"/>
      <c r="O509" s="60"/>
      <c r="P509" s="60"/>
      <c r="Q509" s="151"/>
      <c r="R509" s="122"/>
      <c r="S509" s="38" t="str">
        <f t="shared" ca="1" si="269"/>
        <v/>
      </c>
      <c r="T509" s="59"/>
      <c r="U509" s="60"/>
      <c r="V509" s="60"/>
      <c r="W509" s="60"/>
      <c r="X509" s="61"/>
      <c r="Y509" s="38"/>
      <c r="Z509" s="144" t="str">
        <f t="shared" ca="1" si="270"/>
        <v/>
      </c>
      <c r="AA509" s="59"/>
      <c r="AB509" s="60"/>
      <c r="AC509" s="60"/>
      <c r="AD509" s="151"/>
      <c r="AE509" s="30"/>
      <c r="AF509" s="31" t="str">
        <f t="shared" ca="1" si="271"/>
        <v/>
      </c>
      <c r="AG509" s="30"/>
      <c r="AH509" s="31" t="str">
        <f t="shared" ca="1" si="272"/>
        <v/>
      </c>
      <c r="AI509" s="122"/>
      <c r="AJ509" s="38" t="str">
        <f t="shared" ca="1" si="273"/>
        <v/>
      </c>
      <c r="AK509" s="30"/>
      <c r="AL509" s="31" t="str">
        <f t="shared" ca="1" si="274"/>
        <v/>
      </c>
      <c r="AM509" s="11" t="str">
        <f t="shared" si="275"/>
        <v/>
      </c>
      <c r="AN509" s="11" t="str">
        <f t="shared" si="276"/>
        <v/>
      </c>
      <c r="AO509" s="11" t="str">
        <f>IF(AM509=7,VLOOKUP(AN509,設定!$A$2:$B$6,2,1),"---")</f>
        <v>---</v>
      </c>
      <c r="AP509" s="85"/>
      <c r="AQ509" s="86"/>
      <c r="AR509" s="86"/>
      <c r="AS509" s="87" t="s">
        <v>115</v>
      </c>
      <c r="AT509" s="88"/>
      <c r="AU509" s="87"/>
      <c r="AV509" s="89"/>
      <c r="AW509" s="90" t="str">
        <f t="shared" si="277"/>
        <v/>
      </c>
      <c r="AX509" s="87" t="s">
        <v>115</v>
      </c>
      <c r="AY509" s="87" t="s">
        <v>115</v>
      </c>
      <c r="AZ509" s="87" t="s">
        <v>115</v>
      </c>
      <c r="BA509" s="87"/>
      <c r="BB509" s="87"/>
      <c r="BC509" s="87"/>
      <c r="BD509" s="87"/>
      <c r="BE509" s="91"/>
      <c r="BF509" s="96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256"/>
      <c r="BY509" s="106"/>
      <c r="BZ509" s="47"/>
      <c r="CA509" s="47">
        <v>498</v>
      </c>
      <c r="CB509" s="18" t="str">
        <f t="shared" si="278"/>
        <v/>
      </c>
      <c r="CC509" s="18" t="str">
        <f t="shared" si="250"/>
        <v>立得点表!3:12</v>
      </c>
      <c r="CD509" s="116" t="str">
        <f t="shared" si="251"/>
        <v>立得点表!16:25</v>
      </c>
      <c r="CE509" s="18" t="str">
        <f t="shared" si="252"/>
        <v>立3段得点表!3:13</v>
      </c>
      <c r="CF509" s="116" t="str">
        <f t="shared" si="253"/>
        <v>立3段得点表!16:25</v>
      </c>
      <c r="CG509" s="18" t="str">
        <f t="shared" si="254"/>
        <v>ボール得点表!3:13</v>
      </c>
      <c r="CH509" s="116" t="str">
        <f t="shared" si="255"/>
        <v>ボール得点表!16:25</v>
      </c>
      <c r="CI509" s="18" t="str">
        <f t="shared" si="256"/>
        <v>50m得点表!3:13</v>
      </c>
      <c r="CJ509" s="116" t="str">
        <f t="shared" si="257"/>
        <v>50m得点表!16:25</v>
      </c>
      <c r="CK509" s="18" t="str">
        <f t="shared" si="258"/>
        <v>往得点表!3:13</v>
      </c>
      <c r="CL509" s="116" t="str">
        <f t="shared" si="259"/>
        <v>往得点表!16:25</v>
      </c>
      <c r="CM509" s="18" t="str">
        <f t="shared" si="260"/>
        <v>腕得点表!3:13</v>
      </c>
      <c r="CN509" s="116" t="str">
        <f t="shared" si="261"/>
        <v>腕得点表!16:25</v>
      </c>
      <c r="CO509" s="18" t="str">
        <f t="shared" si="262"/>
        <v>腕膝得点表!3:4</v>
      </c>
      <c r="CP509" s="116" t="str">
        <f t="shared" si="263"/>
        <v>腕膝得点表!8:9</v>
      </c>
      <c r="CQ509" s="18" t="str">
        <f t="shared" si="264"/>
        <v>20mシャトルラン得点表!3:13</v>
      </c>
      <c r="CR509" s="116" t="str">
        <f t="shared" si="265"/>
        <v>20mシャトルラン得点表!16:25</v>
      </c>
      <c r="CS509" s="47" t="b">
        <f t="shared" si="279"/>
        <v>0</v>
      </c>
    </row>
    <row r="510" spans="1:97">
      <c r="A510" s="10">
        <v>499</v>
      </c>
      <c r="B510" s="147"/>
      <c r="C510" s="15"/>
      <c r="D510" s="233"/>
      <c r="E510" s="15"/>
      <c r="F510" s="139" t="str">
        <f t="shared" si="266"/>
        <v/>
      </c>
      <c r="G510" s="15"/>
      <c r="H510" s="15"/>
      <c r="I510" s="30"/>
      <c r="J510" s="31" t="str">
        <f t="shared" ca="1" si="267"/>
        <v/>
      </c>
      <c r="K510" s="30"/>
      <c r="L510" s="31" t="str">
        <f t="shared" ca="1" si="268"/>
        <v/>
      </c>
      <c r="M510" s="59"/>
      <c r="N510" s="60"/>
      <c r="O510" s="60"/>
      <c r="P510" s="60"/>
      <c r="Q510" s="151"/>
      <c r="R510" s="122"/>
      <c r="S510" s="38" t="str">
        <f t="shared" ca="1" si="269"/>
        <v/>
      </c>
      <c r="T510" s="59"/>
      <c r="U510" s="60"/>
      <c r="V510" s="60"/>
      <c r="W510" s="60"/>
      <c r="X510" s="61"/>
      <c r="Y510" s="38"/>
      <c r="Z510" s="144" t="str">
        <f t="shared" ca="1" si="270"/>
        <v/>
      </c>
      <c r="AA510" s="59"/>
      <c r="AB510" s="60"/>
      <c r="AC510" s="60"/>
      <c r="AD510" s="151"/>
      <c r="AE510" s="30"/>
      <c r="AF510" s="31" t="str">
        <f t="shared" ca="1" si="271"/>
        <v/>
      </c>
      <c r="AG510" s="30"/>
      <c r="AH510" s="31" t="str">
        <f t="shared" ca="1" si="272"/>
        <v/>
      </c>
      <c r="AI510" s="122"/>
      <c r="AJ510" s="38" t="str">
        <f t="shared" ca="1" si="273"/>
        <v/>
      </c>
      <c r="AK510" s="30"/>
      <c r="AL510" s="31" t="str">
        <f t="shared" ca="1" si="274"/>
        <v/>
      </c>
      <c r="AM510" s="11" t="str">
        <f t="shared" si="275"/>
        <v/>
      </c>
      <c r="AN510" s="11" t="str">
        <f t="shared" si="276"/>
        <v/>
      </c>
      <c r="AO510" s="11" t="str">
        <f>IF(AM510=7,VLOOKUP(AN510,設定!$A$2:$B$6,2,1),"---")</f>
        <v>---</v>
      </c>
      <c r="AP510" s="85"/>
      <c r="AQ510" s="86"/>
      <c r="AR510" s="86"/>
      <c r="AS510" s="87" t="s">
        <v>115</v>
      </c>
      <c r="AT510" s="88"/>
      <c r="AU510" s="87"/>
      <c r="AV510" s="89"/>
      <c r="AW510" s="90" t="str">
        <f t="shared" si="277"/>
        <v/>
      </c>
      <c r="AX510" s="87" t="s">
        <v>115</v>
      </c>
      <c r="AY510" s="87" t="s">
        <v>115</v>
      </c>
      <c r="AZ510" s="87" t="s">
        <v>115</v>
      </c>
      <c r="BA510" s="87"/>
      <c r="BB510" s="87"/>
      <c r="BC510" s="87"/>
      <c r="BD510" s="87"/>
      <c r="BE510" s="91"/>
      <c r="BF510" s="96"/>
      <c r="BG510" s="87"/>
      <c r="BH510" s="87"/>
      <c r="BI510" s="87"/>
      <c r="BJ510" s="87"/>
      <c r="BK510" s="87"/>
      <c r="BL510" s="87"/>
      <c r="BM510" s="87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256"/>
      <c r="BY510" s="106"/>
      <c r="BZ510" s="47"/>
      <c r="CA510" s="47">
        <v>499</v>
      </c>
      <c r="CB510" s="18" t="str">
        <f t="shared" si="278"/>
        <v/>
      </c>
      <c r="CC510" s="18" t="str">
        <f t="shared" si="250"/>
        <v>立得点表!3:12</v>
      </c>
      <c r="CD510" s="116" t="str">
        <f t="shared" si="251"/>
        <v>立得点表!16:25</v>
      </c>
      <c r="CE510" s="18" t="str">
        <f t="shared" si="252"/>
        <v>立3段得点表!3:13</v>
      </c>
      <c r="CF510" s="116" t="str">
        <f t="shared" si="253"/>
        <v>立3段得点表!16:25</v>
      </c>
      <c r="CG510" s="18" t="str">
        <f t="shared" si="254"/>
        <v>ボール得点表!3:13</v>
      </c>
      <c r="CH510" s="116" t="str">
        <f t="shared" si="255"/>
        <v>ボール得点表!16:25</v>
      </c>
      <c r="CI510" s="18" t="str">
        <f t="shared" si="256"/>
        <v>50m得点表!3:13</v>
      </c>
      <c r="CJ510" s="116" t="str">
        <f t="shared" si="257"/>
        <v>50m得点表!16:25</v>
      </c>
      <c r="CK510" s="18" t="str">
        <f t="shared" si="258"/>
        <v>往得点表!3:13</v>
      </c>
      <c r="CL510" s="116" t="str">
        <f t="shared" si="259"/>
        <v>往得点表!16:25</v>
      </c>
      <c r="CM510" s="18" t="str">
        <f t="shared" si="260"/>
        <v>腕得点表!3:13</v>
      </c>
      <c r="CN510" s="116" t="str">
        <f t="shared" si="261"/>
        <v>腕得点表!16:25</v>
      </c>
      <c r="CO510" s="18" t="str">
        <f t="shared" si="262"/>
        <v>腕膝得点表!3:4</v>
      </c>
      <c r="CP510" s="116" t="str">
        <f t="shared" si="263"/>
        <v>腕膝得点表!8:9</v>
      </c>
      <c r="CQ510" s="18" t="str">
        <f t="shared" si="264"/>
        <v>20mシャトルラン得点表!3:13</v>
      </c>
      <c r="CR510" s="116" t="str">
        <f t="shared" si="265"/>
        <v>20mシャトルラン得点表!16:25</v>
      </c>
      <c r="CS510" s="47" t="b">
        <f t="shared" si="279"/>
        <v>0</v>
      </c>
    </row>
    <row r="511" spans="1:97">
      <c r="A511" s="10">
        <v>500</v>
      </c>
      <c r="B511" s="147"/>
      <c r="C511" s="15"/>
      <c r="D511" s="233"/>
      <c r="E511" s="15"/>
      <c r="F511" s="139" t="str">
        <f t="shared" si="266"/>
        <v/>
      </c>
      <c r="G511" s="15"/>
      <c r="H511" s="15"/>
      <c r="I511" s="30"/>
      <c r="J511" s="31" t="str">
        <f t="shared" ca="1" si="267"/>
        <v/>
      </c>
      <c r="K511" s="30"/>
      <c r="L511" s="31" t="str">
        <f t="shared" ca="1" si="268"/>
        <v/>
      </c>
      <c r="M511" s="59"/>
      <c r="N511" s="60"/>
      <c r="O511" s="60"/>
      <c r="P511" s="60"/>
      <c r="Q511" s="151"/>
      <c r="R511" s="122"/>
      <c r="S511" s="38" t="str">
        <f t="shared" ca="1" si="269"/>
        <v/>
      </c>
      <c r="T511" s="59"/>
      <c r="U511" s="60"/>
      <c r="V511" s="60"/>
      <c r="W511" s="60"/>
      <c r="X511" s="61"/>
      <c r="Y511" s="38"/>
      <c r="Z511" s="144" t="str">
        <f t="shared" ca="1" si="270"/>
        <v/>
      </c>
      <c r="AA511" s="59"/>
      <c r="AB511" s="60"/>
      <c r="AC511" s="60"/>
      <c r="AD511" s="151"/>
      <c r="AE511" s="30"/>
      <c r="AF511" s="31" t="str">
        <f t="shared" ca="1" si="271"/>
        <v/>
      </c>
      <c r="AG511" s="30"/>
      <c r="AH511" s="31" t="str">
        <f t="shared" ca="1" si="272"/>
        <v/>
      </c>
      <c r="AI511" s="122"/>
      <c r="AJ511" s="38" t="str">
        <f t="shared" ca="1" si="273"/>
        <v/>
      </c>
      <c r="AK511" s="30"/>
      <c r="AL511" s="31" t="str">
        <f t="shared" ca="1" si="274"/>
        <v/>
      </c>
      <c r="AM511" s="11" t="str">
        <f t="shared" si="275"/>
        <v/>
      </c>
      <c r="AN511" s="11" t="str">
        <f t="shared" si="276"/>
        <v/>
      </c>
      <c r="AO511" s="11" t="str">
        <f>IF(AM511=7,VLOOKUP(AN511,設定!$A$2:$B$6,2,1),"---")</f>
        <v>---</v>
      </c>
      <c r="AP511" s="85"/>
      <c r="AQ511" s="86"/>
      <c r="AR511" s="86"/>
      <c r="AS511" s="87" t="s">
        <v>115</v>
      </c>
      <c r="AT511" s="88"/>
      <c r="AU511" s="87"/>
      <c r="AV511" s="89"/>
      <c r="AW511" s="90" t="str">
        <f t="shared" si="277"/>
        <v/>
      </c>
      <c r="AX511" s="87" t="s">
        <v>115</v>
      </c>
      <c r="AY511" s="87" t="s">
        <v>115</v>
      </c>
      <c r="AZ511" s="87" t="s">
        <v>115</v>
      </c>
      <c r="BA511" s="87"/>
      <c r="BB511" s="87"/>
      <c r="BC511" s="87"/>
      <c r="BD511" s="87"/>
      <c r="BE511" s="91"/>
      <c r="BF511" s="96"/>
      <c r="BG511" s="87"/>
      <c r="BH511" s="87"/>
      <c r="BI511" s="87"/>
      <c r="BJ511" s="87"/>
      <c r="BK511" s="87"/>
      <c r="BL511" s="87"/>
      <c r="BM511" s="87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256"/>
      <c r="BY511" s="106"/>
      <c r="BZ511" s="47"/>
      <c r="CA511" s="47">
        <v>500</v>
      </c>
      <c r="CB511" s="18" t="str">
        <f t="shared" si="278"/>
        <v/>
      </c>
      <c r="CC511" s="18" t="str">
        <f t="shared" si="250"/>
        <v>立得点表!3:12</v>
      </c>
      <c r="CD511" s="116" t="str">
        <f t="shared" si="251"/>
        <v>立得点表!16:25</v>
      </c>
      <c r="CE511" s="18" t="str">
        <f t="shared" si="252"/>
        <v>立3段得点表!3:13</v>
      </c>
      <c r="CF511" s="116" t="str">
        <f t="shared" si="253"/>
        <v>立3段得点表!16:25</v>
      </c>
      <c r="CG511" s="18" t="str">
        <f t="shared" si="254"/>
        <v>ボール得点表!3:13</v>
      </c>
      <c r="CH511" s="116" t="str">
        <f t="shared" si="255"/>
        <v>ボール得点表!16:25</v>
      </c>
      <c r="CI511" s="18" t="str">
        <f t="shared" si="256"/>
        <v>50m得点表!3:13</v>
      </c>
      <c r="CJ511" s="116" t="str">
        <f t="shared" si="257"/>
        <v>50m得点表!16:25</v>
      </c>
      <c r="CK511" s="18" t="str">
        <f t="shared" si="258"/>
        <v>往得点表!3:13</v>
      </c>
      <c r="CL511" s="116" t="str">
        <f t="shared" si="259"/>
        <v>往得点表!16:25</v>
      </c>
      <c r="CM511" s="18" t="str">
        <f t="shared" si="260"/>
        <v>腕得点表!3:13</v>
      </c>
      <c r="CN511" s="116" t="str">
        <f t="shared" si="261"/>
        <v>腕得点表!16:25</v>
      </c>
      <c r="CO511" s="18" t="str">
        <f t="shared" si="262"/>
        <v>腕膝得点表!3:4</v>
      </c>
      <c r="CP511" s="116" t="str">
        <f t="shared" si="263"/>
        <v>腕膝得点表!8:9</v>
      </c>
      <c r="CQ511" s="18" t="str">
        <f t="shared" si="264"/>
        <v>20mシャトルラン得点表!3:13</v>
      </c>
      <c r="CR511" s="116" t="str">
        <f t="shared" si="265"/>
        <v>20mシャトルラン得点表!16:25</v>
      </c>
      <c r="CS511" s="47" t="b">
        <f t="shared" si="279"/>
        <v>0</v>
      </c>
    </row>
    <row r="512" spans="1:97">
      <c r="A512" s="10">
        <v>501</v>
      </c>
      <c r="B512" s="147"/>
      <c r="C512" s="15"/>
      <c r="D512" s="233"/>
      <c r="E512" s="15"/>
      <c r="F512" s="139" t="str">
        <f t="shared" si="266"/>
        <v/>
      </c>
      <c r="G512" s="15"/>
      <c r="H512" s="15"/>
      <c r="I512" s="30"/>
      <c r="J512" s="31" t="str">
        <f t="shared" ca="1" si="267"/>
        <v/>
      </c>
      <c r="K512" s="30"/>
      <c r="L512" s="31" t="str">
        <f t="shared" ca="1" si="268"/>
        <v/>
      </c>
      <c r="M512" s="59"/>
      <c r="N512" s="60"/>
      <c r="O512" s="60"/>
      <c r="P512" s="60"/>
      <c r="Q512" s="151"/>
      <c r="R512" s="122"/>
      <c r="S512" s="38" t="str">
        <f t="shared" ca="1" si="269"/>
        <v/>
      </c>
      <c r="T512" s="59"/>
      <c r="U512" s="60"/>
      <c r="V512" s="60"/>
      <c r="W512" s="60"/>
      <c r="X512" s="61"/>
      <c r="Y512" s="38"/>
      <c r="Z512" s="144" t="str">
        <f t="shared" ca="1" si="270"/>
        <v/>
      </c>
      <c r="AA512" s="59"/>
      <c r="AB512" s="60"/>
      <c r="AC512" s="60"/>
      <c r="AD512" s="151"/>
      <c r="AE512" s="30"/>
      <c r="AF512" s="31" t="str">
        <f t="shared" ca="1" si="271"/>
        <v/>
      </c>
      <c r="AG512" s="30"/>
      <c r="AH512" s="31" t="str">
        <f t="shared" ca="1" si="272"/>
        <v/>
      </c>
      <c r="AI512" s="122"/>
      <c r="AJ512" s="38" t="str">
        <f t="shared" ca="1" si="273"/>
        <v/>
      </c>
      <c r="AK512" s="30"/>
      <c r="AL512" s="31" t="str">
        <f t="shared" ca="1" si="274"/>
        <v/>
      </c>
      <c r="AM512" s="11" t="str">
        <f t="shared" si="275"/>
        <v/>
      </c>
      <c r="AN512" s="11" t="str">
        <f t="shared" si="276"/>
        <v/>
      </c>
      <c r="AO512" s="11" t="str">
        <f>IF(AM512=7,VLOOKUP(AN512,設定!$A$2:$B$6,2,1),"---")</f>
        <v>---</v>
      </c>
      <c r="AP512" s="85"/>
      <c r="AQ512" s="86"/>
      <c r="AR512" s="86"/>
      <c r="AS512" s="87" t="s">
        <v>115</v>
      </c>
      <c r="AT512" s="88"/>
      <c r="AU512" s="87"/>
      <c r="AV512" s="89"/>
      <c r="AW512" s="90" t="str">
        <f t="shared" si="277"/>
        <v/>
      </c>
      <c r="AX512" s="87" t="s">
        <v>115</v>
      </c>
      <c r="AY512" s="87" t="s">
        <v>115</v>
      </c>
      <c r="AZ512" s="87" t="s">
        <v>115</v>
      </c>
      <c r="BA512" s="87"/>
      <c r="BB512" s="87"/>
      <c r="BC512" s="87"/>
      <c r="BD512" s="87"/>
      <c r="BE512" s="91"/>
      <c r="BF512" s="96"/>
      <c r="BG512" s="87"/>
      <c r="BH512" s="87"/>
      <c r="BI512" s="87"/>
      <c r="BJ512" s="87"/>
      <c r="BK512" s="87"/>
      <c r="BL512" s="87"/>
      <c r="BM512" s="87"/>
      <c r="BN512" s="87"/>
      <c r="BO512" s="87"/>
      <c r="BP512" s="87"/>
      <c r="BQ512" s="87"/>
      <c r="BR512" s="87"/>
      <c r="BS512" s="87"/>
      <c r="BT512" s="87"/>
      <c r="BU512" s="87"/>
      <c r="BV512" s="87"/>
      <c r="BW512" s="87"/>
      <c r="BX512" s="256"/>
      <c r="BY512" s="106"/>
      <c r="BZ512" s="47"/>
      <c r="CA512" s="47">
        <v>501</v>
      </c>
      <c r="CB512" s="18" t="str">
        <f t="shared" si="278"/>
        <v/>
      </c>
      <c r="CC512" s="18" t="str">
        <f t="shared" si="250"/>
        <v>立得点表!3:12</v>
      </c>
      <c r="CD512" s="116" t="str">
        <f t="shared" si="251"/>
        <v>立得点表!16:25</v>
      </c>
      <c r="CE512" s="18" t="str">
        <f t="shared" si="252"/>
        <v>立3段得点表!3:13</v>
      </c>
      <c r="CF512" s="116" t="str">
        <f t="shared" si="253"/>
        <v>立3段得点表!16:25</v>
      </c>
      <c r="CG512" s="18" t="str">
        <f t="shared" si="254"/>
        <v>ボール得点表!3:13</v>
      </c>
      <c r="CH512" s="116" t="str">
        <f t="shared" si="255"/>
        <v>ボール得点表!16:25</v>
      </c>
      <c r="CI512" s="18" t="str">
        <f t="shared" si="256"/>
        <v>50m得点表!3:13</v>
      </c>
      <c r="CJ512" s="116" t="str">
        <f t="shared" si="257"/>
        <v>50m得点表!16:25</v>
      </c>
      <c r="CK512" s="18" t="str">
        <f t="shared" si="258"/>
        <v>往得点表!3:13</v>
      </c>
      <c r="CL512" s="116" t="str">
        <f t="shared" si="259"/>
        <v>往得点表!16:25</v>
      </c>
      <c r="CM512" s="18" t="str">
        <f t="shared" si="260"/>
        <v>腕得点表!3:13</v>
      </c>
      <c r="CN512" s="116" t="str">
        <f t="shared" si="261"/>
        <v>腕得点表!16:25</v>
      </c>
      <c r="CO512" s="18" t="str">
        <f t="shared" si="262"/>
        <v>腕膝得点表!3:4</v>
      </c>
      <c r="CP512" s="116" t="str">
        <f t="shared" si="263"/>
        <v>腕膝得点表!8:9</v>
      </c>
      <c r="CQ512" s="18" t="str">
        <f t="shared" si="264"/>
        <v>20mシャトルラン得点表!3:13</v>
      </c>
      <c r="CR512" s="116" t="str">
        <f t="shared" si="265"/>
        <v>20mシャトルラン得点表!16:25</v>
      </c>
      <c r="CS512" s="47" t="b">
        <f t="shared" si="279"/>
        <v>0</v>
      </c>
    </row>
    <row r="513" spans="1:97">
      <c r="A513" s="10">
        <v>502</v>
      </c>
      <c r="B513" s="147"/>
      <c r="C513" s="15"/>
      <c r="D513" s="233"/>
      <c r="E513" s="15"/>
      <c r="F513" s="139" t="str">
        <f t="shared" si="266"/>
        <v/>
      </c>
      <c r="G513" s="15"/>
      <c r="H513" s="15"/>
      <c r="I513" s="30"/>
      <c r="J513" s="31" t="str">
        <f t="shared" ca="1" si="267"/>
        <v/>
      </c>
      <c r="K513" s="30"/>
      <c r="L513" s="31" t="str">
        <f t="shared" ca="1" si="268"/>
        <v/>
      </c>
      <c r="M513" s="59"/>
      <c r="N513" s="60"/>
      <c r="O513" s="60"/>
      <c r="P513" s="60"/>
      <c r="Q513" s="151"/>
      <c r="R513" s="122"/>
      <c r="S513" s="38" t="str">
        <f t="shared" ca="1" si="269"/>
        <v/>
      </c>
      <c r="T513" s="59"/>
      <c r="U513" s="60"/>
      <c r="V513" s="60"/>
      <c r="W513" s="60"/>
      <c r="X513" s="61"/>
      <c r="Y513" s="38"/>
      <c r="Z513" s="144" t="str">
        <f t="shared" ca="1" si="270"/>
        <v/>
      </c>
      <c r="AA513" s="59"/>
      <c r="AB513" s="60"/>
      <c r="AC513" s="60"/>
      <c r="AD513" s="151"/>
      <c r="AE513" s="30"/>
      <c r="AF513" s="31" t="str">
        <f t="shared" ca="1" si="271"/>
        <v/>
      </c>
      <c r="AG513" s="30"/>
      <c r="AH513" s="31" t="str">
        <f t="shared" ca="1" si="272"/>
        <v/>
      </c>
      <c r="AI513" s="122"/>
      <c r="AJ513" s="38" t="str">
        <f t="shared" ca="1" si="273"/>
        <v/>
      </c>
      <c r="AK513" s="30"/>
      <c r="AL513" s="31" t="str">
        <f t="shared" ca="1" si="274"/>
        <v/>
      </c>
      <c r="AM513" s="11" t="str">
        <f t="shared" si="275"/>
        <v/>
      </c>
      <c r="AN513" s="11" t="str">
        <f t="shared" si="276"/>
        <v/>
      </c>
      <c r="AO513" s="11" t="str">
        <f>IF(AM513=7,VLOOKUP(AN513,設定!$A$2:$B$6,2,1),"---")</f>
        <v>---</v>
      </c>
      <c r="AP513" s="85"/>
      <c r="AQ513" s="86"/>
      <c r="AR513" s="86"/>
      <c r="AS513" s="87" t="s">
        <v>115</v>
      </c>
      <c r="AT513" s="88"/>
      <c r="AU513" s="87"/>
      <c r="AV513" s="89"/>
      <c r="AW513" s="90" t="str">
        <f t="shared" si="277"/>
        <v/>
      </c>
      <c r="AX513" s="87" t="s">
        <v>115</v>
      </c>
      <c r="AY513" s="87" t="s">
        <v>115</v>
      </c>
      <c r="AZ513" s="87" t="s">
        <v>115</v>
      </c>
      <c r="BA513" s="87"/>
      <c r="BB513" s="87"/>
      <c r="BC513" s="87"/>
      <c r="BD513" s="87"/>
      <c r="BE513" s="91"/>
      <c r="BF513" s="96"/>
      <c r="BG513" s="87"/>
      <c r="BH513" s="87"/>
      <c r="BI513" s="87"/>
      <c r="BJ513" s="87"/>
      <c r="BK513" s="87"/>
      <c r="BL513" s="87"/>
      <c r="BM513" s="87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256"/>
      <c r="BY513" s="106"/>
      <c r="BZ513" s="47"/>
      <c r="CA513" s="47">
        <v>502</v>
      </c>
      <c r="CB513" s="18" t="str">
        <f t="shared" si="278"/>
        <v/>
      </c>
      <c r="CC513" s="18" t="str">
        <f t="shared" si="250"/>
        <v>立得点表!3:12</v>
      </c>
      <c r="CD513" s="116" t="str">
        <f t="shared" si="251"/>
        <v>立得点表!16:25</v>
      </c>
      <c r="CE513" s="18" t="str">
        <f t="shared" si="252"/>
        <v>立3段得点表!3:13</v>
      </c>
      <c r="CF513" s="116" t="str">
        <f t="shared" si="253"/>
        <v>立3段得点表!16:25</v>
      </c>
      <c r="CG513" s="18" t="str">
        <f t="shared" si="254"/>
        <v>ボール得点表!3:13</v>
      </c>
      <c r="CH513" s="116" t="str">
        <f t="shared" si="255"/>
        <v>ボール得点表!16:25</v>
      </c>
      <c r="CI513" s="18" t="str">
        <f t="shared" si="256"/>
        <v>50m得点表!3:13</v>
      </c>
      <c r="CJ513" s="116" t="str">
        <f t="shared" si="257"/>
        <v>50m得点表!16:25</v>
      </c>
      <c r="CK513" s="18" t="str">
        <f t="shared" si="258"/>
        <v>往得点表!3:13</v>
      </c>
      <c r="CL513" s="116" t="str">
        <f t="shared" si="259"/>
        <v>往得点表!16:25</v>
      </c>
      <c r="CM513" s="18" t="str">
        <f t="shared" si="260"/>
        <v>腕得点表!3:13</v>
      </c>
      <c r="CN513" s="116" t="str">
        <f t="shared" si="261"/>
        <v>腕得点表!16:25</v>
      </c>
      <c r="CO513" s="18" t="str">
        <f t="shared" si="262"/>
        <v>腕膝得点表!3:4</v>
      </c>
      <c r="CP513" s="116" t="str">
        <f t="shared" si="263"/>
        <v>腕膝得点表!8:9</v>
      </c>
      <c r="CQ513" s="18" t="str">
        <f t="shared" si="264"/>
        <v>20mシャトルラン得点表!3:13</v>
      </c>
      <c r="CR513" s="116" t="str">
        <f t="shared" si="265"/>
        <v>20mシャトルラン得点表!16:25</v>
      </c>
      <c r="CS513" s="47" t="b">
        <f t="shared" si="279"/>
        <v>0</v>
      </c>
    </row>
    <row r="514" spans="1:97">
      <c r="A514" s="10">
        <v>503</v>
      </c>
      <c r="B514" s="147"/>
      <c r="C514" s="15"/>
      <c r="D514" s="233"/>
      <c r="E514" s="15"/>
      <c r="F514" s="139" t="str">
        <f t="shared" si="266"/>
        <v/>
      </c>
      <c r="G514" s="15"/>
      <c r="H514" s="15"/>
      <c r="I514" s="30"/>
      <c r="J514" s="31" t="str">
        <f t="shared" ca="1" si="267"/>
        <v/>
      </c>
      <c r="K514" s="30"/>
      <c r="L514" s="31" t="str">
        <f t="shared" ca="1" si="268"/>
        <v/>
      </c>
      <c r="M514" s="59"/>
      <c r="N514" s="60"/>
      <c r="O514" s="60"/>
      <c r="P514" s="60"/>
      <c r="Q514" s="151"/>
      <c r="R514" s="122"/>
      <c r="S514" s="38" t="str">
        <f t="shared" ca="1" si="269"/>
        <v/>
      </c>
      <c r="T514" s="59"/>
      <c r="U514" s="60"/>
      <c r="V514" s="60"/>
      <c r="W514" s="60"/>
      <c r="X514" s="61"/>
      <c r="Y514" s="38"/>
      <c r="Z514" s="144" t="str">
        <f t="shared" ca="1" si="270"/>
        <v/>
      </c>
      <c r="AA514" s="59"/>
      <c r="AB514" s="60"/>
      <c r="AC514" s="60"/>
      <c r="AD514" s="151"/>
      <c r="AE514" s="30"/>
      <c r="AF514" s="31" t="str">
        <f t="shared" ca="1" si="271"/>
        <v/>
      </c>
      <c r="AG514" s="30"/>
      <c r="AH514" s="31" t="str">
        <f t="shared" ca="1" si="272"/>
        <v/>
      </c>
      <c r="AI514" s="122"/>
      <c r="AJ514" s="38" t="str">
        <f t="shared" ca="1" si="273"/>
        <v/>
      </c>
      <c r="AK514" s="30"/>
      <c r="AL514" s="31" t="str">
        <f t="shared" ca="1" si="274"/>
        <v/>
      </c>
      <c r="AM514" s="11" t="str">
        <f t="shared" si="275"/>
        <v/>
      </c>
      <c r="AN514" s="11" t="str">
        <f t="shared" si="276"/>
        <v/>
      </c>
      <c r="AO514" s="11" t="str">
        <f>IF(AM514=7,VLOOKUP(AN514,設定!$A$2:$B$6,2,1),"---")</f>
        <v>---</v>
      </c>
      <c r="AP514" s="85"/>
      <c r="AQ514" s="86"/>
      <c r="AR514" s="86"/>
      <c r="AS514" s="87" t="s">
        <v>115</v>
      </c>
      <c r="AT514" s="88"/>
      <c r="AU514" s="87"/>
      <c r="AV514" s="89"/>
      <c r="AW514" s="90" t="str">
        <f t="shared" si="277"/>
        <v/>
      </c>
      <c r="AX514" s="87" t="s">
        <v>115</v>
      </c>
      <c r="AY514" s="87" t="s">
        <v>115</v>
      </c>
      <c r="AZ514" s="87" t="s">
        <v>115</v>
      </c>
      <c r="BA514" s="87"/>
      <c r="BB514" s="87"/>
      <c r="BC514" s="87"/>
      <c r="BD514" s="87"/>
      <c r="BE514" s="91"/>
      <c r="BF514" s="96"/>
      <c r="BG514" s="87"/>
      <c r="BH514" s="87"/>
      <c r="BI514" s="87"/>
      <c r="BJ514" s="87"/>
      <c r="BK514" s="87"/>
      <c r="BL514" s="87"/>
      <c r="BM514" s="87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256"/>
      <c r="BY514" s="106"/>
      <c r="BZ514" s="47"/>
      <c r="CA514" s="47">
        <v>503</v>
      </c>
      <c r="CB514" s="18" t="str">
        <f t="shared" si="278"/>
        <v/>
      </c>
      <c r="CC514" s="18" t="str">
        <f t="shared" si="250"/>
        <v>立得点表!3:12</v>
      </c>
      <c r="CD514" s="116" t="str">
        <f t="shared" si="251"/>
        <v>立得点表!16:25</v>
      </c>
      <c r="CE514" s="18" t="str">
        <f t="shared" si="252"/>
        <v>立3段得点表!3:13</v>
      </c>
      <c r="CF514" s="116" t="str">
        <f t="shared" si="253"/>
        <v>立3段得点表!16:25</v>
      </c>
      <c r="CG514" s="18" t="str">
        <f t="shared" si="254"/>
        <v>ボール得点表!3:13</v>
      </c>
      <c r="CH514" s="116" t="str">
        <f t="shared" si="255"/>
        <v>ボール得点表!16:25</v>
      </c>
      <c r="CI514" s="18" t="str">
        <f t="shared" si="256"/>
        <v>50m得点表!3:13</v>
      </c>
      <c r="CJ514" s="116" t="str">
        <f t="shared" si="257"/>
        <v>50m得点表!16:25</v>
      </c>
      <c r="CK514" s="18" t="str">
        <f t="shared" si="258"/>
        <v>往得点表!3:13</v>
      </c>
      <c r="CL514" s="116" t="str">
        <f t="shared" si="259"/>
        <v>往得点表!16:25</v>
      </c>
      <c r="CM514" s="18" t="str">
        <f t="shared" si="260"/>
        <v>腕得点表!3:13</v>
      </c>
      <c r="CN514" s="116" t="str">
        <f t="shared" si="261"/>
        <v>腕得点表!16:25</v>
      </c>
      <c r="CO514" s="18" t="str">
        <f t="shared" si="262"/>
        <v>腕膝得点表!3:4</v>
      </c>
      <c r="CP514" s="116" t="str">
        <f t="shared" si="263"/>
        <v>腕膝得点表!8:9</v>
      </c>
      <c r="CQ514" s="18" t="str">
        <f t="shared" si="264"/>
        <v>20mシャトルラン得点表!3:13</v>
      </c>
      <c r="CR514" s="116" t="str">
        <f t="shared" si="265"/>
        <v>20mシャトルラン得点表!16:25</v>
      </c>
      <c r="CS514" s="47" t="b">
        <f t="shared" si="279"/>
        <v>0</v>
      </c>
    </row>
    <row r="515" spans="1:97">
      <c r="A515" s="10">
        <v>504</v>
      </c>
      <c r="B515" s="147"/>
      <c r="C515" s="15"/>
      <c r="D515" s="233"/>
      <c r="E515" s="15"/>
      <c r="F515" s="139" t="str">
        <f t="shared" si="266"/>
        <v/>
      </c>
      <c r="G515" s="15"/>
      <c r="H515" s="15"/>
      <c r="I515" s="30"/>
      <c r="J515" s="31" t="str">
        <f t="shared" ca="1" si="267"/>
        <v/>
      </c>
      <c r="K515" s="30"/>
      <c r="L515" s="31" t="str">
        <f t="shared" ca="1" si="268"/>
        <v/>
      </c>
      <c r="M515" s="59"/>
      <c r="N515" s="60"/>
      <c r="O515" s="60"/>
      <c r="P515" s="60"/>
      <c r="Q515" s="151"/>
      <c r="R515" s="122"/>
      <c r="S515" s="38" t="str">
        <f t="shared" ca="1" si="269"/>
        <v/>
      </c>
      <c r="T515" s="59"/>
      <c r="U515" s="60"/>
      <c r="V515" s="60"/>
      <c r="W515" s="60"/>
      <c r="X515" s="61"/>
      <c r="Y515" s="38"/>
      <c r="Z515" s="144" t="str">
        <f t="shared" ca="1" si="270"/>
        <v/>
      </c>
      <c r="AA515" s="59"/>
      <c r="AB515" s="60"/>
      <c r="AC515" s="60"/>
      <c r="AD515" s="151"/>
      <c r="AE515" s="30"/>
      <c r="AF515" s="31" t="str">
        <f t="shared" ca="1" si="271"/>
        <v/>
      </c>
      <c r="AG515" s="30"/>
      <c r="AH515" s="31" t="str">
        <f t="shared" ca="1" si="272"/>
        <v/>
      </c>
      <c r="AI515" s="122"/>
      <c r="AJ515" s="38" t="str">
        <f t="shared" ca="1" si="273"/>
        <v/>
      </c>
      <c r="AK515" s="30"/>
      <c r="AL515" s="31" t="str">
        <f t="shared" ca="1" si="274"/>
        <v/>
      </c>
      <c r="AM515" s="11" t="str">
        <f t="shared" si="275"/>
        <v/>
      </c>
      <c r="AN515" s="11" t="str">
        <f t="shared" si="276"/>
        <v/>
      </c>
      <c r="AO515" s="11" t="str">
        <f>IF(AM515=7,VLOOKUP(AN515,設定!$A$2:$B$6,2,1),"---")</f>
        <v>---</v>
      </c>
      <c r="AP515" s="85"/>
      <c r="AQ515" s="86"/>
      <c r="AR515" s="86"/>
      <c r="AS515" s="87" t="s">
        <v>115</v>
      </c>
      <c r="AT515" s="88"/>
      <c r="AU515" s="87"/>
      <c r="AV515" s="89"/>
      <c r="AW515" s="90" t="str">
        <f t="shared" si="277"/>
        <v/>
      </c>
      <c r="AX515" s="87" t="s">
        <v>115</v>
      </c>
      <c r="AY515" s="87" t="s">
        <v>115</v>
      </c>
      <c r="AZ515" s="87" t="s">
        <v>115</v>
      </c>
      <c r="BA515" s="87"/>
      <c r="BB515" s="87"/>
      <c r="BC515" s="87"/>
      <c r="BD515" s="87"/>
      <c r="BE515" s="91"/>
      <c r="BF515" s="96"/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256"/>
      <c r="BY515" s="106"/>
      <c r="BZ515" s="47"/>
      <c r="CA515" s="47">
        <v>504</v>
      </c>
      <c r="CB515" s="18" t="str">
        <f t="shared" si="278"/>
        <v/>
      </c>
      <c r="CC515" s="18" t="str">
        <f t="shared" si="250"/>
        <v>立得点表!3:12</v>
      </c>
      <c r="CD515" s="116" t="str">
        <f t="shared" si="251"/>
        <v>立得点表!16:25</v>
      </c>
      <c r="CE515" s="18" t="str">
        <f t="shared" si="252"/>
        <v>立3段得点表!3:13</v>
      </c>
      <c r="CF515" s="116" t="str">
        <f t="shared" si="253"/>
        <v>立3段得点表!16:25</v>
      </c>
      <c r="CG515" s="18" t="str">
        <f t="shared" si="254"/>
        <v>ボール得点表!3:13</v>
      </c>
      <c r="CH515" s="116" t="str">
        <f t="shared" si="255"/>
        <v>ボール得点表!16:25</v>
      </c>
      <c r="CI515" s="18" t="str">
        <f t="shared" si="256"/>
        <v>50m得点表!3:13</v>
      </c>
      <c r="CJ515" s="116" t="str">
        <f t="shared" si="257"/>
        <v>50m得点表!16:25</v>
      </c>
      <c r="CK515" s="18" t="str">
        <f t="shared" si="258"/>
        <v>往得点表!3:13</v>
      </c>
      <c r="CL515" s="116" t="str">
        <f t="shared" si="259"/>
        <v>往得点表!16:25</v>
      </c>
      <c r="CM515" s="18" t="str">
        <f t="shared" si="260"/>
        <v>腕得点表!3:13</v>
      </c>
      <c r="CN515" s="116" t="str">
        <f t="shared" si="261"/>
        <v>腕得点表!16:25</v>
      </c>
      <c r="CO515" s="18" t="str">
        <f t="shared" si="262"/>
        <v>腕膝得点表!3:4</v>
      </c>
      <c r="CP515" s="116" t="str">
        <f t="shared" si="263"/>
        <v>腕膝得点表!8:9</v>
      </c>
      <c r="CQ515" s="18" t="str">
        <f t="shared" si="264"/>
        <v>20mシャトルラン得点表!3:13</v>
      </c>
      <c r="CR515" s="116" t="str">
        <f t="shared" si="265"/>
        <v>20mシャトルラン得点表!16:25</v>
      </c>
      <c r="CS515" s="47" t="b">
        <f t="shared" si="279"/>
        <v>0</v>
      </c>
    </row>
    <row r="516" spans="1:97">
      <c r="A516" s="10">
        <v>505</v>
      </c>
      <c r="B516" s="147"/>
      <c r="C516" s="15"/>
      <c r="D516" s="233"/>
      <c r="E516" s="15"/>
      <c r="F516" s="139" t="str">
        <f t="shared" si="266"/>
        <v/>
      </c>
      <c r="G516" s="15"/>
      <c r="H516" s="15"/>
      <c r="I516" s="30"/>
      <c r="J516" s="31" t="str">
        <f t="shared" ca="1" si="267"/>
        <v/>
      </c>
      <c r="K516" s="30"/>
      <c r="L516" s="31" t="str">
        <f t="shared" ca="1" si="268"/>
        <v/>
      </c>
      <c r="M516" s="59"/>
      <c r="N516" s="60"/>
      <c r="O516" s="60"/>
      <c r="P516" s="60"/>
      <c r="Q516" s="151"/>
      <c r="R516" s="122"/>
      <c r="S516" s="38" t="str">
        <f t="shared" ca="1" si="269"/>
        <v/>
      </c>
      <c r="T516" s="59"/>
      <c r="U516" s="60"/>
      <c r="V516" s="60"/>
      <c r="W516" s="60"/>
      <c r="X516" s="61"/>
      <c r="Y516" s="38"/>
      <c r="Z516" s="144" t="str">
        <f t="shared" ca="1" si="270"/>
        <v/>
      </c>
      <c r="AA516" s="59"/>
      <c r="AB516" s="60"/>
      <c r="AC516" s="60"/>
      <c r="AD516" s="151"/>
      <c r="AE516" s="30"/>
      <c r="AF516" s="31" t="str">
        <f t="shared" ca="1" si="271"/>
        <v/>
      </c>
      <c r="AG516" s="30"/>
      <c r="AH516" s="31" t="str">
        <f t="shared" ca="1" si="272"/>
        <v/>
      </c>
      <c r="AI516" s="122"/>
      <c r="AJ516" s="38" t="str">
        <f t="shared" ca="1" si="273"/>
        <v/>
      </c>
      <c r="AK516" s="30"/>
      <c r="AL516" s="31" t="str">
        <f t="shared" ca="1" si="274"/>
        <v/>
      </c>
      <c r="AM516" s="11" t="str">
        <f t="shared" si="275"/>
        <v/>
      </c>
      <c r="AN516" s="11" t="str">
        <f t="shared" si="276"/>
        <v/>
      </c>
      <c r="AO516" s="11" t="str">
        <f>IF(AM516=7,VLOOKUP(AN516,設定!$A$2:$B$6,2,1),"---")</f>
        <v>---</v>
      </c>
      <c r="AP516" s="85"/>
      <c r="AQ516" s="86"/>
      <c r="AR516" s="86"/>
      <c r="AS516" s="87" t="s">
        <v>115</v>
      </c>
      <c r="AT516" s="88"/>
      <c r="AU516" s="87"/>
      <c r="AV516" s="89"/>
      <c r="AW516" s="90" t="str">
        <f t="shared" si="277"/>
        <v/>
      </c>
      <c r="AX516" s="87" t="s">
        <v>115</v>
      </c>
      <c r="AY516" s="87" t="s">
        <v>115</v>
      </c>
      <c r="AZ516" s="87" t="s">
        <v>115</v>
      </c>
      <c r="BA516" s="87"/>
      <c r="BB516" s="87"/>
      <c r="BC516" s="87"/>
      <c r="BD516" s="87"/>
      <c r="BE516" s="91"/>
      <c r="BF516" s="96"/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256"/>
      <c r="BY516" s="106"/>
      <c r="BZ516" s="47"/>
      <c r="CA516" s="47">
        <v>505</v>
      </c>
      <c r="CB516" s="18" t="str">
        <f t="shared" si="278"/>
        <v/>
      </c>
      <c r="CC516" s="18" t="str">
        <f t="shared" si="250"/>
        <v>立得点表!3:12</v>
      </c>
      <c r="CD516" s="116" t="str">
        <f t="shared" si="251"/>
        <v>立得点表!16:25</v>
      </c>
      <c r="CE516" s="18" t="str">
        <f t="shared" si="252"/>
        <v>立3段得点表!3:13</v>
      </c>
      <c r="CF516" s="116" t="str">
        <f t="shared" si="253"/>
        <v>立3段得点表!16:25</v>
      </c>
      <c r="CG516" s="18" t="str">
        <f t="shared" si="254"/>
        <v>ボール得点表!3:13</v>
      </c>
      <c r="CH516" s="116" t="str">
        <f t="shared" si="255"/>
        <v>ボール得点表!16:25</v>
      </c>
      <c r="CI516" s="18" t="str">
        <f t="shared" si="256"/>
        <v>50m得点表!3:13</v>
      </c>
      <c r="CJ516" s="116" t="str">
        <f t="shared" si="257"/>
        <v>50m得点表!16:25</v>
      </c>
      <c r="CK516" s="18" t="str">
        <f t="shared" si="258"/>
        <v>往得点表!3:13</v>
      </c>
      <c r="CL516" s="116" t="str">
        <f t="shared" si="259"/>
        <v>往得点表!16:25</v>
      </c>
      <c r="CM516" s="18" t="str">
        <f t="shared" si="260"/>
        <v>腕得点表!3:13</v>
      </c>
      <c r="CN516" s="116" t="str">
        <f t="shared" si="261"/>
        <v>腕得点表!16:25</v>
      </c>
      <c r="CO516" s="18" t="str">
        <f t="shared" si="262"/>
        <v>腕膝得点表!3:4</v>
      </c>
      <c r="CP516" s="116" t="str">
        <f t="shared" si="263"/>
        <v>腕膝得点表!8:9</v>
      </c>
      <c r="CQ516" s="18" t="str">
        <f t="shared" si="264"/>
        <v>20mシャトルラン得点表!3:13</v>
      </c>
      <c r="CR516" s="116" t="str">
        <f t="shared" si="265"/>
        <v>20mシャトルラン得点表!16:25</v>
      </c>
      <c r="CS516" s="47" t="b">
        <f t="shared" si="279"/>
        <v>0</v>
      </c>
    </row>
    <row r="517" spans="1:97">
      <c r="A517" s="10">
        <v>506</v>
      </c>
      <c r="B517" s="147"/>
      <c r="C517" s="15"/>
      <c r="D517" s="233"/>
      <c r="E517" s="15"/>
      <c r="F517" s="139" t="str">
        <f t="shared" si="266"/>
        <v/>
      </c>
      <c r="G517" s="15"/>
      <c r="H517" s="15"/>
      <c r="I517" s="30"/>
      <c r="J517" s="31" t="str">
        <f t="shared" ca="1" si="267"/>
        <v/>
      </c>
      <c r="K517" s="30"/>
      <c r="L517" s="31" t="str">
        <f t="shared" ca="1" si="268"/>
        <v/>
      </c>
      <c r="M517" s="59"/>
      <c r="N517" s="60"/>
      <c r="O517" s="60"/>
      <c r="P517" s="60"/>
      <c r="Q517" s="151"/>
      <c r="R517" s="122"/>
      <c r="S517" s="38" t="str">
        <f t="shared" ca="1" si="269"/>
        <v/>
      </c>
      <c r="T517" s="59"/>
      <c r="U517" s="60"/>
      <c r="V517" s="60"/>
      <c r="W517" s="60"/>
      <c r="X517" s="61"/>
      <c r="Y517" s="38"/>
      <c r="Z517" s="144" t="str">
        <f t="shared" ca="1" si="270"/>
        <v/>
      </c>
      <c r="AA517" s="59"/>
      <c r="AB517" s="60"/>
      <c r="AC517" s="60"/>
      <c r="AD517" s="151"/>
      <c r="AE517" s="30"/>
      <c r="AF517" s="31" t="str">
        <f t="shared" ca="1" si="271"/>
        <v/>
      </c>
      <c r="AG517" s="30"/>
      <c r="AH517" s="31" t="str">
        <f t="shared" ca="1" si="272"/>
        <v/>
      </c>
      <c r="AI517" s="122"/>
      <c r="AJ517" s="38" t="str">
        <f t="shared" ca="1" si="273"/>
        <v/>
      </c>
      <c r="AK517" s="30"/>
      <c r="AL517" s="31" t="str">
        <f t="shared" ca="1" si="274"/>
        <v/>
      </c>
      <c r="AM517" s="11" t="str">
        <f t="shared" si="275"/>
        <v/>
      </c>
      <c r="AN517" s="11" t="str">
        <f t="shared" si="276"/>
        <v/>
      </c>
      <c r="AO517" s="11" t="str">
        <f>IF(AM517=7,VLOOKUP(AN517,設定!$A$2:$B$6,2,1),"---")</f>
        <v>---</v>
      </c>
      <c r="AP517" s="85"/>
      <c r="AQ517" s="86"/>
      <c r="AR517" s="86"/>
      <c r="AS517" s="87" t="s">
        <v>115</v>
      </c>
      <c r="AT517" s="88"/>
      <c r="AU517" s="87"/>
      <c r="AV517" s="89"/>
      <c r="AW517" s="90" t="str">
        <f t="shared" si="277"/>
        <v/>
      </c>
      <c r="AX517" s="87" t="s">
        <v>115</v>
      </c>
      <c r="AY517" s="87" t="s">
        <v>115</v>
      </c>
      <c r="AZ517" s="87" t="s">
        <v>115</v>
      </c>
      <c r="BA517" s="87"/>
      <c r="BB517" s="87"/>
      <c r="BC517" s="87"/>
      <c r="BD517" s="87"/>
      <c r="BE517" s="91"/>
      <c r="BF517" s="96"/>
      <c r="BG517" s="87"/>
      <c r="BH517" s="87"/>
      <c r="BI517" s="87"/>
      <c r="BJ517" s="87"/>
      <c r="BK517" s="87"/>
      <c r="BL517" s="87"/>
      <c r="BM517" s="87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256"/>
      <c r="BY517" s="106"/>
      <c r="BZ517" s="47"/>
      <c r="CA517" s="47">
        <v>506</v>
      </c>
      <c r="CB517" s="18" t="str">
        <f t="shared" si="278"/>
        <v/>
      </c>
      <c r="CC517" s="18" t="str">
        <f t="shared" si="250"/>
        <v>立得点表!3:12</v>
      </c>
      <c r="CD517" s="116" t="str">
        <f t="shared" si="251"/>
        <v>立得点表!16:25</v>
      </c>
      <c r="CE517" s="18" t="str">
        <f t="shared" si="252"/>
        <v>立3段得点表!3:13</v>
      </c>
      <c r="CF517" s="116" t="str">
        <f t="shared" si="253"/>
        <v>立3段得点表!16:25</v>
      </c>
      <c r="CG517" s="18" t="str">
        <f t="shared" si="254"/>
        <v>ボール得点表!3:13</v>
      </c>
      <c r="CH517" s="116" t="str">
        <f t="shared" si="255"/>
        <v>ボール得点表!16:25</v>
      </c>
      <c r="CI517" s="18" t="str">
        <f t="shared" si="256"/>
        <v>50m得点表!3:13</v>
      </c>
      <c r="CJ517" s="116" t="str">
        <f t="shared" si="257"/>
        <v>50m得点表!16:25</v>
      </c>
      <c r="CK517" s="18" t="str">
        <f t="shared" si="258"/>
        <v>往得点表!3:13</v>
      </c>
      <c r="CL517" s="116" t="str">
        <f t="shared" si="259"/>
        <v>往得点表!16:25</v>
      </c>
      <c r="CM517" s="18" t="str">
        <f t="shared" si="260"/>
        <v>腕得点表!3:13</v>
      </c>
      <c r="CN517" s="116" t="str">
        <f t="shared" si="261"/>
        <v>腕得点表!16:25</v>
      </c>
      <c r="CO517" s="18" t="str">
        <f t="shared" si="262"/>
        <v>腕膝得点表!3:4</v>
      </c>
      <c r="CP517" s="116" t="str">
        <f t="shared" si="263"/>
        <v>腕膝得点表!8:9</v>
      </c>
      <c r="CQ517" s="18" t="str">
        <f t="shared" si="264"/>
        <v>20mシャトルラン得点表!3:13</v>
      </c>
      <c r="CR517" s="116" t="str">
        <f t="shared" si="265"/>
        <v>20mシャトルラン得点表!16:25</v>
      </c>
      <c r="CS517" s="47" t="b">
        <f t="shared" si="279"/>
        <v>0</v>
      </c>
    </row>
    <row r="518" spans="1:97">
      <c r="A518" s="10">
        <v>507</v>
      </c>
      <c r="B518" s="147"/>
      <c r="C518" s="15"/>
      <c r="D518" s="233"/>
      <c r="E518" s="15"/>
      <c r="F518" s="139" t="str">
        <f t="shared" si="266"/>
        <v/>
      </c>
      <c r="G518" s="15"/>
      <c r="H518" s="15"/>
      <c r="I518" s="30"/>
      <c r="J518" s="31" t="str">
        <f t="shared" ca="1" si="267"/>
        <v/>
      </c>
      <c r="K518" s="30"/>
      <c r="L518" s="31" t="str">
        <f t="shared" ca="1" si="268"/>
        <v/>
      </c>
      <c r="M518" s="59"/>
      <c r="N518" s="60"/>
      <c r="O518" s="60"/>
      <c r="P518" s="60"/>
      <c r="Q518" s="151"/>
      <c r="R518" s="122"/>
      <c r="S518" s="38" t="str">
        <f t="shared" ca="1" si="269"/>
        <v/>
      </c>
      <c r="T518" s="59"/>
      <c r="U518" s="60"/>
      <c r="V518" s="60"/>
      <c r="W518" s="60"/>
      <c r="X518" s="61"/>
      <c r="Y518" s="38"/>
      <c r="Z518" s="144" t="str">
        <f t="shared" ca="1" si="270"/>
        <v/>
      </c>
      <c r="AA518" s="59"/>
      <c r="AB518" s="60"/>
      <c r="AC518" s="60"/>
      <c r="AD518" s="151"/>
      <c r="AE518" s="30"/>
      <c r="AF518" s="31" t="str">
        <f t="shared" ca="1" si="271"/>
        <v/>
      </c>
      <c r="AG518" s="30"/>
      <c r="AH518" s="31" t="str">
        <f t="shared" ca="1" si="272"/>
        <v/>
      </c>
      <c r="AI518" s="122"/>
      <c r="AJ518" s="38" t="str">
        <f t="shared" ca="1" si="273"/>
        <v/>
      </c>
      <c r="AK518" s="30"/>
      <c r="AL518" s="31" t="str">
        <f t="shared" ca="1" si="274"/>
        <v/>
      </c>
      <c r="AM518" s="11" t="str">
        <f t="shared" si="275"/>
        <v/>
      </c>
      <c r="AN518" s="11" t="str">
        <f t="shared" si="276"/>
        <v/>
      </c>
      <c r="AO518" s="11" t="str">
        <f>IF(AM518=7,VLOOKUP(AN518,設定!$A$2:$B$6,2,1),"---")</f>
        <v>---</v>
      </c>
      <c r="AP518" s="85"/>
      <c r="AQ518" s="86"/>
      <c r="AR518" s="86"/>
      <c r="AS518" s="87" t="s">
        <v>115</v>
      </c>
      <c r="AT518" s="88"/>
      <c r="AU518" s="87"/>
      <c r="AV518" s="89"/>
      <c r="AW518" s="90" t="str">
        <f t="shared" si="277"/>
        <v/>
      </c>
      <c r="AX518" s="87" t="s">
        <v>115</v>
      </c>
      <c r="AY518" s="87" t="s">
        <v>115</v>
      </c>
      <c r="AZ518" s="87" t="s">
        <v>115</v>
      </c>
      <c r="BA518" s="87"/>
      <c r="BB518" s="87"/>
      <c r="BC518" s="87"/>
      <c r="BD518" s="87"/>
      <c r="BE518" s="91"/>
      <c r="BF518" s="96"/>
      <c r="BG518" s="87"/>
      <c r="BH518" s="87"/>
      <c r="BI518" s="87"/>
      <c r="BJ518" s="87"/>
      <c r="BK518" s="87"/>
      <c r="BL518" s="87"/>
      <c r="BM518" s="87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256"/>
      <c r="BY518" s="106"/>
      <c r="BZ518" s="47"/>
      <c r="CA518" s="47">
        <v>507</v>
      </c>
      <c r="CB518" s="18" t="str">
        <f t="shared" si="278"/>
        <v/>
      </c>
      <c r="CC518" s="18" t="str">
        <f t="shared" si="250"/>
        <v>立得点表!3:12</v>
      </c>
      <c r="CD518" s="116" t="str">
        <f t="shared" si="251"/>
        <v>立得点表!16:25</v>
      </c>
      <c r="CE518" s="18" t="str">
        <f t="shared" si="252"/>
        <v>立3段得点表!3:13</v>
      </c>
      <c r="CF518" s="116" t="str">
        <f t="shared" si="253"/>
        <v>立3段得点表!16:25</v>
      </c>
      <c r="CG518" s="18" t="str">
        <f t="shared" si="254"/>
        <v>ボール得点表!3:13</v>
      </c>
      <c r="CH518" s="116" t="str">
        <f t="shared" si="255"/>
        <v>ボール得点表!16:25</v>
      </c>
      <c r="CI518" s="18" t="str">
        <f t="shared" si="256"/>
        <v>50m得点表!3:13</v>
      </c>
      <c r="CJ518" s="116" t="str">
        <f t="shared" si="257"/>
        <v>50m得点表!16:25</v>
      </c>
      <c r="CK518" s="18" t="str">
        <f t="shared" si="258"/>
        <v>往得点表!3:13</v>
      </c>
      <c r="CL518" s="116" t="str">
        <f t="shared" si="259"/>
        <v>往得点表!16:25</v>
      </c>
      <c r="CM518" s="18" t="str">
        <f t="shared" si="260"/>
        <v>腕得点表!3:13</v>
      </c>
      <c r="CN518" s="116" t="str">
        <f t="shared" si="261"/>
        <v>腕得点表!16:25</v>
      </c>
      <c r="CO518" s="18" t="str">
        <f t="shared" si="262"/>
        <v>腕膝得点表!3:4</v>
      </c>
      <c r="CP518" s="116" t="str">
        <f t="shared" si="263"/>
        <v>腕膝得点表!8:9</v>
      </c>
      <c r="CQ518" s="18" t="str">
        <f t="shared" si="264"/>
        <v>20mシャトルラン得点表!3:13</v>
      </c>
      <c r="CR518" s="116" t="str">
        <f t="shared" si="265"/>
        <v>20mシャトルラン得点表!16:25</v>
      </c>
      <c r="CS518" s="47" t="b">
        <f t="shared" si="279"/>
        <v>0</v>
      </c>
    </row>
    <row r="519" spans="1:97">
      <c r="A519" s="10">
        <v>508</v>
      </c>
      <c r="B519" s="147"/>
      <c r="C519" s="15"/>
      <c r="D519" s="233"/>
      <c r="E519" s="15"/>
      <c r="F519" s="139" t="str">
        <f t="shared" si="266"/>
        <v/>
      </c>
      <c r="G519" s="15"/>
      <c r="H519" s="15"/>
      <c r="I519" s="30"/>
      <c r="J519" s="31" t="str">
        <f t="shared" ca="1" si="267"/>
        <v/>
      </c>
      <c r="K519" s="30"/>
      <c r="L519" s="31" t="str">
        <f t="shared" ca="1" si="268"/>
        <v/>
      </c>
      <c r="M519" s="59"/>
      <c r="N519" s="60"/>
      <c r="O519" s="60"/>
      <c r="P519" s="60"/>
      <c r="Q519" s="151"/>
      <c r="R519" s="122"/>
      <c r="S519" s="38" t="str">
        <f t="shared" ca="1" si="269"/>
        <v/>
      </c>
      <c r="T519" s="59"/>
      <c r="U519" s="60"/>
      <c r="V519" s="60"/>
      <c r="W519" s="60"/>
      <c r="X519" s="61"/>
      <c r="Y519" s="38"/>
      <c r="Z519" s="144" t="str">
        <f t="shared" ca="1" si="270"/>
        <v/>
      </c>
      <c r="AA519" s="59"/>
      <c r="AB519" s="60"/>
      <c r="AC519" s="60"/>
      <c r="AD519" s="151"/>
      <c r="AE519" s="30"/>
      <c r="AF519" s="31" t="str">
        <f t="shared" ca="1" si="271"/>
        <v/>
      </c>
      <c r="AG519" s="30"/>
      <c r="AH519" s="31" t="str">
        <f t="shared" ca="1" si="272"/>
        <v/>
      </c>
      <c r="AI519" s="122"/>
      <c r="AJ519" s="38" t="str">
        <f t="shared" ca="1" si="273"/>
        <v/>
      </c>
      <c r="AK519" s="30"/>
      <c r="AL519" s="31" t="str">
        <f t="shared" ca="1" si="274"/>
        <v/>
      </c>
      <c r="AM519" s="11" t="str">
        <f t="shared" si="275"/>
        <v/>
      </c>
      <c r="AN519" s="11" t="str">
        <f t="shared" si="276"/>
        <v/>
      </c>
      <c r="AO519" s="11" t="str">
        <f>IF(AM519=7,VLOOKUP(AN519,設定!$A$2:$B$6,2,1),"---")</f>
        <v>---</v>
      </c>
      <c r="AP519" s="85"/>
      <c r="AQ519" s="86"/>
      <c r="AR519" s="86"/>
      <c r="AS519" s="87" t="s">
        <v>115</v>
      </c>
      <c r="AT519" s="88"/>
      <c r="AU519" s="87"/>
      <c r="AV519" s="89"/>
      <c r="AW519" s="90" t="str">
        <f t="shared" si="277"/>
        <v/>
      </c>
      <c r="AX519" s="87" t="s">
        <v>115</v>
      </c>
      <c r="AY519" s="87" t="s">
        <v>115</v>
      </c>
      <c r="AZ519" s="87" t="s">
        <v>115</v>
      </c>
      <c r="BA519" s="87"/>
      <c r="BB519" s="87"/>
      <c r="BC519" s="87"/>
      <c r="BD519" s="87"/>
      <c r="BE519" s="91"/>
      <c r="BF519" s="96"/>
      <c r="BG519" s="87"/>
      <c r="BH519" s="87"/>
      <c r="BI519" s="87"/>
      <c r="BJ519" s="87"/>
      <c r="BK519" s="87"/>
      <c r="BL519" s="87"/>
      <c r="BM519" s="87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256"/>
      <c r="BY519" s="106"/>
      <c r="BZ519" s="47"/>
      <c r="CA519" s="47">
        <v>508</v>
      </c>
      <c r="CB519" s="18" t="str">
        <f t="shared" si="278"/>
        <v/>
      </c>
      <c r="CC519" s="18" t="str">
        <f t="shared" si="250"/>
        <v>立得点表!3:12</v>
      </c>
      <c r="CD519" s="116" t="str">
        <f t="shared" si="251"/>
        <v>立得点表!16:25</v>
      </c>
      <c r="CE519" s="18" t="str">
        <f t="shared" si="252"/>
        <v>立3段得点表!3:13</v>
      </c>
      <c r="CF519" s="116" t="str">
        <f t="shared" si="253"/>
        <v>立3段得点表!16:25</v>
      </c>
      <c r="CG519" s="18" t="str">
        <f t="shared" si="254"/>
        <v>ボール得点表!3:13</v>
      </c>
      <c r="CH519" s="116" t="str">
        <f t="shared" si="255"/>
        <v>ボール得点表!16:25</v>
      </c>
      <c r="CI519" s="18" t="str">
        <f t="shared" si="256"/>
        <v>50m得点表!3:13</v>
      </c>
      <c r="CJ519" s="116" t="str">
        <f t="shared" si="257"/>
        <v>50m得点表!16:25</v>
      </c>
      <c r="CK519" s="18" t="str">
        <f t="shared" si="258"/>
        <v>往得点表!3:13</v>
      </c>
      <c r="CL519" s="116" t="str">
        <f t="shared" si="259"/>
        <v>往得点表!16:25</v>
      </c>
      <c r="CM519" s="18" t="str">
        <f t="shared" si="260"/>
        <v>腕得点表!3:13</v>
      </c>
      <c r="CN519" s="116" t="str">
        <f t="shared" si="261"/>
        <v>腕得点表!16:25</v>
      </c>
      <c r="CO519" s="18" t="str">
        <f t="shared" si="262"/>
        <v>腕膝得点表!3:4</v>
      </c>
      <c r="CP519" s="116" t="str">
        <f t="shared" si="263"/>
        <v>腕膝得点表!8:9</v>
      </c>
      <c r="CQ519" s="18" t="str">
        <f t="shared" si="264"/>
        <v>20mシャトルラン得点表!3:13</v>
      </c>
      <c r="CR519" s="116" t="str">
        <f t="shared" si="265"/>
        <v>20mシャトルラン得点表!16:25</v>
      </c>
      <c r="CS519" s="47" t="b">
        <f t="shared" si="279"/>
        <v>0</v>
      </c>
    </row>
    <row r="520" spans="1:97">
      <c r="A520" s="10">
        <v>509</v>
      </c>
      <c r="B520" s="147"/>
      <c r="C520" s="15"/>
      <c r="D520" s="233"/>
      <c r="E520" s="15"/>
      <c r="F520" s="139" t="str">
        <f t="shared" si="266"/>
        <v/>
      </c>
      <c r="G520" s="15"/>
      <c r="H520" s="15"/>
      <c r="I520" s="30"/>
      <c r="J520" s="31" t="str">
        <f t="shared" ca="1" si="267"/>
        <v/>
      </c>
      <c r="K520" s="30"/>
      <c r="L520" s="31" t="str">
        <f t="shared" ca="1" si="268"/>
        <v/>
      </c>
      <c r="M520" s="59"/>
      <c r="N520" s="60"/>
      <c r="O520" s="60"/>
      <c r="P520" s="60"/>
      <c r="Q520" s="151"/>
      <c r="R520" s="122"/>
      <c r="S520" s="38" t="str">
        <f t="shared" ca="1" si="269"/>
        <v/>
      </c>
      <c r="T520" s="59"/>
      <c r="U520" s="60"/>
      <c r="V520" s="60"/>
      <c r="W520" s="60"/>
      <c r="X520" s="61"/>
      <c r="Y520" s="38"/>
      <c r="Z520" s="144" t="str">
        <f t="shared" ca="1" si="270"/>
        <v/>
      </c>
      <c r="AA520" s="59"/>
      <c r="AB520" s="60"/>
      <c r="AC520" s="60"/>
      <c r="AD520" s="151"/>
      <c r="AE520" s="30"/>
      <c r="AF520" s="31" t="str">
        <f t="shared" ca="1" si="271"/>
        <v/>
      </c>
      <c r="AG520" s="30"/>
      <c r="AH520" s="31" t="str">
        <f t="shared" ca="1" si="272"/>
        <v/>
      </c>
      <c r="AI520" s="122"/>
      <c r="AJ520" s="38" t="str">
        <f t="shared" ca="1" si="273"/>
        <v/>
      </c>
      <c r="AK520" s="30"/>
      <c r="AL520" s="31" t="str">
        <f t="shared" ca="1" si="274"/>
        <v/>
      </c>
      <c r="AM520" s="11" t="str">
        <f t="shared" si="275"/>
        <v/>
      </c>
      <c r="AN520" s="11" t="str">
        <f t="shared" si="276"/>
        <v/>
      </c>
      <c r="AO520" s="11" t="str">
        <f>IF(AM520=7,VLOOKUP(AN520,設定!$A$2:$B$6,2,1),"---")</f>
        <v>---</v>
      </c>
      <c r="AP520" s="85"/>
      <c r="AQ520" s="86"/>
      <c r="AR520" s="86"/>
      <c r="AS520" s="87" t="s">
        <v>115</v>
      </c>
      <c r="AT520" s="88"/>
      <c r="AU520" s="87"/>
      <c r="AV520" s="89"/>
      <c r="AW520" s="90" t="str">
        <f t="shared" si="277"/>
        <v/>
      </c>
      <c r="AX520" s="87" t="s">
        <v>115</v>
      </c>
      <c r="AY520" s="87" t="s">
        <v>115</v>
      </c>
      <c r="AZ520" s="87" t="s">
        <v>115</v>
      </c>
      <c r="BA520" s="87"/>
      <c r="BB520" s="87"/>
      <c r="BC520" s="87"/>
      <c r="BD520" s="87"/>
      <c r="BE520" s="91"/>
      <c r="BF520" s="96"/>
      <c r="BG520" s="87"/>
      <c r="BH520" s="87"/>
      <c r="BI520" s="87"/>
      <c r="BJ520" s="87"/>
      <c r="BK520" s="87"/>
      <c r="BL520" s="87"/>
      <c r="BM520" s="87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256"/>
      <c r="BY520" s="106"/>
      <c r="BZ520" s="47"/>
      <c r="CA520" s="47">
        <v>509</v>
      </c>
      <c r="CB520" s="18" t="str">
        <f t="shared" si="278"/>
        <v/>
      </c>
      <c r="CC520" s="18" t="str">
        <f t="shared" si="250"/>
        <v>立得点表!3:12</v>
      </c>
      <c r="CD520" s="116" t="str">
        <f t="shared" si="251"/>
        <v>立得点表!16:25</v>
      </c>
      <c r="CE520" s="18" t="str">
        <f t="shared" si="252"/>
        <v>立3段得点表!3:13</v>
      </c>
      <c r="CF520" s="116" t="str">
        <f t="shared" si="253"/>
        <v>立3段得点表!16:25</v>
      </c>
      <c r="CG520" s="18" t="str">
        <f t="shared" si="254"/>
        <v>ボール得点表!3:13</v>
      </c>
      <c r="CH520" s="116" t="str">
        <f t="shared" si="255"/>
        <v>ボール得点表!16:25</v>
      </c>
      <c r="CI520" s="18" t="str">
        <f t="shared" si="256"/>
        <v>50m得点表!3:13</v>
      </c>
      <c r="CJ520" s="116" t="str">
        <f t="shared" si="257"/>
        <v>50m得点表!16:25</v>
      </c>
      <c r="CK520" s="18" t="str">
        <f t="shared" si="258"/>
        <v>往得点表!3:13</v>
      </c>
      <c r="CL520" s="116" t="str">
        <f t="shared" si="259"/>
        <v>往得点表!16:25</v>
      </c>
      <c r="CM520" s="18" t="str">
        <f t="shared" si="260"/>
        <v>腕得点表!3:13</v>
      </c>
      <c r="CN520" s="116" t="str">
        <f t="shared" si="261"/>
        <v>腕得点表!16:25</v>
      </c>
      <c r="CO520" s="18" t="str">
        <f t="shared" si="262"/>
        <v>腕膝得点表!3:4</v>
      </c>
      <c r="CP520" s="116" t="str">
        <f t="shared" si="263"/>
        <v>腕膝得点表!8:9</v>
      </c>
      <c r="CQ520" s="18" t="str">
        <f t="shared" si="264"/>
        <v>20mシャトルラン得点表!3:13</v>
      </c>
      <c r="CR520" s="116" t="str">
        <f t="shared" si="265"/>
        <v>20mシャトルラン得点表!16:25</v>
      </c>
      <c r="CS520" s="47" t="b">
        <f t="shared" si="279"/>
        <v>0</v>
      </c>
    </row>
    <row r="521" spans="1:97">
      <c r="A521" s="10">
        <v>510</v>
      </c>
      <c r="B521" s="147"/>
      <c r="C521" s="15"/>
      <c r="D521" s="233"/>
      <c r="E521" s="15"/>
      <c r="F521" s="139" t="str">
        <f t="shared" si="266"/>
        <v/>
      </c>
      <c r="G521" s="15"/>
      <c r="H521" s="15"/>
      <c r="I521" s="30"/>
      <c r="J521" s="31" t="str">
        <f t="shared" ca="1" si="267"/>
        <v/>
      </c>
      <c r="K521" s="30"/>
      <c r="L521" s="31" t="str">
        <f t="shared" ca="1" si="268"/>
        <v/>
      </c>
      <c r="M521" s="59"/>
      <c r="N521" s="60"/>
      <c r="O521" s="60"/>
      <c r="P521" s="60"/>
      <c r="Q521" s="151"/>
      <c r="R521" s="122"/>
      <c r="S521" s="38" t="str">
        <f t="shared" ca="1" si="269"/>
        <v/>
      </c>
      <c r="T521" s="59"/>
      <c r="U521" s="60"/>
      <c r="V521" s="60"/>
      <c r="W521" s="60"/>
      <c r="X521" s="61"/>
      <c r="Y521" s="38"/>
      <c r="Z521" s="144" t="str">
        <f t="shared" ca="1" si="270"/>
        <v/>
      </c>
      <c r="AA521" s="59"/>
      <c r="AB521" s="60"/>
      <c r="AC521" s="60"/>
      <c r="AD521" s="151"/>
      <c r="AE521" s="30"/>
      <c r="AF521" s="31" t="str">
        <f t="shared" ca="1" si="271"/>
        <v/>
      </c>
      <c r="AG521" s="30"/>
      <c r="AH521" s="31" t="str">
        <f t="shared" ca="1" si="272"/>
        <v/>
      </c>
      <c r="AI521" s="122"/>
      <c r="AJ521" s="38" t="str">
        <f t="shared" ca="1" si="273"/>
        <v/>
      </c>
      <c r="AK521" s="30"/>
      <c r="AL521" s="31" t="str">
        <f t="shared" ca="1" si="274"/>
        <v/>
      </c>
      <c r="AM521" s="11" t="str">
        <f t="shared" si="275"/>
        <v/>
      </c>
      <c r="AN521" s="11" t="str">
        <f t="shared" si="276"/>
        <v/>
      </c>
      <c r="AO521" s="11" t="str">
        <f>IF(AM521=7,VLOOKUP(AN521,設定!$A$2:$B$6,2,1),"---")</f>
        <v>---</v>
      </c>
      <c r="AP521" s="85"/>
      <c r="AQ521" s="86"/>
      <c r="AR521" s="86"/>
      <c r="AS521" s="87" t="s">
        <v>115</v>
      </c>
      <c r="AT521" s="88"/>
      <c r="AU521" s="87"/>
      <c r="AV521" s="89"/>
      <c r="AW521" s="90" t="str">
        <f t="shared" si="277"/>
        <v/>
      </c>
      <c r="AX521" s="87" t="s">
        <v>115</v>
      </c>
      <c r="AY521" s="87" t="s">
        <v>115</v>
      </c>
      <c r="AZ521" s="87" t="s">
        <v>115</v>
      </c>
      <c r="BA521" s="87"/>
      <c r="BB521" s="87"/>
      <c r="BC521" s="87"/>
      <c r="BD521" s="87"/>
      <c r="BE521" s="91"/>
      <c r="BF521" s="96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256"/>
      <c r="BY521" s="106"/>
      <c r="BZ521" s="47"/>
      <c r="CA521" s="47">
        <v>510</v>
      </c>
      <c r="CB521" s="18" t="str">
        <f t="shared" si="278"/>
        <v/>
      </c>
      <c r="CC521" s="18" t="str">
        <f t="shared" si="250"/>
        <v>立得点表!3:12</v>
      </c>
      <c r="CD521" s="116" t="str">
        <f t="shared" si="251"/>
        <v>立得点表!16:25</v>
      </c>
      <c r="CE521" s="18" t="str">
        <f t="shared" si="252"/>
        <v>立3段得点表!3:13</v>
      </c>
      <c r="CF521" s="116" t="str">
        <f t="shared" si="253"/>
        <v>立3段得点表!16:25</v>
      </c>
      <c r="CG521" s="18" t="str">
        <f t="shared" si="254"/>
        <v>ボール得点表!3:13</v>
      </c>
      <c r="CH521" s="116" t="str">
        <f t="shared" si="255"/>
        <v>ボール得点表!16:25</v>
      </c>
      <c r="CI521" s="18" t="str">
        <f t="shared" si="256"/>
        <v>50m得点表!3:13</v>
      </c>
      <c r="CJ521" s="116" t="str">
        <f t="shared" si="257"/>
        <v>50m得点表!16:25</v>
      </c>
      <c r="CK521" s="18" t="str">
        <f t="shared" si="258"/>
        <v>往得点表!3:13</v>
      </c>
      <c r="CL521" s="116" t="str">
        <f t="shared" si="259"/>
        <v>往得点表!16:25</v>
      </c>
      <c r="CM521" s="18" t="str">
        <f t="shared" si="260"/>
        <v>腕得点表!3:13</v>
      </c>
      <c r="CN521" s="116" t="str">
        <f t="shared" si="261"/>
        <v>腕得点表!16:25</v>
      </c>
      <c r="CO521" s="18" t="str">
        <f t="shared" si="262"/>
        <v>腕膝得点表!3:4</v>
      </c>
      <c r="CP521" s="116" t="str">
        <f t="shared" si="263"/>
        <v>腕膝得点表!8:9</v>
      </c>
      <c r="CQ521" s="18" t="str">
        <f t="shared" si="264"/>
        <v>20mシャトルラン得点表!3:13</v>
      </c>
      <c r="CR521" s="116" t="str">
        <f t="shared" si="265"/>
        <v>20mシャトルラン得点表!16:25</v>
      </c>
      <c r="CS521" s="47" t="b">
        <f t="shared" si="279"/>
        <v>0</v>
      </c>
    </row>
    <row r="522" spans="1:97">
      <c r="A522" s="10">
        <v>511</v>
      </c>
      <c r="B522" s="147"/>
      <c r="C522" s="15"/>
      <c r="D522" s="233"/>
      <c r="E522" s="15"/>
      <c r="F522" s="139" t="str">
        <f t="shared" si="266"/>
        <v/>
      </c>
      <c r="G522" s="15"/>
      <c r="H522" s="15"/>
      <c r="I522" s="30"/>
      <c r="J522" s="31" t="str">
        <f t="shared" ca="1" si="267"/>
        <v/>
      </c>
      <c r="K522" s="30"/>
      <c r="L522" s="31" t="str">
        <f t="shared" ca="1" si="268"/>
        <v/>
      </c>
      <c r="M522" s="59"/>
      <c r="N522" s="60"/>
      <c r="O522" s="60"/>
      <c r="P522" s="60"/>
      <c r="Q522" s="151"/>
      <c r="R522" s="122"/>
      <c r="S522" s="38" t="str">
        <f t="shared" ca="1" si="269"/>
        <v/>
      </c>
      <c r="T522" s="59"/>
      <c r="U522" s="60"/>
      <c r="V522" s="60"/>
      <c r="W522" s="60"/>
      <c r="X522" s="61"/>
      <c r="Y522" s="38"/>
      <c r="Z522" s="144" t="str">
        <f t="shared" ca="1" si="270"/>
        <v/>
      </c>
      <c r="AA522" s="59"/>
      <c r="AB522" s="60"/>
      <c r="AC522" s="60"/>
      <c r="AD522" s="151"/>
      <c r="AE522" s="30"/>
      <c r="AF522" s="31" t="str">
        <f t="shared" ca="1" si="271"/>
        <v/>
      </c>
      <c r="AG522" s="30"/>
      <c r="AH522" s="31" t="str">
        <f t="shared" ca="1" si="272"/>
        <v/>
      </c>
      <c r="AI522" s="122"/>
      <c r="AJ522" s="38" t="str">
        <f t="shared" ca="1" si="273"/>
        <v/>
      </c>
      <c r="AK522" s="30"/>
      <c r="AL522" s="31" t="str">
        <f t="shared" ca="1" si="274"/>
        <v/>
      </c>
      <c r="AM522" s="11" t="str">
        <f t="shared" si="275"/>
        <v/>
      </c>
      <c r="AN522" s="11" t="str">
        <f t="shared" si="276"/>
        <v/>
      </c>
      <c r="AO522" s="11" t="str">
        <f>IF(AM522=7,VLOOKUP(AN522,設定!$A$2:$B$6,2,1),"---")</f>
        <v>---</v>
      </c>
      <c r="AP522" s="85"/>
      <c r="AQ522" s="86"/>
      <c r="AR522" s="86"/>
      <c r="AS522" s="87" t="s">
        <v>115</v>
      </c>
      <c r="AT522" s="88"/>
      <c r="AU522" s="87"/>
      <c r="AV522" s="89"/>
      <c r="AW522" s="90" t="str">
        <f t="shared" si="277"/>
        <v/>
      </c>
      <c r="AX522" s="87" t="s">
        <v>115</v>
      </c>
      <c r="AY522" s="87" t="s">
        <v>115</v>
      </c>
      <c r="AZ522" s="87" t="s">
        <v>115</v>
      </c>
      <c r="BA522" s="87"/>
      <c r="BB522" s="87"/>
      <c r="BC522" s="87"/>
      <c r="BD522" s="87"/>
      <c r="BE522" s="91"/>
      <c r="BF522" s="96"/>
      <c r="BG522" s="87"/>
      <c r="BH522" s="87"/>
      <c r="BI522" s="87"/>
      <c r="BJ522" s="87"/>
      <c r="BK522" s="87"/>
      <c r="BL522" s="87"/>
      <c r="BM522" s="87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256"/>
      <c r="BY522" s="106"/>
      <c r="BZ522" s="47"/>
      <c r="CA522" s="47">
        <v>511</v>
      </c>
      <c r="CB522" s="18" t="str">
        <f t="shared" si="278"/>
        <v/>
      </c>
      <c r="CC522" s="18" t="str">
        <f t="shared" si="250"/>
        <v>立得点表!3:12</v>
      </c>
      <c r="CD522" s="116" t="str">
        <f t="shared" si="251"/>
        <v>立得点表!16:25</v>
      </c>
      <c r="CE522" s="18" t="str">
        <f t="shared" si="252"/>
        <v>立3段得点表!3:13</v>
      </c>
      <c r="CF522" s="116" t="str">
        <f t="shared" si="253"/>
        <v>立3段得点表!16:25</v>
      </c>
      <c r="CG522" s="18" t="str">
        <f t="shared" si="254"/>
        <v>ボール得点表!3:13</v>
      </c>
      <c r="CH522" s="116" t="str">
        <f t="shared" si="255"/>
        <v>ボール得点表!16:25</v>
      </c>
      <c r="CI522" s="18" t="str">
        <f t="shared" si="256"/>
        <v>50m得点表!3:13</v>
      </c>
      <c r="CJ522" s="116" t="str">
        <f t="shared" si="257"/>
        <v>50m得点表!16:25</v>
      </c>
      <c r="CK522" s="18" t="str">
        <f t="shared" si="258"/>
        <v>往得点表!3:13</v>
      </c>
      <c r="CL522" s="116" t="str">
        <f t="shared" si="259"/>
        <v>往得点表!16:25</v>
      </c>
      <c r="CM522" s="18" t="str">
        <f t="shared" si="260"/>
        <v>腕得点表!3:13</v>
      </c>
      <c r="CN522" s="116" t="str">
        <f t="shared" si="261"/>
        <v>腕得点表!16:25</v>
      </c>
      <c r="CO522" s="18" t="str">
        <f t="shared" si="262"/>
        <v>腕膝得点表!3:4</v>
      </c>
      <c r="CP522" s="116" t="str">
        <f t="shared" si="263"/>
        <v>腕膝得点表!8:9</v>
      </c>
      <c r="CQ522" s="18" t="str">
        <f t="shared" si="264"/>
        <v>20mシャトルラン得点表!3:13</v>
      </c>
      <c r="CR522" s="116" t="str">
        <f t="shared" si="265"/>
        <v>20mシャトルラン得点表!16:25</v>
      </c>
      <c r="CS522" s="47" t="b">
        <f t="shared" si="279"/>
        <v>0</v>
      </c>
    </row>
    <row r="523" spans="1:97">
      <c r="A523" s="10">
        <v>512</v>
      </c>
      <c r="B523" s="147"/>
      <c r="C523" s="15"/>
      <c r="D523" s="233"/>
      <c r="E523" s="15"/>
      <c r="F523" s="139" t="str">
        <f t="shared" si="266"/>
        <v/>
      </c>
      <c r="G523" s="15"/>
      <c r="H523" s="15"/>
      <c r="I523" s="30"/>
      <c r="J523" s="31" t="str">
        <f t="shared" ca="1" si="267"/>
        <v/>
      </c>
      <c r="K523" s="30"/>
      <c r="L523" s="31" t="str">
        <f t="shared" ca="1" si="268"/>
        <v/>
      </c>
      <c r="M523" s="59"/>
      <c r="N523" s="60"/>
      <c r="O523" s="60"/>
      <c r="P523" s="60"/>
      <c r="Q523" s="151"/>
      <c r="R523" s="122"/>
      <c r="S523" s="38" t="str">
        <f t="shared" ca="1" si="269"/>
        <v/>
      </c>
      <c r="T523" s="59"/>
      <c r="U523" s="60"/>
      <c r="V523" s="60"/>
      <c r="W523" s="60"/>
      <c r="X523" s="61"/>
      <c r="Y523" s="38"/>
      <c r="Z523" s="144" t="str">
        <f t="shared" ca="1" si="270"/>
        <v/>
      </c>
      <c r="AA523" s="59"/>
      <c r="AB523" s="60"/>
      <c r="AC523" s="60"/>
      <c r="AD523" s="151"/>
      <c r="AE523" s="30"/>
      <c r="AF523" s="31" t="str">
        <f t="shared" ca="1" si="271"/>
        <v/>
      </c>
      <c r="AG523" s="30"/>
      <c r="AH523" s="31" t="str">
        <f t="shared" ca="1" si="272"/>
        <v/>
      </c>
      <c r="AI523" s="122"/>
      <c r="AJ523" s="38" t="str">
        <f t="shared" ca="1" si="273"/>
        <v/>
      </c>
      <c r="AK523" s="30"/>
      <c r="AL523" s="31" t="str">
        <f t="shared" ca="1" si="274"/>
        <v/>
      </c>
      <c r="AM523" s="11" t="str">
        <f t="shared" si="275"/>
        <v/>
      </c>
      <c r="AN523" s="11" t="str">
        <f t="shared" si="276"/>
        <v/>
      </c>
      <c r="AO523" s="11" t="str">
        <f>IF(AM523=7,VLOOKUP(AN523,設定!$A$2:$B$6,2,1),"---")</f>
        <v>---</v>
      </c>
      <c r="AP523" s="85"/>
      <c r="AQ523" s="86"/>
      <c r="AR523" s="86"/>
      <c r="AS523" s="87" t="s">
        <v>115</v>
      </c>
      <c r="AT523" s="88"/>
      <c r="AU523" s="87"/>
      <c r="AV523" s="89"/>
      <c r="AW523" s="90" t="str">
        <f t="shared" si="277"/>
        <v/>
      </c>
      <c r="AX523" s="87" t="s">
        <v>115</v>
      </c>
      <c r="AY523" s="87" t="s">
        <v>115</v>
      </c>
      <c r="AZ523" s="87" t="s">
        <v>115</v>
      </c>
      <c r="BA523" s="87"/>
      <c r="BB523" s="87"/>
      <c r="BC523" s="87"/>
      <c r="BD523" s="87"/>
      <c r="BE523" s="91"/>
      <c r="BF523" s="96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256"/>
      <c r="BY523" s="106"/>
      <c r="BZ523" s="47"/>
      <c r="CA523" s="47">
        <v>512</v>
      </c>
      <c r="CB523" s="18" t="str">
        <f t="shared" si="278"/>
        <v/>
      </c>
      <c r="CC523" s="18" t="str">
        <f t="shared" si="250"/>
        <v>立得点表!3:12</v>
      </c>
      <c r="CD523" s="116" t="str">
        <f t="shared" si="251"/>
        <v>立得点表!16:25</v>
      </c>
      <c r="CE523" s="18" t="str">
        <f t="shared" si="252"/>
        <v>立3段得点表!3:13</v>
      </c>
      <c r="CF523" s="116" t="str">
        <f t="shared" si="253"/>
        <v>立3段得点表!16:25</v>
      </c>
      <c r="CG523" s="18" t="str">
        <f t="shared" si="254"/>
        <v>ボール得点表!3:13</v>
      </c>
      <c r="CH523" s="116" t="str">
        <f t="shared" si="255"/>
        <v>ボール得点表!16:25</v>
      </c>
      <c r="CI523" s="18" t="str">
        <f t="shared" si="256"/>
        <v>50m得点表!3:13</v>
      </c>
      <c r="CJ523" s="116" t="str">
        <f t="shared" si="257"/>
        <v>50m得点表!16:25</v>
      </c>
      <c r="CK523" s="18" t="str">
        <f t="shared" si="258"/>
        <v>往得点表!3:13</v>
      </c>
      <c r="CL523" s="116" t="str">
        <f t="shared" si="259"/>
        <v>往得点表!16:25</v>
      </c>
      <c r="CM523" s="18" t="str">
        <f t="shared" si="260"/>
        <v>腕得点表!3:13</v>
      </c>
      <c r="CN523" s="116" t="str">
        <f t="shared" si="261"/>
        <v>腕得点表!16:25</v>
      </c>
      <c r="CO523" s="18" t="str">
        <f t="shared" si="262"/>
        <v>腕膝得点表!3:4</v>
      </c>
      <c r="CP523" s="116" t="str">
        <f t="shared" si="263"/>
        <v>腕膝得点表!8:9</v>
      </c>
      <c r="CQ523" s="18" t="str">
        <f t="shared" si="264"/>
        <v>20mシャトルラン得点表!3:13</v>
      </c>
      <c r="CR523" s="116" t="str">
        <f t="shared" si="265"/>
        <v>20mシャトルラン得点表!16:25</v>
      </c>
      <c r="CS523" s="47" t="b">
        <f t="shared" si="279"/>
        <v>0</v>
      </c>
    </row>
    <row r="524" spans="1:97">
      <c r="A524" s="10">
        <v>513</v>
      </c>
      <c r="B524" s="147"/>
      <c r="C524" s="15"/>
      <c r="D524" s="233"/>
      <c r="E524" s="15"/>
      <c r="F524" s="139" t="str">
        <f t="shared" si="266"/>
        <v/>
      </c>
      <c r="G524" s="15"/>
      <c r="H524" s="15"/>
      <c r="I524" s="30"/>
      <c r="J524" s="31" t="str">
        <f t="shared" ca="1" si="267"/>
        <v/>
      </c>
      <c r="K524" s="30"/>
      <c r="L524" s="31" t="str">
        <f t="shared" ca="1" si="268"/>
        <v/>
      </c>
      <c r="M524" s="59"/>
      <c r="N524" s="60"/>
      <c r="O524" s="60"/>
      <c r="P524" s="60"/>
      <c r="Q524" s="151"/>
      <c r="R524" s="122"/>
      <c r="S524" s="38" t="str">
        <f t="shared" ca="1" si="269"/>
        <v/>
      </c>
      <c r="T524" s="59"/>
      <c r="U524" s="60"/>
      <c r="V524" s="60"/>
      <c r="W524" s="60"/>
      <c r="X524" s="61"/>
      <c r="Y524" s="38"/>
      <c r="Z524" s="144" t="str">
        <f t="shared" ca="1" si="270"/>
        <v/>
      </c>
      <c r="AA524" s="59"/>
      <c r="AB524" s="60"/>
      <c r="AC524" s="60"/>
      <c r="AD524" s="151"/>
      <c r="AE524" s="30"/>
      <c r="AF524" s="31" t="str">
        <f t="shared" ca="1" si="271"/>
        <v/>
      </c>
      <c r="AG524" s="30"/>
      <c r="AH524" s="31" t="str">
        <f t="shared" ca="1" si="272"/>
        <v/>
      </c>
      <c r="AI524" s="122"/>
      <c r="AJ524" s="38" t="str">
        <f t="shared" ca="1" si="273"/>
        <v/>
      </c>
      <c r="AK524" s="30"/>
      <c r="AL524" s="31" t="str">
        <f t="shared" ca="1" si="274"/>
        <v/>
      </c>
      <c r="AM524" s="11" t="str">
        <f t="shared" si="275"/>
        <v/>
      </c>
      <c r="AN524" s="11" t="str">
        <f t="shared" si="276"/>
        <v/>
      </c>
      <c r="AO524" s="11" t="str">
        <f>IF(AM524=7,VLOOKUP(AN524,設定!$A$2:$B$6,2,1),"---")</f>
        <v>---</v>
      </c>
      <c r="AP524" s="85"/>
      <c r="AQ524" s="86"/>
      <c r="AR524" s="86"/>
      <c r="AS524" s="87" t="s">
        <v>115</v>
      </c>
      <c r="AT524" s="88"/>
      <c r="AU524" s="87"/>
      <c r="AV524" s="89"/>
      <c r="AW524" s="90" t="str">
        <f t="shared" si="277"/>
        <v/>
      </c>
      <c r="AX524" s="87" t="s">
        <v>115</v>
      </c>
      <c r="AY524" s="87" t="s">
        <v>115</v>
      </c>
      <c r="AZ524" s="87" t="s">
        <v>115</v>
      </c>
      <c r="BA524" s="87"/>
      <c r="BB524" s="87"/>
      <c r="BC524" s="87"/>
      <c r="BD524" s="87"/>
      <c r="BE524" s="91"/>
      <c r="BF524" s="96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256"/>
      <c r="BY524" s="106"/>
      <c r="BZ524" s="47"/>
      <c r="CA524" s="47">
        <v>513</v>
      </c>
      <c r="CB524" s="18" t="str">
        <f t="shared" si="278"/>
        <v/>
      </c>
      <c r="CC524" s="18" t="str">
        <f t="shared" si="250"/>
        <v>立得点表!3:12</v>
      </c>
      <c r="CD524" s="116" t="str">
        <f t="shared" si="251"/>
        <v>立得点表!16:25</v>
      </c>
      <c r="CE524" s="18" t="str">
        <f t="shared" si="252"/>
        <v>立3段得点表!3:13</v>
      </c>
      <c r="CF524" s="116" t="str">
        <f t="shared" si="253"/>
        <v>立3段得点表!16:25</v>
      </c>
      <c r="CG524" s="18" t="str">
        <f t="shared" si="254"/>
        <v>ボール得点表!3:13</v>
      </c>
      <c r="CH524" s="116" t="str">
        <f t="shared" si="255"/>
        <v>ボール得点表!16:25</v>
      </c>
      <c r="CI524" s="18" t="str">
        <f t="shared" si="256"/>
        <v>50m得点表!3:13</v>
      </c>
      <c r="CJ524" s="116" t="str">
        <f t="shared" si="257"/>
        <v>50m得点表!16:25</v>
      </c>
      <c r="CK524" s="18" t="str">
        <f t="shared" si="258"/>
        <v>往得点表!3:13</v>
      </c>
      <c r="CL524" s="116" t="str">
        <f t="shared" si="259"/>
        <v>往得点表!16:25</v>
      </c>
      <c r="CM524" s="18" t="str">
        <f t="shared" si="260"/>
        <v>腕得点表!3:13</v>
      </c>
      <c r="CN524" s="116" t="str">
        <f t="shared" si="261"/>
        <v>腕得点表!16:25</v>
      </c>
      <c r="CO524" s="18" t="str">
        <f t="shared" si="262"/>
        <v>腕膝得点表!3:4</v>
      </c>
      <c r="CP524" s="116" t="str">
        <f t="shared" si="263"/>
        <v>腕膝得点表!8:9</v>
      </c>
      <c r="CQ524" s="18" t="str">
        <f t="shared" si="264"/>
        <v>20mシャトルラン得点表!3:13</v>
      </c>
      <c r="CR524" s="116" t="str">
        <f t="shared" si="265"/>
        <v>20mシャトルラン得点表!16:25</v>
      </c>
      <c r="CS524" s="47" t="b">
        <f t="shared" si="279"/>
        <v>0</v>
      </c>
    </row>
    <row r="525" spans="1:97">
      <c r="A525" s="10">
        <v>514</v>
      </c>
      <c r="B525" s="147"/>
      <c r="C525" s="15"/>
      <c r="D525" s="233"/>
      <c r="E525" s="15"/>
      <c r="F525" s="139" t="str">
        <f t="shared" si="266"/>
        <v/>
      </c>
      <c r="G525" s="15"/>
      <c r="H525" s="15"/>
      <c r="I525" s="30"/>
      <c r="J525" s="31" t="str">
        <f t="shared" ca="1" si="267"/>
        <v/>
      </c>
      <c r="K525" s="30"/>
      <c r="L525" s="31" t="str">
        <f t="shared" ca="1" si="268"/>
        <v/>
      </c>
      <c r="M525" s="59"/>
      <c r="N525" s="60"/>
      <c r="O525" s="60"/>
      <c r="P525" s="60"/>
      <c r="Q525" s="151"/>
      <c r="R525" s="122"/>
      <c r="S525" s="38" t="str">
        <f t="shared" ca="1" si="269"/>
        <v/>
      </c>
      <c r="T525" s="59"/>
      <c r="U525" s="60"/>
      <c r="V525" s="60"/>
      <c r="W525" s="60"/>
      <c r="X525" s="61"/>
      <c r="Y525" s="38"/>
      <c r="Z525" s="144" t="str">
        <f t="shared" ca="1" si="270"/>
        <v/>
      </c>
      <c r="AA525" s="59"/>
      <c r="AB525" s="60"/>
      <c r="AC525" s="60"/>
      <c r="AD525" s="151"/>
      <c r="AE525" s="30"/>
      <c r="AF525" s="31" t="str">
        <f t="shared" ca="1" si="271"/>
        <v/>
      </c>
      <c r="AG525" s="30"/>
      <c r="AH525" s="31" t="str">
        <f t="shared" ca="1" si="272"/>
        <v/>
      </c>
      <c r="AI525" s="122"/>
      <c r="AJ525" s="38" t="str">
        <f t="shared" ca="1" si="273"/>
        <v/>
      </c>
      <c r="AK525" s="30"/>
      <c r="AL525" s="31" t="str">
        <f t="shared" ca="1" si="274"/>
        <v/>
      </c>
      <c r="AM525" s="11" t="str">
        <f t="shared" si="275"/>
        <v/>
      </c>
      <c r="AN525" s="11" t="str">
        <f t="shared" si="276"/>
        <v/>
      </c>
      <c r="AO525" s="11" t="str">
        <f>IF(AM525=7,VLOOKUP(AN525,設定!$A$2:$B$6,2,1),"---")</f>
        <v>---</v>
      </c>
      <c r="AP525" s="85"/>
      <c r="AQ525" s="86"/>
      <c r="AR525" s="86"/>
      <c r="AS525" s="87" t="s">
        <v>115</v>
      </c>
      <c r="AT525" s="88"/>
      <c r="AU525" s="87"/>
      <c r="AV525" s="89"/>
      <c r="AW525" s="90" t="str">
        <f t="shared" si="277"/>
        <v/>
      </c>
      <c r="AX525" s="87" t="s">
        <v>115</v>
      </c>
      <c r="AY525" s="87" t="s">
        <v>115</v>
      </c>
      <c r="AZ525" s="87" t="s">
        <v>115</v>
      </c>
      <c r="BA525" s="87"/>
      <c r="BB525" s="87"/>
      <c r="BC525" s="87"/>
      <c r="BD525" s="87"/>
      <c r="BE525" s="91"/>
      <c r="BF525" s="96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256"/>
      <c r="BY525" s="106"/>
      <c r="BZ525" s="47"/>
      <c r="CA525" s="47">
        <v>514</v>
      </c>
      <c r="CB525" s="18" t="str">
        <f t="shared" si="278"/>
        <v/>
      </c>
      <c r="CC525" s="18" t="str">
        <f t="shared" ref="CC525:CC559" si="280">"立得点表!"&amp;$CB525&amp;"3:"&amp;$CB525&amp;"12"</f>
        <v>立得点表!3:12</v>
      </c>
      <c r="CD525" s="116" t="str">
        <f t="shared" ref="CD525:CD559" si="281">"立得点表!"&amp;$CB525&amp;"16:"&amp;$CB525&amp;"25"</f>
        <v>立得点表!16:25</v>
      </c>
      <c r="CE525" s="18" t="str">
        <f t="shared" ref="CE525:CE559" si="282">"立3段得点表!"&amp;$CB525&amp;"3:"&amp;$CB525&amp;"13"</f>
        <v>立3段得点表!3:13</v>
      </c>
      <c r="CF525" s="116" t="str">
        <f t="shared" ref="CF525:CF559" si="283">"立3段得点表!"&amp;$CB525&amp;"16:"&amp;$CB525&amp;"25"</f>
        <v>立3段得点表!16:25</v>
      </c>
      <c r="CG525" s="18" t="str">
        <f t="shared" ref="CG525:CG559" si="284">"ボール得点表!"&amp;$CB525&amp;"3:"&amp;$CB525&amp;"13"</f>
        <v>ボール得点表!3:13</v>
      </c>
      <c r="CH525" s="116" t="str">
        <f t="shared" ref="CH525:CH559" si="285">"ボール得点表!"&amp;$CB525&amp;"16:"&amp;$CB525&amp;"25"</f>
        <v>ボール得点表!16:25</v>
      </c>
      <c r="CI525" s="18" t="str">
        <f t="shared" ref="CI525:CI559" si="286">"50m得点表!"&amp;$CB525&amp;"3:"&amp;$CB525&amp;"13"</f>
        <v>50m得点表!3:13</v>
      </c>
      <c r="CJ525" s="116" t="str">
        <f t="shared" ref="CJ525:CJ559" si="287">"50m得点表!"&amp;$CB525&amp;"16:"&amp;$CB525&amp;"25"</f>
        <v>50m得点表!16:25</v>
      </c>
      <c r="CK525" s="18" t="str">
        <f t="shared" ref="CK525:CK559" si="288">"往得点表!"&amp;$CB525&amp;"3:"&amp;$CB525&amp;"13"</f>
        <v>往得点表!3:13</v>
      </c>
      <c r="CL525" s="116" t="str">
        <f t="shared" ref="CL525:CL559" si="289">"往得点表!"&amp;$CB525&amp;"16:"&amp;$CB525&amp;"25"</f>
        <v>往得点表!16:25</v>
      </c>
      <c r="CM525" s="18" t="str">
        <f t="shared" ref="CM525:CM559" si="290">"腕得点表!"&amp;$CB525&amp;"3:"&amp;$CB525&amp;"13"</f>
        <v>腕得点表!3:13</v>
      </c>
      <c r="CN525" s="116" t="str">
        <f t="shared" ref="CN525:CN559" si="291">"腕得点表!"&amp;$CB525&amp;"16:"&amp;$CB525&amp;"25"</f>
        <v>腕得点表!16:25</v>
      </c>
      <c r="CO525" s="18" t="str">
        <f t="shared" ref="CO525:CO559" si="292">"腕膝得点表!"&amp;$CB525&amp;"3:"&amp;$CB525&amp;"4"</f>
        <v>腕膝得点表!3:4</v>
      </c>
      <c r="CP525" s="116" t="str">
        <f t="shared" ref="CP525:CP559" si="293">"腕膝得点表!"&amp;$CB525&amp;"8:"&amp;$CB525&amp;"9"</f>
        <v>腕膝得点表!8:9</v>
      </c>
      <c r="CQ525" s="18" t="str">
        <f t="shared" ref="CQ525:CQ559" si="294">"20mシャトルラン得点表!"&amp;$CB525&amp;"3:"&amp;$CB525&amp;"13"</f>
        <v>20mシャトルラン得点表!3:13</v>
      </c>
      <c r="CR525" s="116" t="str">
        <f t="shared" ref="CR525:CR559" si="295">"20mシャトルラン得点表!"&amp;$CB525&amp;"16:"&amp;$CB525&amp;"25"</f>
        <v>20mシャトルラン得点表!16:25</v>
      </c>
      <c r="CS525" s="47" t="b">
        <f t="shared" si="279"/>
        <v>0</v>
      </c>
    </row>
    <row r="526" spans="1:97">
      <c r="A526" s="10">
        <v>515</v>
      </c>
      <c r="B526" s="147"/>
      <c r="C526" s="15"/>
      <c r="D526" s="233"/>
      <c r="E526" s="15"/>
      <c r="F526" s="139" t="str">
        <f t="shared" si="266"/>
        <v/>
      </c>
      <c r="G526" s="15"/>
      <c r="H526" s="15"/>
      <c r="I526" s="30"/>
      <c r="J526" s="31" t="str">
        <f t="shared" ca="1" si="267"/>
        <v/>
      </c>
      <c r="K526" s="30"/>
      <c r="L526" s="31" t="str">
        <f t="shared" ca="1" si="268"/>
        <v/>
      </c>
      <c r="M526" s="59"/>
      <c r="N526" s="60"/>
      <c r="O526" s="60"/>
      <c r="P526" s="60"/>
      <c r="Q526" s="151"/>
      <c r="R526" s="122"/>
      <c r="S526" s="38" t="str">
        <f t="shared" ca="1" si="269"/>
        <v/>
      </c>
      <c r="T526" s="59"/>
      <c r="U526" s="60"/>
      <c r="V526" s="60"/>
      <c r="W526" s="60"/>
      <c r="X526" s="61"/>
      <c r="Y526" s="38"/>
      <c r="Z526" s="144" t="str">
        <f t="shared" ca="1" si="270"/>
        <v/>
      </c>
      <c r="AA526" s="59"/>
      <c r="AB526" s="60"/>
      <c r="AC526" s="60"/>
      <c r="AD526" s="151"/>
      <c r="AE526" s="30"/>
      <c r="AF526" s="31" t="str">
        <f t="shared" ca="1" si="271"/>
        <v/>
      </c>
      <c r="AG526" s="30"/>
      <c r="AH526" s="31" t="str">
        <f t="shared" ca="1" si="272"/>
        <v/>
      </c>
      <c r="AI526" s="122"/>
      <c r="AJ526" s="38" t="str">
        <f t="shared" ca="1" si="273"/>
        <v/>
      </c>
      <c r="AK526" s="30"/>
      <c r="AL526" s="31" t="str">
        <f t="shared" ca="1" si="274"/>
        <v/>
      </c>
      <c r="AM526" s="11" t="str">
        <f t="shared" si="275"/>
        <v/>
      </c>
      <c r="AN526" s="11" t="str">
        <f t="shared" si="276"/>
        <v/>
      </c>
      <c r="AO526" s="11" t="str">
        <f>IF(AM526=7,VLOOKUP(AN526,設定!$A$2:$B$6,2,1),"---")</f>
        <v>---</v>
      </c>
      <c r="AP526" s="85"/>
      <c r="AQ526" s="86"/>
      <c r="AR526" s="86"/>
      <c r="AS526" s="87" t="s">
        <v>115</v>
      </c>
      <c r="AT526" s="88"/>
      <c r="AU526" s="87"/>
      <c r="AV526" s="89"/>
      <c r="AW526" s="90" t="str">
        <f t="shared" si="277"/>
        <v/>
      </c>
      <c r="AX526" s="87" t="s">
        <v>115</v>
      </c>
      <c r="AY526" s="87" t="s">
        <v>115</v>
      </c>
      <c r="AZ526" s="87" t="s">
        <v>115</v>
      </c>
      <c r="BA526" s="87"/>
      <c r="BB526" s="87"/>
      <c r="BC526" s="87"/>
      <c r="BD526" s="87"/>
      <c r="BE526" s="91"/>
      <c r="BF526" s="96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256"/>
      <c r="BY526" s="106"/>
      <c r="BZ526" s="47"/>
      <c r="CA526" s="47">
        <v>515</v>
      </c>
      <c r="CB526" s="18" t="str">
        <f t="shared" si="278"/>
        <v/>
      </c>
      <c r="CC526" s="18" t="str">
        <f t="shared" si="280"/>
        <v>立得点表!3:12</v>
      </c>
      <c r="CD526" s="116" t="str">
        <f t="shared" si="281"/>
        <v>立得点表!16:25</v>
      </c>
      <c r="CE526" s="18" t="str">
        <f t="shared" si="282"/>
        <v>立3段得点表!3:13</v>
      </c>
      <c r="CF526" s="116" t="str">
        <f t="shared" si="283"/>
        <v>立3段得点表!16:25</v>
      </c>
      <c r="CG526" s="18" t="str">
        <f t="shared" si="284"/>
        <v>ボール得点表!3:13</v>
      </c>
      <c r="CH526" s="116" t="str">
        <f t="shared" si="285"/>
        <v>ボール得点表!16:25</v>
      </c>
      <c r="CI526" s="18" t="str">
        <f t="shared" si="286"/>
        <v>50m得点表!3:13</v>
      </c>
      <c r="CJ526" s="116" t="str">
        <f t="shared" si="287"/>
        <v>50m得点表!16:25</v>
      </c>
      <c r="CK526" s="18" t="str">
        <f t="shared" si="288"/>
        <v>往得点表!3:13</v>
      </c>
      <c r="CL526" s="116" t="str">
        <f t="shared" si="289"/>
        <v>往得点表!16:25</v>
      </c>
      <c r="CM526" s="18" t="str">
        <f t="shared" si="290"/>
        <v>腕得点表!3:13</v>
      </c>
      <c r="CN526" s="116" t="str">
        <f t="shared" si="291"/>
        <v>腕得点表!16:25</v>
      </c>
      <c r="CO526" s="18" t="str">
        <f t="shared" si="292"/>
        <v>腕膝得点表!3:4</v>
      </c>
      <c r="CP526" s="116" t="str">
        <f t="shared" si="293"/>
        <v>腕膝得点表!8:9</v>
      </c>
      <c r="CQ526" s="18" t="str">
        <f t="shared" si="294"/>
        <v>20mシャトルラン得点表!3:13</v>
      </c>
      <c r="CR526" s="116" t="str">
        <f t="shared" si="295"/>
        <v>20mシャトルラン得点表!16:25</v>
      </c>
      <c r="CS526" s="47" t="b">
        <f t="shared" si="279"/>
        <v>0</v>
      </c>
    </row>
    <row r="527" spans="1:97">
      <c r="A527" s="10">
        <v>516</v>
      </c>
      <c r="B527" s="147"/>
      <c r="C527" s="15"/>
      <c r="D527" s="233"/>
      <c r="E527" s="15"/>
      <c r="F527" s="139" t="str">
        <f t="shared" si="266"/>
        <v/>
      </c>
      <c r="G527" s="15"/>
      <c r="H527" s="15"/>
      <c r="I527" s="30"/>
      <c r="J527" s="31" t="str">
        <f t="shared" ca="1" si="267"/>
        <v/>
      </c>
      <c r="K527" s="30"/>
      <c r="L527" s="31" t="str">
        <f t="shared" ca="1" si="268"/>
        <v/>
      </c>
      <c r="M527" s="59"/>
      <c r="N527" s="60"/>
      <c r="O527" s="60"/>
      <c r="P527" s="60"/>
      <c r="Q527" s="151"/>
      <c r="R527" s="122"/>
      <c r="S527" s="38" t="str">
        <f t="shared" ca="1" si="269"/>
        <v/>
      </c>
      <c r="T527" s="59"/>
      <c r="U527" s="60"/>
      <c r="V527" s="60"/>
      <c r="W527" s="60"/>
      <c r="X527" s="61"/>
      <c r="Y527" s="38"/>
      <c r="Z527" s="144" t="str">
        <f t="shared" ca="1" si="270"/>
        <v/>
      </c>
      <c r="AA527" s="59"/>
      <c r="AB527" s="60"/>
      <c r="AC527" s="60"/>
      <c r="AD527" s="151"/>
      <c r="AE527" s="30"/>
      <c r="AF527" s="31" t="str">
        <f t="shared" ca="1" si="271"/>
        <v/>
      </c>
      <c r="AG527" s="30"/>
      <c r="AH527" s="31" t="str">
        <f t="shared" ca="1" si="272"/>
        <v/>
      </c>
      <c r="AI527" s="122"/>
      <c r="AJ527" s="38" t="str">
        <f t="shared" ca="1" si="273"/>
        <v/>
      </c>
      <c r="AK527" s="30"/>
      <c r="AL527" s="31" t="str">
        <f t="shared" ca="1" si="274"/>
        <v/>
      </c>
      <c r="AM527" s="11" t="str">
        <f t="shared" si="275"/>
        <v/>
      </c>
      <c r="AN527" s="11" t="str">
        <f t="shared" si="276"/>
        <v/>
      </c>
      <c r="AO527" s="11" t="str">
        <f>IF(AM527=7,VLOOKUP(AN527,設定!$A$2:$B$6,2,1),"---")</f>
        <v>---</v>
      </c>
      <c r="AP527" s="85"/>
      <c r="AQ527" s="86"/>
      <c r="AR527" s="86"/>
      <c r="AS527" s="87" t="s">
        <v>115</v>
      </c>
      <c r="AT527" s="88"/>
      <c r="AU527" s="87"/>
      <c r="AV527" s="89"/>
      <c r="AW527" s="90" t="str">
        <f t="shared" si="277"/>
        <v/>
      </c>
      <c r="AX527" s="87" t="s">
        <v>115</v>
      </c>
      <c r="AY527" s="87" t="s">
        <v>115</v>
      </c>
      <c r="AZ527" s="87" t="s">
        <v>115</v>
      </c>
      <c r="BA527" s="87"/>
      <c r="BB527" s="87"/>
      <c r="BC527" s="87"/>
      <c r="BD527" s="87"/>
      <c r="BE527" s="91"/>
      <c r="BF527" s="96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256"/>
      <c r="BY527" s="106"/>
      <c r="BZ527" s="47"/>
      <c r="CA527" s="47">
        <v>516</v>
      </c>
      <c r="CB527" s="18" t="str">
        <f t="shared" si="278"/>
        <v/>
      </c>
      <c r="CC527" s="18" t="str">
        <f t="shared" si="280"/>
        <v>立得点表!3:12</v>
      </c>
      <c r="CD527" s="116" t="str">
        <f t="shared" si="281"/>
        <v>立得点表!16:25</v>
      </c>
      <c r="CE527" s="18" t="str">
        <f t="shared" si="282"/>
        <v>立3段得点表!3:13</v>
      </c>
      <c r="CF527" s="116" t="str">
        <f t="shared" si="283"/>
        <v>立3段得点表!16:25</v>
      </c>
      <c r="CG527" s="18" t="str">
        <f t="shared" si="284"/>
        <v>ボール得点表!3:13</v>
      </c>
      <c r="CH527" s="116" t="str">
        <f t="shared" si="285"/>
        <v>ボール得点表!16:25</v>
      </c>
      <c r="CI527" s="18" t="str">
        <f t="shared" si="286"/>
        <v>50m得点表!3:13</v>
      </c>
      <c r="CJ527" s="116" t="str">
        <f t="shared" si="287"/>
        <v>50m得点表!16:25</v>
      </c>
      <c r="CK527" s="18" t="str">
        <f t="shared" si="288"/>
        <v>往得点表!3:13</v>
      </c>
      <c r="CL527" s="116" t="str">
        <f t="shared" si="289"/>
        <v>往得点表!16:25</v>
      </c>
      <c r="CM527" s="18" t="str">
        <f t="shared" si="290"/>
        <v>腕得点表!3:13</v>
      </c>
      <c r="CN527" s="116" t="str">
        <f t="shared" si="291"/>
        <v>腕得点表!16:25</v>
      </c>
      <c r="CO527" s="18" t="str">
        <f t="shared" si="292"/>
        <v>腕膝得点表!3:4</v>
      </c>
      <c r="CP527" s="116" t="str">
        <f t="shared" si="293"/>
        <v>腕膝得点表!8:9</v>
      </c>
      <c r="CQ527" s="18" t="str">
        <f t="shared" si="294"/>
        <v>20mシャトルラン得点表!3:13</v>
      </c>
      <c r="CR527" s="116" t="str">
        <f t="shared" si="295"/>
        <v>20mシャトルラン得点表!16:25</v>
      </c>
      <c r="CS527" s="47" t="b">
        <f t="shared" si="279"/>
        <v>0</v>
      </c>
    </row>
    <row r="528" spans="1:97">
      <c r="A528" s="10">
        <v>517</v>
      </c>
      <c r="B528" s="147"/>
      <c r="C528" s="15"/>
      <c r="D528" s="233"/>
      <c r="E528" s="15"/>
      <c r="F528" s="139" t="str">
        <f t="shared" si="266"/>
        <v/>
      </c>
      <c r="G528" s="15"/>
      <c r="H528" s="15"/>
      <c r="I528" s="30"/>
      <c r="J528" s="31" t="str">
        <f t="shared" ca="1" si="267"/>
        <v/>
      </c>
      <c r="K528" s="30"/>
      <c r="L528" s="31" t="str">
        <f t="shared" ca="1" si="268"/>
        <v/>
      </c>
      <c r="M528" s="59"/>
      <c r="N528" s="60"/>
      <c r="O528" s="60"/>
      <c r="P528" s="60"/>
      <c r="Q528" s="151"/>
      <c r="R528" s="122"/>
      <c r="S528" s="38" t="str">
        <f t="shared" ca="1" si="269"/>
        <v/>
      </c>
      <c r="T528" s="59"/>
      <c r="U528" s="60"/>
      <c r="V528" s="60"/>
      <c r="W528" s="60"/>
      <c r="X528" s="61"/>
      <c r="Y528" s="38"/>
      <c r="Z528" s="144" t="str">
        <f t="shared" ca="1" si="270"/>
        <v/>
      </c>
      <c r="AA528" s="59"/>
      <c r="AB528" s="60"/>
      <c r="AC528" s="60"/>
      <c r="AD528" s="151"/>
      <c r="AE528" s="30"/>
      <c r="AF528" s="31" t="str">
        <f t="shared" ca="1" si="271"/>
        <v/>
      </c>
      <c r="AG528" s="30"/>
      <c r="AH528" s="31" t="str">
        <f t="shared" ca="1" si="272"/>
        <v/>
      </c>
      <c r="AI528" s="122"/>
      <c r="AJ528" s="38" t="str">
        <f t="shared" ca="1" si="273"/>
        <v/>
      </c>
      <c r="AK528" s="30"/>
      <c r="AL528" s="31" t="str">
        <f t="shared" ca="1" si="274"/>
        <v/>
      </c>
      <c r="AM528" s="11" t="str">
        <f t="shared" si="275"/>
        <v/>
      </c>
      <c r="AN528" s="11" t="str">
        <f t="shared" si="276"/>
        <v/>
      </c>
      <c r="AO528" s="11" t="str">
        <f>IF(AM528=7,VLOOKUP(AN528,設定!$A$2:$B$6,2,1),"---")</f>
        <v>---</v>
      </c>
      <c r="AP528" s="85"/>
      <c r="AQ528" s="86"/>
      <c r="AR528" s="86"/>
      <c r="AS528" s="87" t="s">
        <v>115</v>
      </c>
      <c r="AT528" s="88"/>
      <c r="AU528" s="87"/>
      <c r="AV528" s="89"/>
      <c r="AW528" s="90" t="str">
        <f t="shared" si="277"/>
        <v/>
      </c>
      <c r="AX528" s="87" t="s">
        <v>115</v>
      </c>
      <c r="AY528" s="87" t="s">
        <v>115</v>
      </c>
      <c r="AZ528" s="87" t="s">
        <v>115</v>
      </c>
      <c r="BA528" s="87"/>
      <c r="BB528" s="87"/>
      <c r="BC528" s="87"/>
      <c r="BD528" s="87"/>
      <c r="BE528" s="91"/>
      <c r="BF528" s="96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256"/>
      <c r="BY528" s="106"/>
      <c r="BZ528" s="47"/>
      <c r="CA528" s="47">
        <v>517</v>
      </c>
      <c r="CB528" s="18" t="str">
        <f t="shared" si="278"/>
        <v/>
      </c>
      <c r="CC528" s="18" t="str">
        <f t="shared" si="280"/>
        <v>立得点表!3:12</v>
      </c>
      <c r="CD528" s="116" t="str">
        <f t="shared" si="281"/>
        <v>立得点表!16:25</v>
      </c>
      <c r="CE528" s="18" t="str">
        <f t="shared" si="282"/>
        <v>立3段得点表!3:13</v>
      </c>
      <c r="CF528" s="116" t="str">
        <f t="shared" si="283"/>
        <v>立3段得点表!16:25</v>
      </c>
      <c r="CG528" s="18" t="str">
        <f t="shared" si="284"/>
        <v>ボール得点表!3:13</v>
      </c>
      <c r="CH528" s="116" t="str">
        <f t="shared" si="285"/>
        <v>ボール得点表!16:25</v>
      </c>
      <c r="CI528" s="18" t="str">
        <f t="shared" si="286"/>
        <v>50m得点表!3:13</v>
      </c>
      <c r="CJ528" s="116" t="str">
        <f t="shared" si="287"/>
        <v>50m得点表!16:25</v>
      </c>
      <c r="CK528" s="18" t="str">
        <f t="shared" si="288"/>
        <v>往得点表!3:13</v>
      </c>
      <c r="CL528" s="116" t="str">
        <f t="shared" si="289"/>
        <v>往得点表!16:25</v>
      </c>
      <c r="CM528" s="18" t="str">
        <f t="shared" si="290"/>
        <v>腕得点表!3:13</v>
      </c>
      <c r="CN528" s="116" t="str">
        <f t="shared" si="291"/>
        <v>腕得点表!16:25</v>
      </c>
      <c r="CO528" s="18" t="str">
        <f t="shared" si="292"/>
        <v>腕膝得点表!3:4</v>
      </c>
      <c r="CP528" s="116" t="str">
        <f t="shared" si="293"/>
        <v>腕膝得点表!8:9</v>
      </c>
      <c r="CQ528" s="18" t="str">
        <f t="shared" si="294"/>
        <v>20mシャトルラン得点表!3:13</v>
      </c>
      <c r="CR528" s="116" t="str">
        <f t="shared" si="295"/>
        <v>20mシャトルラン得点表!16:25</v>
      </c>
      <c r="CS528" s="47" t="b">
        <f t="shared" si="279"/>
        <v>0</v>
      </c>
    </row>
    <row r="529" spans="1:97">
      <c r="A529" s="10">
        <v>518</v>
      </c>
      <c r="B529" s="147"/>
      <c r="C529" s="15"/>
      <c r="D529" s="233"/>
      <c r="E529" s="15"/>
      <c r="F529" s="139" t="str">
        <f t="shared" si="266"/>
        <v/>
      </c>
      <c r="G529" s="15"/>
      <c r="H529" s="15"/>
      <c r="I529" s="30"/>
      <c r="J529" s="31" t="str">
        <f t="shared" ca="1" si="267"/>
        <v/>
      </c>
      <c r="K529" s="30"/>
      <c r="L529" s="31" t="str">
        <f t="shared" ca="1" si="268"/>
        <v/>
      </c>
      <c r="M529" s="59"/>
      <c r="N529" s="60"/>
      <c r="O529" s="60"/>
      <c r="P529" s="60"/>
      <c r="Q529" s="151"/>
      <c r="R529" s="122"/>
      <c r="S529" s="38" t="str">
        <f t="shared" ca="1" si="269"/>
        <v/>
      </c>
      <c r="T529" s="59"/>
      <c r="U529" s="60"/>
      <c r="V529" s="60"/>
      <c r="W529" s="60"/>
      <c r="X529" s="61"/>
      <c r="Y529" s="38"/>
      <c r="Z529" s="144" t="str">
        <f t="shared" ca="1" si="270"/>
        <v/>
      </c>
      <c r="AA529" s="59"/>
      <c r="AB529" s="60"/>
      <c r="AC529" s="60"/>
      <c r="AD529" s="151"/>
      <c r="AE529" s="30"/>
      <c r="AF529" s="31" t="str">
        <f t="shared" ca="1" si="271"/>
        <v/>
      </c>
      <c r="AG529" s="30"/>
      <c r="AH529" s="31" t="str">
        <f t="shared" ca="1" si="272"/>
        <v/>
      </c>
      <c r="AI529" s="122"/>
      <c r="AJ529" s="38" t="str">
        <f t="shared" ca="1" si="273"/>
        <v/>
      </c>
      <c r="AK529" s="30"/>
      <c r="AL529" s="31" t="str">
        <f t="shared" ca="1" si="274"/>
        <v/>
      </c>
      <c r="AM529" s="11" t="str">
        <f t="shared" si="275"/>
        <v/>
      </c>
      <c r="AN529" s="11" t="str">
        <f t="shared" si="276"/>
        <v/>
      </c>
      <c r="AO529" s="11" t="str">
        <f>IF(AM529=7,VLOOKUP(AN529,設定!$A$2:$B$6,2,1),"---")</f>
        <v>---</v>
      </c>
      <c r="AP529" s="85"/>
      <c r="AQ529" s="86"/>
      <c r="AR529" s="86"/>
      <c r="AS529" s="87" t="s">
        <v>115</v>
      </c>
      <c r="AT529" s="88"/>
      <c r="AU529" s="87"/>
      <c r="AV529" s="89"/>
      <c r="AW529" s="90" t="str">
        <f t="shared" si="277"/>
        <v/>
      </c>
      <c r="AX529" s="87" t="s">
        <v>115</v>
      </c>
      <c r="AY529" s="87" t="s">
        <v>115</v>
      </c>
      <c r="AZ529" s="87" t="s">
        <v>115</v>
      </c>
      <c r="BA529" s="87"/>
      <c r="BB529" s="87"/>
      <c r="BC529" s="87"/>
      <c r="BD529" s="87"/>
      <c r="BE529" s="91"/>
      <c r="BF529" s="96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256"/>
      <c r="BY529" s="106"/>
      <c r="BZ529" s="47"/>
      <c r="CA529" s="47">
        <v>518</v>
      </c>
      <c r="CB529" s="18" t="str">
        <f t="shared" si="278"/>
        <v/>
      </c>
      <c r="CC529" s="18" t="str">
        <f t="shared" si="280"/>
        <v>立得点表!3:12</v>
      </c>
      <c r="CD529" s="116" t="str">
        <f t="shared" si="281"/>
        <v>立得点表!16:25</v>
      </c>
      <c r="CE529" s="18" t="str">
        <f t="shared" si="282"/>
        <v>立3段得点表!3:13</v>
      </c>
      <c r="CF529" s="116" t="str">
        <f t="shared" si="283"/>
        <v>立3段得点表!16:25</v>
      </c>
      <c r="CG529" s="18" t="str">
        <f t="shared" si="284"/>
        <v>ボール得点表!3:13</v>
      </c>
      <c r="CH529" s="116" t="str">
        <f t="shared" si="285"/>
        <v>ボール得点表!16:25</v>
      </c>
      <c r="CI529" s="18" t="str">
        <f t="shared" si="286"/>
        <v>50m得点表!3:13</v>
      </c>
      <c r="CJ529" s="116" t="str">
        <f t="shared" si="287"/>
        <v>50m得点表!16:25</v>
      </c>
      <c r="CK529" s="18" t="str">
        <f t="shared" si="288"/>
        <v>往得点表!3:13</v>
      </c>
      <c r="CL529" s="116" t="str">
        <f t="shared" si="289"/>
        <v>往得点表!16:25</v>
      </c>
      <c r="CM529" s="18" t="str">
        <f t="shared" si="290"/>
        <v>腕得点表!3:13</v>
      </c>
      <c r="CN529" s="116" t="str">
        <f t="shared" si="291"/>
        <v>腕得点表!16:25</v>
      </c>
      <c r="CO529" s="18" t="str">
        <f t="shared" si="292"/>
        <v>腕膝得点表!3:4</v>
      </c>
      <c r="CP529" s="116" t="str">
        <f t="shared" si="293"/>
        <v>腕膝得点表!8:9</v>
      </c>
      <c r="CQ529" s="18" t="str">
        <f t="shared" si="294"/>
        <v>20mシャトルラン得点表!3:13</v>
      </c>
      <c r="CR529" s="116" t="str">
        <f t="shared" si="295"/>
        <v>20mシャトルラン得点表!16:25</v>
      </c>
      <c r="CS529" s="47" t="b">
        <f t="shared" si="279"/>
        <v>0</v>
      </c>
    </row>
    <row r="530" spans="1:97">
      <c r="A530" s="10">
        <v>519</v>
      </c>
      <c r="B530" s="147"/>
      <c r="C530" s="15"/>
      <c r="D530" s="233"/>
      <c r="E530" s="15"/>
      <c r="F530" s="139" t="str">
        <f t="shared" si="266"/>
        <v/>
      </c>
      <c r="G530" s="15"/>
      <c r="H530" s="15"/>
      <c r="I530" s="30"/>
      <c r="J530" s="31" t="str">
        <f t="shared" ca="1" si="267"/>
        <v/>
      </c>
      <c r="K530" s="30"/>
      <c r="L530" s="31" t="str">
        <f t="shared" ca="1" si="268"/>
        <v/>
      </c>
      <c r="M530" s="59"/>
      <c r="N530" s="60"/>
      <c r="O530" s="60"/>
      <c r="P530" s="60"/>
      <c r="Q530" s="151"/>
      <c r="R530" s="122"/>
      <c r="S530" s="38" t="str">
        <f t="shared" ca="1" si="269"/>
        <v/>
      </c>
      <c r="T530" s="59"/>
      <c r="U530" s="60"/>
      <c r="V530" s="60"/>
      <c r="W530" s="60"/>
      <c r="X530" s="61"/>
      <c r="Y530" s="38"/>
      <c r="Z530" s="144" t="str">
        <f t="shared" ca="1" si="270"/>
        <v/>
      </c>
      <c r="AA530" s="59"/>
      <c r="AB530" s="60"/>
      <c r="AC530" s="60"/>
      <c r="AD530" s="151"/>
      <c r="AE530" s="30"/>
      <c r="AF530" s="31" t="str">
        <f t="shared" ca="1" si="271"/>
        <v/>
      </c>
      <c r="AG530" s="30"/>
      <c r="AH530" s="31" t="str">
        <f t="shared" ca="1" si="272"/>
        <v/>
      </c>
      <c r="AI530" s="122"/>
      <c r="AJ530" s="38" t="str">
        <f t="shared" ca="1" si="273"/>
        <v/>
      </c>
      <c r="AK530" s="30"/>
      <c r="AL530" s="31" t="str">
        <f t="shared" ca="1" si="274"/>
        <v/>
      </c>
      <c r="AM530" s="11" t="str">
        <f t="shared" si="275"/>
        <v/>
      </c>
      <c r="AN530" s="11" t="str">
        <f t="shared" si="276"/>
        <v/>
      </c>
      <c r="AO530" s="11" t="str">
        <f>IF(AM530=7,VLOOKUP(AN530,設定!$A$2:$B$6,2,1),"---")</f>
        <v>---</v>
      </c>
      <c r="AP530" s="85"/>
      <c r="AQ530" s="86"/>
      <c r="AR530" s="86"/>
      <c r="AS530" s="87" t="s">
        <v>115</v>
      </c>
      <c r="AT530" s="88"/>
      <c r="AU530" s="87"/>
      <c r="AV530" s="89"/>
      <c r="AW530" s="90" t="str">
        <f t="shared" si="277"/>
        <v/>
      </c>
      <c r="AX530" s="87" t="s">
        <v>115</v>
      </c>
      <c r="AY530" s="87" t="s">
        <v>115</v>
      </c>
      <c r="AZ530" s="87" t="s">
        <v>115</v>
      </c>
      <c r="BA530" s="87"/>
      <c r="BB530" s="87"/>
      <c r="BC530" s="87"/>
      <c r="BD530" s="87"/>
      <c r="BE530" s="91"/>
      <c r="BF530" s="96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256"/>
      <c r="BY530" s="106"/>
      <c r="BZ530" s="47"/>
      <c r="CA530" s="47">
        <v>519</v>
      </c>
      <c r="CB530" s="18" t="str">
        <f t="shared" si="278"/>
        <v/>
      </c>
      <c r="CC530" s="18" t="str">
        <f t="shared" si="280"/>
        <v>立得点表!3:12</v>
      </c>
      <c r="CD530" s="116" t="str">
        <f t="shared" si="281"/>
        <v>立得点表!16:25</v>
      </c>
      <c r="CE530" s="18" t="str">
        <f t="shared" si="282"/>
        <v>立3段得点表!3:13</v>
      </c>
      <c r="CF530" s="116" t="str">
        <f t="shared" si="283"/>
        <v>立3段得点表!16:25</v>
      </c>
      <c r="CG530" s="18" t="str">
        <f t="shared" si="284"/>
        <v>ボール得点表!3:13</v>
      </c>
      <c r="CH530" s="116" t="str">
        <f t="shared" si="285"/>
        <v>ボール得点表!16:25</v>
      </c>
      <c r="CI530" s="18" t="str">
        <f t="shared" si="286"/>
        <v>50m得点表!3:13</v>
      </c>
      <c r="CJ530" s="116" t="str">
        <f t="shared" si="287"/>
        <v>50m得点表!16:25</v>
      </c>
      <c r="CK530" s="18" t="str">
        <f t="shared" si="288"/>
        <v>往得点表!3:13</v>
      </c>
      <c r="CL530" s="116" t="str">
        <f t="shared" si="289"/>
        <v>往得点表!16:25</v>
      </c>
      <c r="CM530" s="18" t="str">
        <f t="shared" si="290"/>
        <v>腕得点表!3:13</v>
      </c>
      <c r="CN530" s="116" t="str">
        <f t="shared" si="291"/>
        <v>腕得点表!16:25</v>
      </c>
      <c r="CO530" s="18" t="str">
        <f t="shared" si="292"/>
        <v>腕膝得点表!3:4</v>
      </c>
      <c r="CP530" s="116" t="str">
        <f t="shared" si="293"/>
        <v>腕膝得点表!8:9</v>
      </c>
      <c r="CQ530" s="18" t="str">
        <f t="shared" si="294"/>
        <v>20mシャトルラン得点表!3:13</v>
      </c>
      <c r="CR530" s="116" t="str">
        <f t="shared" si="295"/>
        <v>20mシャトルラン得点表!16:25</v>
      </c>
      <c r="CS530" s="47" t="b">
        <f t="shared" si="279"/>
        <v>0</v>
      </c>
    </row>
    <row r="531" spans="1:97">
      <c r="A531" s="10">
        <v>520</v>
      </c>
      <c r="B531" s="147"/>
      <c r="C531" s="15"/>
      <c r="D531" s="233"/>
      <c r="E531" s="15"/>
      <c r="F531" s="139" t="str">
        <f t="shared" si="266"/>
        <v/>
      </c>
      <c r="G531" s="15"/>
      <c r="H531" s="15"/>
      <c r="I531" s="30"/>
      <c r="J531" s="31" t="str">
        <f t="shared" ca="1" si="267"/>
        <v/>
      </c>
      <c r="K531" s="30"/>
      <c r="L531" s="31" t="str">
        <f t="shared" ca="1" si="268"/>
        <v/>
      </c>
      <c r="M531" s="59"/>
      <c r="N531" s="60"/>
      <c r="O531" s="60"/>
      <c r="P531" s="60"/>
      <c r="Q531" s="151"/>
      <c r="R531" s="122"/>
      <c r="S531" s="38" t="str">
        <f t="shared" ca="1" si="269"/>
        <v/>
      </c>
      <c r="T531" s="59"/>
      <c r="U531" s="60"/>
      <c r="V531" s="60"/>
      <c r="W531" s="60"/>
      <c r="X531" s="61"/>
      <c r="Y531" s="38"/>
      <c r="Z531" s="144" t="str">
        <f t="shared" ca="1" si="270"/>
        <v/>
      </c>
      <c r="AA531" s="59"/>
      <c r="AB531" s="60"/>
      <c r="AC531" s="60"/>
      <c r="AD531" s="151"/>
      <c r="AE531" s="30"/>
      <c r="AF531" s="31" t="str">
        <f t="shared" ca="1" si="271"/>
        <v/>
      </c>
      <c r="AG531" s="30"/>
      <c r="AH531" s="31" t="str">
        <f t="shared" ca="1" si="272"/>
        <v/>
      </c>
      <c r="AI531" s="122"/>
      <c r="AJ531" s="38" t="str">
        <f t="shared" ca="1" si="273"/>
        <v/>
      </c>
      <c r="AK531" s="30"/>
      <c r="AL531" s="31" t="str">
        <f t="shared" ca="1" si="274"/>
        <v/>
      </c>
      <c r="AM531" s="11" t="str">
        <f t="shared" si="275"/>
        <v/>
      </c>
      <c r="AN531" s="11" t="str">
        <f t="shared" si="276"/>
        <v/>
      </c>
      <c r="AO531" s="11" t="str">
        <f>IF(AM531=7,VLOOKUP(AN531,設定!$A$2:$B$6,2,1),"---")</f>
        <v>---</v>
      </c>
      <c r="AP531" s="85"/>
      <c r="AQ531" s="86"/>
      <c r="AR531" s="86"/>
      <c r="AS531" s="87" t="s">
        <v>115</v>
      </c>
      <c r="AT531" s="88"/>
      <c r="AU531" s="87"/>
      <c r="AV531" s="89"/>
      <c r="AW531" s="90" t="str">
        <f t="shared" si="277"/>
        <v/>
      </c>
      <c r="AX531" s="87" t="s">
        <v>115</v>
      </c>
      <c r="AY531" s="87" t="s">
        <v>115</v>
      </c>
      <c r="AZ531" s="87" t="s">
        <v>115</v>
      </c>
      <c r="BA531" s="87"/>
      <c r="BB531" s="87"/>
      <c r="BC531" s="87"/>
      <c r="BD531" s="87"/>
      <c r="BE531" s="91"/>
      <c r="BF531" s="96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256"/>
      <c r="BY531" s="106"/>
      <c r="BZ531" s="47"/>
      <c r="CA531" s="47">
        <v>520</v>
      </c>
      <c r="CB531" s="18" t="str">
        <f t="shared" si="278"/>
        <v/>
      </c>
      <c r="CC531" s="18" t="str">
        <f t="shared" si="280"/>
        <v>立得点表!3:12</v>
      </c>
      <c r="CD531" s="116" t="str">
        <f t="shared" si="281"/>
        <v>立得点表!16:25</v>
      </c>
      <c r="CE531" s="18" t="str">
        <f t="shared" si="282"/>
        <v>立3段得点表!3:13</v>
      </c>
      <c r="CF531" s="116" t="str">
        <f t="shared" si="283"/>
        <v>立3段得点表!16:25</v>
      </c>
      <c r="CG531" s="18" t="str">
        <f t="shared" si="284"/>
        <v>ボール得点表!3:13</v>
      </c>
      <c r="CH531" s="116" t="str">
        <f t="shared" si="285"/>
        <v>ボール得点表!16:25</v>
      </c>
      <c r="CI531" s="18" t="str">
        <f t="shared" si="286"/>
        <v>50m得点表!3:13</v>
      </c>
      <c r="CJ531" s="116" t="str">
        <f t="shared" si="287"/>
        <v>50m得点表!16:25</v>
      </c>
      <c r="CK531" s="18" t="str">
        <f t="shared" si="288"/>
        <v>往得点表!3:13</v>
      </c>
      <c r="CL531" s="116" t="str">
        <f t="shared" si="289"/>
        <v>往得点表!16:25</v>
      </c>
      <c r="CM531" s="18" t="str">
        <f t="shared" si="290"/>
        <v>腕得点表!3:13</v>
      </c>
      <c r="CN531" s="116" t="str">
        <f t="shared" si="291"/>
        <v>腕得点表!16:25</v>
      </c>
      <c r="CO531" s="18" t="str">
        <f t="shared" si="292"/>
        <v>腕膝得点表!3:4</v>
      </c>
      <c r="CP531" s="116" t="str">
        <f t="shared" si="293"/>
        <v>腕膝得点表!8:9</v>
      </c>
      <c r="CQ531" s="18" t="str">
        <f t="shared" si="294"/>
        <v>20mシャトルラン得点表!3:13</v>
      </c>
      <c r="CR531" s="116" t="str">
        <f t="shared" si="295"/>
        <v>20mシャトルラン得点表!16:25</v>
      </c>
      <c r="CS531" s="47" t="b">
        <f t="shared" si="279"/>
        <v>0</v>
      </c>
    </row>
    <row r="532" spans="1:97">
      <c r="A532" s="10">
        <v>521</v>
      </c>
      <c r="B532" s="147"/>
      <c r="C532" s="15"/>
      <c r="D532" s="233"/>
      <c r="E532" s="15"/>
      <c r="F532" s="139" t="str">
        <f t="shared" si="266"/>
        <v/>
      </c>
      <c r="G532" s="15"/>
      <c r="H532" s="15"/>
      <c r="I532" s="30"/>
      <c r="J532" s="31" t="str">
        <f t="shared" ca="1" si="267"/>
        <v/>
      </c>
      <c r="K532" s="30"/>
      <c r="L532" s="31" t="str">
        <f t="shared" ca="1" si="268"/>
        <v/>
      </c>
      <c r="M532" s="59"/>
      <c r="N532" s="60"/>
      <c r="O532" s="60"/>
      <c r="P532" s="60"/>
      <c r="Q532" s="151"/>
      <c r="R532" s="122"/>
      <c r="S532" s="38" t="str">
        <f t="shared" ca="1" si="269"/>
        <v/>
      </c>
      <c r="T532" s="59"/>
      <c r="U532" s="60"/>
      <c r="V532" s="60"/>
      <c r="W532" s="60"/>
      <c r="X532" s="61"/>
      <c r="Y532" s="38"/>
      <c r="Z532" s="144" t="str">
        <f t="shared" ca="1" si="270"/>
        <v/>
      </c>
      <c r="AA532" s="59"/>
      <c r="AB532" s="60"/>
      <c r="AC532" s="60"/>
      <c r="AD532" s="151"/>
      <c r="AE532" s="30"/>
      <c r="AF532" s="31" t="str">
        <f t="shared" ca="1" si="271"/>
        <v/>
      </c>
      <c r="AG532" s="30"/>
      <c r="AH532" s="31" t="str">
        <f t="shared" ca="1" si="272"/>
        <v/>
      </c>
      <c r="AI532" s="122"/>
      <c r="AJ532" s="38" t="str">
        <f t="shared" ca="1" si="273"/>
        <v/>
      </c>
      <c r="AK532" s="30"/>
      <c r="AL532" s="31" t="str">
        <f t="shared" ca="1" si="274"/>
        <v/>
      </c>
      <c r="AM532" s="11" t="str">
        <f t="shared" si="275"/>
        <v/>
      </c>
      <c r="AN532" s="11" t="str">
        <f t="shared" si="276"/>
        <v/>
      </c>
      <c r="AO532" s="11" t="str">
        <f>IF(AM532=7,VLOOKUP(AN532,設定!$A$2:$B$6,2,1),"---")</f>
        <v>---</v>
      </c>
      <c r="AP532" s="85"/>
      <c r="AQ532" s="86"/>
      <c r="AR532" s="86"/>
      <c r="AS532" s="87" t="s">
        <v>115</v>
      </c>
      <c r="AT532" s="88"/>
      <c r="AU532" s="87"/>
      <c r="AV532" s="89"/>
      <c r="AW532" s="90" t="str">
        <f t="shared" si="277"/>
        <v/>
      </c>
      <c r="AX532" s="87" t="s">
        <v>115</v>
      </c>
      <c r="AY532" s="87" t="s">
        <v>115</v>
      </c>
      <c r="AZ532" s="87" t="s">
        <v>115</v>
      </c>
      <c r="BA532" s="87"/>
      <c r="BB532" s="87"/>
      <c r="BC532" s="87"/>
      <c r="BD532" s="87"/>
      <c r="BE532" s="91"/>
      <c r="BF532" s="96"/>
      <c r="BG532" s="87"/>
      <c r="BH532" s="87"/>
      <c r="BI532" s="87"/>
      <c r="BJ532" s="87"/>
      <c r="BK532" s="87"/>
      <c r="BL532" s="87"/>
      <c r="BM532" s="87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256"/>
      <c r="BY532" s="106"/>
      <c r="BZ532" s="47"/>
      <c r="CA532" s="47">
        <v>521</v>
      </c>
      <c r="CB532" s="18" t="str">
        <f t="shared" si="278"/>
        <v/>
      </c>
      <c r="CC532" s="18" t="str">
        <f t="shared" si="280"/>
        <v>立得点表!3:12</v>
      </c>
      <c r="CD532" s="116" t="str">
        <f t="shared" si="281"/>
        <v>立得点表!16:25</v>
      </c>
      <c r="CE532" s="18" t="str">
        <f t="shared" si="282"/>
        <v>立3段得点表!3:13</v>
      </c>
      <c r="CF532" s="116" t="str">
        <f t="shared" si="283"/>
        <v>立3段得点表!16:25</v>
      </c>
      <c r="CG532" s="18" t="str">
        <f t="shared" si="284"/>
        <v>ボール得点表!3:13</v>
      </c>
      <c r="CH532" s="116" t="str">
        <f t="shared" si="285"/>
        <v>ボール得点表!16:25</v>
      </c>
      <c r="CI532" s="18" t="str">
        <f t="shared" si="286"/>
        <v>50m得点表!3:13</v>
      </c>
      <c r="CJ532" s="116" t="str">
        <f t="shared" si="287"/>
        <v>50m得点表!16:25</v>
      </c>
      <c r="CK532" s="18" t="str">
        <f t="shared" si="288"/>
        <v>往得点表!3:13</v>
      </c>
      <c r="CL532" s="116" t="str">
        <f t="shared" si="289"/>
        <v>往得点表!16:25</v>
      </c>
      <c r="CM532" s="18" t="str">
        <f t="shared" si="290"/>
        <v>腕得点表!3:13</v>
      </c>
      <c r="CN532" s="116" t="str">
        <f t="shared" si="291"/>
        <v>腕得点表!16:25</v>
      </c>
      <c r="CO532" s="18" t="str">
        <f t="shared" si="292"/>
        <v>腕膝得点表!3:4</v>
      </c>
      <c r="CP532" s="116" t="str">
        <f t="shared" si="293"/>
        <v>腕膝得点表!8:9</v>
      </c>
      <c r="CQ532" s="18" t="str">
        <f t="shared" si="294"/>
        <v>20mシャトルラン得点表!3:13</v>
      </c>
      <c r="CR532" s="116" t="str">
        <f t="shared" si="295"/>
        <v>20mシャトルラン得点表!16:25</v>
      </c>
      <c r="CS532" s="47" t="b">
        <f t="shared" si="279"/>
        <v>0</v>
      </c>
    </row>
    <row r="533" spans="1:97">
      <c r="A533" s="10">
        <v>522</v>
      </c>
      <c r="B533" s="147"/>
      <c r="C533" s="15"/>
      <c r="D533" s="233"/>
      <c r="E533" s="15"/>
      <c r="F533" s="139" t="str">
        <f t="shared" si="266"/>
        <v/>
      </c>
      <c r="G533" s="15"/>
      <c r="H533" s="15"/>
      <c r="I533" s="30"/>
      <c r="J533" s="31" t="str">
        <f t="shared" ca="1" si="267"/>
        <v/>
      </c>
      <c r="K533" s="30"/>
      <c r="L533" s="31" t="str">
        <f t="shared" ca="1" si="268"/>
        <v/>
      </c>
      <c r="M533" s="59"/>
      <c r="N533" s="60"/>
      <c r="O533" s="60"/>
      <c r="P533" s="60"/>
      <c r="Q533" s="151"/>
      <c r="R533" s="122"/>
      <c r="S533" s="38" t="str">
        <f t="shared" ca="1" si="269"/>
        <v/>
      </c>
      <c r="T533" s="59"/>
      <c r="U533" s="60"/>
      <c r="V533" s="60"/>
      <c r="W533" s="60"/>
      <c r="X533" s="61"/>
      <c r="Y533" s="38"/>
      <c r="Z533" s="144" t="str">
        <f t="shared" ca="1" si="270"/>
        <v/>
      </c>
      <c r="AA533" s="59"/>
      <c r="AB533" s="60"/>
      <c r="AC533" s="60"/>
      <c r="AD533" s="151"/>
      <c r="AE533" s="30"/>
      <c r="AF533" s="31" t="str">
        <f t="shared" ca="1" si="271"/>
        <v/>
      </c>
      <c r="AG533" s="30"/>
      <c r="AH533" s="31" t="str">
        <f t="shared" ca="1" si="272"/>
        <v/>
      </c>
      <c r="AI533" s="122"/>
      <c r="AJ533" s="38" t="str">
        <f t="shared" ca="1" si="273"/>
        <v/>
      </c>
      <c r="AK533" s="30"/>
      <c r="AL533" s="31" t="str">
        <f t="shared" ca="1" si="274"/>
        <v/>
      </c>
      <c r="AM533" s="11" t="str">
        <f t="shared" si="275"/>
        <v/>
      </c>
      <c r="AN533" s="11" t="str">
        <f t="shared" si="276"/>
        <v/>
      </c>
      <c r="AO533" s="11" t="str">
        <f>IF(AM533=7,VLOOKUP(AN533,設定!$A$2:$B$6,2,1),"---")</f>
        <v>---</v>
      </c>
      <c r="AP533" s="85"/>
      <c r="AQ533" s="86"/>
      <c r="AR533" s="86"/>
      <c r="AS533" s="87" t="s">
        <v>115</v>
      </c>
      <c r="AT533" s="88"/>
      <c r="AU533" s="87"/>
      <c r="AV533" s="89"/>
      <c r="AW533" s="90" t="str">
        <f t="shared" si="277"/>
        <v/>
      </c>
      <c r="AX533" s="87" t="s">
        <v>115</v>
      </c>
      <c r="AY533" s="87" t="s">
        <v>115</v>
      </c>
      <c r="AZ533" s="87" t="s">
        <v>115</v>
      </c>
      <c r="BA533" s="87"/>
      <c r="BB533" s="87"/>
      <c r="BC533" s="87"/>
      <c r="BD533" s="87"/>
      <c r="BE533" s="91"/>
      <c r="BF533" s="96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256"/>
      <c r="BY533" s="106"/>
      <c r="BZ533" s="47"/>
      <c r="CA533" s="47">
        <v>522</v>
      </c>
      <c r="CB533" s="18" t="str">
        <f t="shared" si="278"/>
        <v/>
      </c>
      <c r="CC533" s="18" t="str">
        <f t="shared" si="280"/>
        <v>立得点表!3:12</v>
      </c>
      <c r="CD533" s="116" t="str">
        <f t="shared" si="281"/>
        <v>立得点表!16:25</v>
      </c>
      <c r="CE533" s="18" t="str">
        <f t="shared" si="282"/>
        <v>立3段得点表!3:13</v>
      </c>
      <c r="CF533" s="116" t="str">
        <f t="shared" si="283"/>
        <v>立3段得点表!16:25</v>
      </c>
      <c r="CG533" s="18" t="str">
        <f t="shared" si="284"/>
        <v>ボール得点表!3:13</v>
      </c>
      <c r="CH533" s="116" t="str">
        <f t="shared" si="285"/>
        <v>ボール得点表!16:25</v>
      </c>
      <c r="CI533" s="18" t="str">
        <f t="shared" si="286"/>
        <v>50m得点表!3:13</v>
      </c>
      <c r="CJ533" s="116" t="str">
        <f t="shared" si="287"/>
        <v>50m得点表!16:25</v>
      </c>
      <c r="CK533" s="18" t="str">
        <f t="shared" si="288"/>
        <v>往得点表!3:13</v>
      </c>
      <c r="CL533" s="116" t="str">
        <f t="shared" si="289"/>
        <v>往得点表!16:25</v>
      </c>
      <c r="CM533" s="18" t="str">
        <f t="shared" si="290"/>
        <v>腕得点表!3:13</v>
      </c>
      <c r="CN533" s="116" t="str">
        <f t="shared" si="291"/>
        <v>腕得点表!16:25</v>
      </c>
      <c r="CO533" s="18" t="str">
        <f t="shared" si="292"/>
        <v>腕膝得点表!3:4</v>
      </c>
      <c r="CP533" s="116" t="str">
        <f t="shared" si="293"/>
        <v>腕膝得点表!8:9</v>
      </c>
      <c r="CQ533" s="18" t="str">
        <f t="shared" si="294"/>
        <v>20mシャトルラン得点表!3:13</v>
      </c>
      <c r="CR533" s="116" t="str">
        <f t="shared" si="295"/>
        <v>20mシャトルラン得点表!16:25</v>
      </c>
      <c r="CS533" s="47" t="b">
        <f t="shared" si="279"/>
        <v>0</v>
      </c>
    </row>
    <row r="534" spans="1:97">
      <c r="A534" s="10">
        <v>523</v>
      </c>
      <c r="B534" s="147"/>
      <c r="C534" s="15"/>
      <c r="D534" s="233"/>
      <c r="E534" s="15"/>
      <c r="F534" s="139" t="str">
        <f t="shared" si="266"/>
        <v/>
      </c>
      <c r="G534" s="15"/>
      <c r="H534" s="15"/>
      <c r="I534" s="30"/>
      <c r="J534" s="31" t="str">
        <f t="shared" ca="1" si="267"/>
        <v/>
      </c>
      <c r="K534" s="30"/>
      <c r="L534" s="31" t="str">
        <f t="shared" ca="1" si="268"/>
        <v/>
      </c>
      <c r="M534" s="59"/>
      <c r="N534" s="60"/>
      <c r="O534" s="60"/>
      <c r="P534" s="60"/>
      <c r="Q534" s="151"/>
      <c r="R534" s="122"/>
      <c r="S534" s="38" t="str">
        <f t="shared" ca="1" si="269"/>
        <v/>
      </c>
      <c r="T534" s="59"/>
      <c r="U534" s="60"/>
      <c r="V534" s="60"/>
      <c r="W534" s="60"/>
      <c r="X534" s="61"/>
      <c r="Y534" s="38"/>
      <c r="Z534" s="144" t="str">
        <f t="shared" ca="1" si="270"/>
        <v/>
      </c>
      <c r="AA534" s="59"/>
      <c r="AB534" s="60"/>
      <c r="AC534" s="60"/>
      <c r="AD534" s="151"/>
      <c r="AE534" s="30"/>
      <c r="AF534" s="31" t="str">
        <f t="shared" ca="1" si="271"/>
        <v/>
      </c>
      <c r="AG534" s="30"/>
      <c r="AH534" s="31" t="str">
        <f t="shared" ca="1" si="272"/>
        <v/>
      </c>
      <c r="AI534" s="122"/>
      <c r="AJ534" s="38" t="str">
        <f t="shared" ca="1" si="273"/>
        <v/>
      </c>
      <c r="AK534" s="30"/>
      <c r="AL534" s="31" t="str">
        <f t="shared" ca="1" si="274"/>
        <v/>
      </c>
      <c r="AM534" s="11" t="str">
        <f t="shared" si="275"/>
        <v/>
      </c>
      <c r="AN534" s="11" t="str">
        <f t="shared" si="276"/>
        <v/>
      </c>
      <c r="AO534" s="11" t="str">
        <f>IF(AM534=7,VLOOKUP(AN534,設定!$A$2:$B$6,2,1),"---")</f>
        <v>---</v>
      </c>
      <c r="AP534" s="85"/>
      <c r="AQ534" s="86"/>
      <c r="AR534" s="86"/>
      <c r="AS534" s="87" t="s">
        <v>115</v>
      </c>
      <c r="AT534" s="88"/>
      <c r="AU534" s="87"/>
      <c r="AV534" s="89"/>
      <c r="AW534" s="90" t="str">
        <f t="shared" si="277"/>
        <v/>
      </c>
      <c r="AX534" s="87" t="s">
        <v>115</v>
      </c>
      <c r="AY534" s="87" t="s">
        <v>115</v>
      </c>
      <c r="AZ534" s="87" t="s">
        <v>115</v>
      </c>
      <c r="BA534" s="87"/>
      <c r="BB534" s="87"/>
      <c r="BC534" s="87"/>
      <c r="BD534" s="87"/>
      <c r="BE534" s="91"/>
      <c r="BF534" s="96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256"/>
      <c r="BY534" s="106"/>
      <c r="BZ534" s="47"/>
      <c r="CA534" s="47">
        <v>523</v>
      </c>
      <c r="CB534" s="18" t="str">
        <f t="shared" si="278"/>
        <v/>
      </c>
      <c r="CC534" s="18" t="str">
        <f t="shared" si="280"/>
        <v>立得点表!3:12</v>
      </c>
      <c r="CD534" s="116" t="str">
        <f t="shared" si="281"/>
        <v>立得点表!16:25</v>
      </c>
      <c r="CE534" s="18" t="str">
        <f t="shared" si="282"/>
        <v>立3段得点表!3:13</v>
      </c>
      <c r="CF534" s="116" t="str">
        <f t="shared" si="283"/>
        <v>立3段得点表!16:25</v>
      </c>
      <c r="CG534" s="18" t="str">
        <f t="shared" si="284"/>
        <v>ボール得点表!3:13</v>
      </c>
      <c r="CH534" s="116" t="str">
        <f t="shared" si="285"/>
        <v>ボール得点表!16:25</v>
      </c>
      <c r="CI534" s="18" t="str">
        <f t="shared" si="286"/>
        <v>50m得点表!3:13</v>
      </c>
      <c r="CJ534" s="116" t="str">
        <f t="shared" si="287"/>
        <v>50m得点表!16:25</v>
      </c>
      <c r="CK534" s="18" t="str">
        <f t="shared" si="288"/>
        <v>往得点表!3:13</v>
      </c>
      <c r="CL534" s="116" t="str">
        <f t="shared" si="289"/>
        <v>往得点表!16:25</v>
      </c>
      <c r="CM534" s="18" t="str">
        <f t="shared" si="290"/>
        <v>腕得点表!3:13</v>
      </c>
      <c r="CN534" s="116" t="str">
        <f t="shared" si="291"/>
        <v>腕得点表!16:25</v>
      </c>
      <c r="CO534" s="18" t="str">
        <f t="shared" si="292"/>
        <v>腕膝得点表!3:4</v>
      </c>
      <c r="CP534" s="116" t="str">
        <f t="shared" si="293"/>
        <v>腕膝得点表!8:9</v>
      </c>
      <c r="CQ534" s="18" t="str">
        <f t="shared" si="294"/>
        <v>20mシャトルラン得点表!3:13</v>
      </c>
      <c r="CR534" s="116" t="str">
        <f t="shared" si="295"/>
        <v>20mシャトルラン得点表!16:25</v>
      </c>
      <c r="CS534" s="47" t="b">
        <f t="shared" si="279"/>
        <v>0</v>
      </c>
    </row>
    <row r="535" spans="1:97">
      <c r="A535" s="10">
        <v>524</v>
      </c>
      <c r="B535" s="147"/>
      <c r="C535" s="15"/>
      <c r="D535" s="233"/>
      <c r="E535" s="15"/>
      <c r="F535" s="139" t="str">
        <f t="shared" si="266"/>
        <v/>
      </c>
      <c r="G535" s="15"/>
      <c r="H535" s="15"/>
      <c r="I535" s="30"/>
      <c r="J535" s="31" t="str">
        <f t="shared" ca="1" si="267"/>
        <v/>
      </c>
      <c r="K535" s="30"/>
      <c r="L535" s="31" t="str">
        <f t="shared" ca="1" si="268"/>
        <v/>
      </c>
      <c r="M535" s="59"/>
      <c r="N535" s="60"/>
      <c r="O535" s="60"/>
      <c r="P535" s="60"/>
      <c r="Q535" s="151"/>
      <c r="R535" s="122"/>
      <c r="S535" s="38" t="str">
        <f t="shared" ca="1" si="269"/>
        <v/>
      </c>
      <c r="T535" s="59"/>
      <c r="U535" s="60"/>
      <c r="V535" s="60"/>
      <c r="W535" s="60"/>
      <c r="X535" s="61"/>
      <c r="Y535" s="38"/>
      <c r="Z535" s="144" t="str">
        <f t="shared" ca="1" si="270"/>
        <v/>
      </c>
      <c r="AA535" s="59"/>
      <c r="AB535" s="60"/>
      <c r="AC535" s="60"/>
      <c r="AD535" s="151"/>
      <c r="AE535" s="30"/>
      <c r="AF535" s="31" t="str">
        <f t="shared" ca="1" si="271"/>
        <v/>
      </c>
      <c r="AG535" s="30"/>
      <c r="AH535" s="31" t="str">
        <f t="shared" ca="1" si="272"/>
        <v/>
      </c>
      <c r="AI535" s="122"/>
      <c r="AJ535" s="38" t="str">
        <f t="shared" ca="1" si="273"/>
        <v/>
      </c>
      <c r="AK535" s="30"/>
      <c r="AL535" s="31" t="str">
        <f t="shared" ca="1" si="274"/>
        <v/>
      </c>
      <c r="AM535" s="11" t="str">
        <f t="shared" si="275"/>
        <v/>
      </c>
      <c r="AN535" s="11" t="str">
        <f t="shared" si="276"/>
        <v/>
      </c>
      <c r="AO535" s="11" t="str">
        <f>IF(AM535=7,VLOOKUP(AN535,設定!$A$2:$B$6,2,1),"---")</f>
        <v>---</v>
      </c>
      <c r="AP535" s="85"/>
      <c r="AQ535" s="86"/>
      <c r="AR535" s="86"/>
      <c r="AS535" s="87" t="s">
        <v>115</v>
      </c>
      <c r="AT535" s="88"/>
      <c r="AU535" s="87"/>
      <c r="AV535" s="89"/>
      <c r="AW535" s="90" t="str">
        <f t="shared" si="277"/>
        <v/>
      </c>
      <c r="AX535" s="87" t="s">
        <v>115</v>
      </c>
      <c r="AY535" s="87" t="s">
        <v>115</v>
      </c>
      <c r="AZ535" s="87" t="s">
        <v>115</v>
      </c>
      <c r="BA535" s="87"/>
      <c r="BB535" s="87"/>
      <c r="BC535" s="87"/>
      <c r="BD535" s="87"/>
      <c r="BE535" s="91"/>
      <c r="BF535" s="96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256"/>
      <c r="BY535" s="106"/>
      <c r="BZ535" s="47"/>
      <c r="CA535" s="47">
        <v>524</v>
      </c>
      <c r="CB535" s="18" t="str">
        <f t="shared" si="278"/>
        <v/>
      </c>
      <c r="CC535" s="18" t="str">
        <f t="shared" si="280"/>
        <v>立得点表!3:12</v>
      </c>
      <c r="CD535" s="116" t="str">
        <f t="shared" si="281"/>
        <v>立得点表!16:25</v>
      </c>
      <c r="CE535" s="18" t="str">
        <f t="shared" si="282"/>
        <v>立3段得点表!3:13</v>
      </c>
      <c r="CF535" s="116" t="str">
        <f t="shared" si="283"/>
        <v>立3段得点表!16:25</v>
      </c>
      <c r="CG535" s="18" t="str">
        <f t="shared" si="284"/>
        <v>ボール得点表!3:13</v>
      </c>
      <c r="CH535" s="116" t="str">
        <f t="shared" si="285"/>
        <v>ボール得点表!16:25</v>
      </c>
      <c r="CI535" s="18" t="str">
        <f t="shared" si="286"/>
        <v>50m得点表!3:13</v>
      </c>
      <c r="CJ535" s="116" t="str">
        <f t="shared" si="287"/>
        <v>50m得点表!16:25</v>
      </c>
      <c r="CK535" s="18" t="str">
        <f t="shared" si="288"/>
        <v>往得点表!3:13</v>
      </c>
      <c r="CL535" s="116" t="str">
        <f t="shared" si="289"/>
        <v>往得点表!16:25</v>
      </c>
      <c r="CM535" s="18" t="str">
        <f t="shared" si="290"/>
        <v>腕得点表!3:13</v>
      </c>
      <c r="CN535" s="116" t="str">
        <f t="shared" si="291"/>
        <v>腕得点表!16:25</v>
      </c>
      <c r="CO535" s="18" t="str">
        <f t="shared" si="292"/>
        <v>腕膝得点表!3:4</v>
      </c>
      <c r="CP535" s="116" t="str">
        <f t="shared" si="293"/>
        <v>腕膝得点表!8:9</v>
      </c>
      <c r="CQ535" s="18" t="str">
        <f t="shared" si="294"/>
        <v>20mシャトルラン得点表!3:13</v>
      </c>
      <c r="CR535" s="116" t="str">
        <f t="shared" si="295"/>
        <v>20mシャトルラン得点表!16:25</v>
      </c>
      <c r="CS535" s="47" t="b">
        <f t="shared" si="279"/>
        <v>0</v>
      </c>
    </row>
    <row r="536" spans="1:97">
      <c r="A536" s="10">
        <v>525</v>
      </c>
      <c r="B536" s="147"/>
      <c r="C536" s="15"/>
      <c r="D536" s="233"/>
      <c r="E536" s="15"/>
      <c r="F536" s="139" t="str">
        <f t="shared" si="266"/>
        <v/>
      </c>
      <c r="G536" s="15"/>
      <c r="H536" s="15"/>
      <c r="I536" s="30"/>
      <c r="J536" s="31" t="str">
        <f t="shared" ca="1" si="267"/>
        <v/>
      </c>
      <c r="K536" s="30"/>
      <c r="L536" s="31" t="str">
        <f t="shared" ca="1" si="268"/>
        <v/>
      </c>
      <c r="M536" s="59"/>
      <c r="N536" s="60"/>
      <c r="O536" s="60"/>
      <c r="P536" s="60"/>
      <c r="Q536" s="151"/>
      <c r="R536" s="122"/>
      <c r="S536" s="38" t="str">
        <f t="shared" ca="1" si="269"/>
        <v/>
      </c>
      <c r="T536" s="59"/>
      <c r="U536" s="60"/>
      <c r="V536" s="60"/>
      <c r="W536" s="60"/>
      <c r="X536" s="61"/>
      <c r="Y536" s="38"/>
      <c r="Z536" s="144" t="str">
        <f t="shared" ca="1" si="270"/>
        <v/>
      </c>
      <c r="AA536" s="59"/>
      <c r="AB536" s="60"/>
      <c r="AC536" s="60"/>
      <c r="AD536" s="151"/>
      <c r="AE536" s="30"/>
      <c r="AF536" s="31" t="str">
        <f t="shared" ca="1" si="271"/>
        <v/>
      </c>
      <c r="AG536" s="30"/>
      <c r="AH536" s="31" t="str">
        <f t="shared" ca="1" si="272"/>
        <v/>
      </c>
      <c r="AI536" s="122"/>
      <c r="AJ536" s="38" t="str">
        <f t="shared" ca="1" si="273"/>
        <v/>
      </c>
      <c r="AK536" s="30"/>
      <c r="AL536" s="31" t="str">
        <f t="shared" ca="1" si="274"/>
        <v/>
      </c>
      <c r="AM536" s="11" t="str">
        <f t="shared" si="275"/>
        <v/>
      </c>
      <c r="AN536" s="11" t="str">
        <f t="shared" si="276"/>
        <v/>
      </c>
      <c r="AO536" s="11" t="str">
        <f>IF(AM536=7,VLOOKUP(AN536,設定!$A$2:$B$6,2,1),"---")</f>
        <v>---</v>
      </c>
      <c r="AP536" s="85"/>
      <c r="AQ536" s="86"/>
      <c r="AR536" s="86"/>
      <c r="AS536" s="87" t="s">
        <v>115</v>
      </c>
      <c r="AT536" s="88"/>
      <c r="AU536" s="87"/>
      <c r="AV536" s="89"/>
      <c r="AW536" s="90" t="str">
        <f t="shared" si="277"/>
        <v/>
      </c>
      <c r="AX536" s="87" t="s">
        <v>115</v>
      </c>
      <c r="AY536" s="87" t="s">
        <v>115</v>
      </c>
      <c r="AZ536" s="87" t="s">
        <v>115</v>
      </c>
      <c r="BA536" s="87"/>
      <c r="BB536" s="87"/>
      <c r="BC536" s="87"/>
      <c r="BD536" s="87"/>
      <c r="BE536" s="91"/>
      <c r="BF536" s="96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256"/>
      <c r="BY536" s="106"/>
      <c r="BZ536" s="47"/>
      <c r="CA536" s="47">
        <v>525</v>
      </c>
      <c r="CB536" s="18" t="str">
        <f t="shared" si="278"/>
        <v/>
      </c>
      <c r="CC536" s="18" t="str">
        <f t="shared" si="280"/>
        <v>立得点表!3:12</v>
      </c>
      <c r="CD536" s="116" t="str">
        <f t="shared" si="281"/>
        <v>立得点表!16:25</v>
      </c>
      <c r="CE536" s="18" t="str">
        <f t="shared" si="282"/>
        <v>立3段得点表!3:13</v>
      </c>
      <c r="CF536" s="116" t="str">
        <f t="shared" si="283"/>
        <v>立3段得点表!16:25</v>
      </c>
      <c r="CG536" s="18" t="str">
        <f t="shared" si="284"/>
        <v>ボール得点表!3:13</v>
      </c>
      <c r="CH536" s="116" t="str">
        <f t="shared" si="285"/>
        <v>ボール得点表!16:25</v>
      </c>
      <c r="CI536" s="18" t="str">
        <f t="shared" si="286"/>
        <v>50m得点表!3:13</v>
      </c>
      <c r="CJ536" s="116" t="str">
        <f t="shared" si="287"/>
        <v>50m得点表!16:25</v>
      </c>
      <c r="CK536" s="18" t="str">
        <f t="shared" si="288"/>
        <v>往得点表!3:13</v>
      </c>
      <c r="CL536" s="116" t="str">
        <f t="shared" si="289"/>
        <v>往得点表!16:25</v>
      </c>
      <c r="CM536" s="18" t="str">
        <f t="shared" si="290"/>
        <v>腕得点表!3:13</v>
      </c>
      <c r="CN536" s="116" t="str">
        <f t="shared" si="291"/>
        <v>腕得点表!16:25</v>
      </c>
      <c r="CO536" s="18" t="str">
        <f t="shared" si="292"/>
        <v>腕膝得点表!3:4</v>
      </c>
      <c r="CP536" s="116" t="str">
        <f t="shared" si="293"/>
        <v>腕膝得点表!8:9</v>
      </c>
      <c r="CQ536" s="18" t="str">
        <f t="shared" si="294"/>
        <v>20mシャトルラン得点表!3:13</v>
      </c>
      <c r="CR536" s="116" t="str">
        <f t="shared" si="295"/>
        <v>20mシャトルラン得点表!16:25</v>
      </c>
      <c r="CS536" s="47" t="b">
        <f t="shared" si="279"/>
        <v>0</v>
      </c>
    </row>
    <row r="537" spans="1:97">
      <c r="A537" s="10">
        <v>526</v>
      </c>
      <c r="B537" s="147"/>
      <c r="C537" s="15"/>
      <c r="D537" s="233"/>
      <c r="E537" s="15"/>
      <c r="F537" s="139" t="str">
        <f t="shared" si="266"/>
        <v/>
      </c>
      <c r="G537" s="15"/>
      <c r="H537" s="15"/>
      <c r="I537" s="30"/>
      <c r="J537" s="31" t="str">
        <f t="shared" ca="1" si="267"/>
        <v/>
      </c>
      <c r="K537" s="30"/>
      <c r="L537" s="31" t="str">
        <f t="shared" ca="1" si="268"/>
        <v/>
      </c>
      <c r="M537" s="59"/>
      <c r="N537" s="60"/>
      <c r="O537" s="60"/>
      <c r="P537" s="60"/>
      <c r="Q537" s="151"/>
      <c r="R537" s="122"/>
      <c r="S537" s="38" t="str">
        <f t="shared" ca="1" si="269"/>
        <v/>
      </c>
      <c r="T537" s="59"/>
      <c r="U537" s="60"/>
      <c r="V537" s="60"/>
      <c r="W537" s="60"/>
      <c r="X537" s="61"/>
      <c r="Y537" s="38"/>
      <c r="Z537" s="144" t="str">
        <f t="shared" ca="1" si="270"/>
        <v/>
      </c>
      <c r="AA537" s="59"/>
      <c r="AB537" s="60"/>
      <c r="AC537" s="60"/>
      <c r="AD537" s="151"/>
      <c r="AE537" s="30"/>
      <c r="AF537" s="31" t="str">
        <f t="shared" ca="1" si="271"/>
        <v/>
      </c>
      <c r="AG537" s="30"/>
      <c r="AH537" s="31" t="str">
        <f t="shared" ca="1" si="272"/>
        <v/>
      </c>
      <c r="AI537" s="122"/>
      <c r="AJ537" s="38" t="str">
        <f t="shared" ca="1" si="273"/>
        <v/>
      </c>
      <c r="AK537" s="30"/>
      <c r="AL537" s="31" t="str">
        <f t="shared" ca="1" si="274"/>
        <v/>
      </c>
      <c r="AM537" s="11" t="str">
        <f t="shared" si="275"/>
        <v/>
      </c>
      <c r="AN537" s="11" t="str">
        <f t="shared" si="276"/>
        <v/>
      </c>
      <c r="AO537" s="11" t="str">
        <f>IF(AM537=7,VLOOKUP(AN537,設定!$A$2:$B$6,2,1),"---")</f>
        <v>---</v>
      </c>
      <c r="AP537" s="85"/>
      <c r="AQ537" s="86"/>
      <c r="AR537" s="86"/>
      <c r="AS537" s="87" t="s">
        <v>115</v>
      </c>
      <c r="AT537" s="88"/>
      <c r="AU537" s="87"/>
      <c r="AV537" s="89"/>
      <c r="AW537" s="90" t="str">
        <f t="shared" si="277"/>
        <v/>
      </c>
      <c r="AX537" s="87" t="s">
        <v>115</v>
      </c>
      <c r="AY537" s="87" t="s">
        <v>115</v>
      </c>
      <c r="AZ537" s="87" t="s">
        <v>115</v>
      </c>
      <c r="BA537" s="87"/>
      <c r="BB537" s="87"/>
      <c r="BC537" s="87"/>
      <c r="BD537" s="87"/>
      <c r="BE537" s="91"/>
      <c r="BF537" s="96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256"/>
      <c r="BY537" s="106"/>
      <c r="BZ537" s="47"/>
      <c r="CA537" s="47">
        <v>526</v>
      </c>
      <c r="CB537" s="18" t="str">
        <f t="shared" si="278"/>
        <v/>
      </c>
      <c r="CC537" s="18" t="str">
        <f t="shared" si="280"/>
        <v>立得点表!3:12</v>
      </c>
      <c r="CD537" s="116" t="str">
        <f t="shared" si="281"/>
        <v>立得点表!16:25</v>
      </c>
      <c r="CE537" s="18" t="str">
        <f t="shared" si="282"/>
        <v>立3段得点表!3:13</v>
      </c>
      <c r="CF537" s="116" t="str">
        <f t="shared" si="283"/>
        <v>立3段得点表!16:25</v>
      </c>
      <c r="CG537" s="18" t="str">
        <f t="shared" si="284"/>
        <v>ボール得点表!3:13</v>
      </c>
      <c r="CH537" s="116" t="str">
        <f t="shared" si="285"/>
        <v>ボール得点表!16:25</v>
      </c>
      <c r="CI537" s="18" t="str">
        <f t="shared" si="286"/>
        <v>50m得点表!3:13</v>
      </c>
      <c r="CJ537" s="116" t="str">
        <f t="shared" si="287"/>
        <v>50m得点表!16:25</v>
      </c>
      <c r="CK537" s="18" t="str">
        <f t="shared" si="288"/>
        <v>往得点表!3:13</v>
      </c>
      <c r="CL537" s="116" t="str">
        <f t="shared" si="289"/>
        <v>往得点表!16:25</v>
      </c>
      <c r="CM537" s="18" t="str">
        <f t="shared" si="290"/>
        <v>腕得点表!3:13</v>
      </c>
      <c r="CN537" s="116" t="str">
        <f t="shared" si="291"/>
        <v>腕得点表!16:25</v>
      </c>
      <c r="CO537" s="18" t="str">
        <f t="shared" si="292"/>
        <v>腕膝得点表!3:4</v>
      </c>
      <c r="CP537" s="116" t="str">
        <f t="shared" si="293"/>
        <v>腕膝得点表!8:9</v>
      </c>
      <c r="CQ537" s="18" t="str">
        <f t="shared" si="294"/>
        <v>20mシャトルラン得点表!3:13</v>
      </c>
      <c r="CR537" s="116" t="str">
        <f t="shared" si="295"/>
        <v>20mシャトルラン得点表!16:25</v>
      </c>
      <c r="CS537" s="47" t="b">
        <f t="shared" si="279"/>
        <v>0</v>
      </c>
    </row>
    <row r="538" spans="1:97">
      <c r="A538" s="10">
        <v>527</v>
      </c>
      <c r="B538" s="147"/>
      <c r="C538" s="15"/>
      <c r="D538" s="233"/>
      <c r="E538" s="15"/>
      <c r="F538" s="139" t="str">
        <f t="shared" si="266"/>
        <v/>
      </c>
      <c r="G538" s="15"/>
      <c r="H538" s="15"/>
      <c r="I538" s="30"/>
      <c r="J538" s="31" t="str">
        <f t="shared" ca="1" si="267"/>
        <v/>
      </c>
      <c r="K538" s="30"/>
      <c r="L538" s="31" t="str">
        <f t="shared" ca="1" si="268"/>
        <v/>
      </c>
      <c r="M538" s="59"/>
      <c r="N538" s="60"/>
      <c r="O538" s="60"/>
      <c r="P538" s="60"/>
      <c r="Q538" s="151"/>
      <c r="R538" s="122"/>
      <c r="S538" s="38" t="str">
        <f t="shared" ca="1" si="269"/>
        <v/>
      </c>
      <c r="T538" s="59"/>
      <c r="U538" s="60"/>
      <c r="V538" s="60"/>
      <c r="W538" s="60"/>
      <c r="X538" s="61"/>
      <c r="Y538" s="38"/>
      <c r="Z538" s="144" t="str">
        <f t="shared" ca="1" si="270"/>
        <v/>
      </c>
      <c r="AA538" s="59"/>
      <c r="AB538" s="60"/>
      <c r="AC538" s="60"/>
      <c r="AD538" s="151"/>
      <c r="AE538" s="30"/>
      <c r="AF538" s="31" t="str">
        <f t="shared" ca="1" si="271"/>
        <v/>
      </c>
      <c r="AG538" s="30"/>
      <c r="AH538" s="31" t="str">
        <f t="shared" ca="1" si="272"/>
        <v/>
      </c>
      <c r="AI538" s="122"/>
      <c r="AJ538" s="38" t="str">
        <f t="shared" ca="1" si="273"/>
        <v/>
      </c>
      <c r="AK538" s="30"/>
      <c r="AL538" s="31" t="str">
        <f t="shared" ca="1" si="274"/>
        <v/>
      </c>
      <c r="AM538" s="11" t="str">
        <f t="shared" si="275"/>
        <v/>
      </c>
      <c r="AN538" s="11" t="str">
        <f t="shared" si="276"/>
        <v/>
      </c>
      <c r="AO538" s="11" t="str">
        <f>IF(AM538=7,VLOOKUP(AN538,設定!$A$2:$B$6,2,1),"---")</f>
        <v>---</v>
      </c>
      <c r="AP538" s="85"/>
      <c r="AQ538" s="86"/>
      <c r="AR538" s="86"/>
      <c r="AS538" s="87" t="s">
        <v>115</v>
      </c>
      <c r="AT538" s="88"/>
      <c r="AU538" s="87"/>
      <c r="AV538" s="89"/>
      <c r="AW538" s="90" t="str">
        <f t="shared" si="277"/>
        <v/>
      </c>
      <c r="AX538" s="87" t="s">
        <v>115</v>
      </c>
      <c r="AY538" s="87" t="s">
        <v>115</v>
      </c>
      <c r="AZ538" s="87" t="s">
        <v>115</v>
      </c>
      <c r="BA538" s="87"/>
      <c r="BB538" s="87"/>
      <c r="BC538" s="87"/>
      <c r="BD538" s="87"/>
      <c r="BE538" s="91"/>
      <c r="BF538" s="96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256"/>
      <c r="BY538" s="106"/>
      <c r="BZ538" s="47"/>
      <c r="CA538" s="47">
        <v>527</v>
      </c>
      <c r="CB538" s="18" t="str">
        <f t="shared" si="278"/>
        <v/>
      </c>
      <c r="CC538" s="18" t="str">
        <f t="shared" si="280"/>
        <v>立得点表!3:12</v>
      </c>
      <c r="CD538" s="116" t="str">
        <f t="shared" si="281"/>
        <v>立得点表!16:25</v>
      </c>
      <c r="CE538" s="18" t="str">
        <f t="shared" si="282"/>
        <v>立3段得点表!3:13</v>
      </c>
      <c r="CF538" s="116" t="str">
        <f t="shared" si="283"/>
        <v>立3段得点表!16:25</v>
      </c>
      <c r="CG538" s="18" t="str">
        <f t="shared" si="284"/>
        <v>ボール得点表!3:13</v>
      </c>
      <c r="CH538" s="116" t="str">
        <f t="shared" si="285"/>
        <v>ボール得点表!16:25</v>
      </c>
      <c r="CI538" s="18" t="str">
        <f t="shared" si="286"/>
        <v>50m得点表!3:13</v>
      </c>
      <c r="CJ538" s="116" t="str">
        <f t="shared" si="287"/>
        <v>50m得点表!16:25</v>
      </c>
      <c r="CK538" s="18" t="str">
        <f t="shared" si="288"/>
        <v>往得点表!3:13</v>
      </c>
      <c r="CL538" s="116" t="str">
        <f t="shared" si="289"/>
        <v>往得点表!16:25</v>
      </c>
      <c r="CM538" s="18" t="str">
        <f t="shared" si="290"/>
        <v>腕得点表!3:13</v>
      </c>
      <c r="CN538" s="116" t="str">
        <f t="shared" si="291"/>
        <v>腕得点表!16:25</v>
      </c>
      <c r="CO538" s="18" t="str">
        <f t="shared" si="292"/>
        <v>腕膝得点表!3:4</v>
      </c>
      <c r="CP538" s="116" t="str">
        <f t="shared" si="293"/>
        <v>腕膝得点表!8:9</v>
      </c>
      <c r="CQ538" s="18" t="str">
        <f t="shared" si="294"/>
        <v>20mシャトルラン得点表!3:13</v>
      </c>
      <c r="CR538" s="116" t="str">
        <f t="shared" si="295"/>
        <v>20mシャトルラン得点表!16:25</v>
      </c>
      <c r="CS538" s="47" t="b">
        <f t="shared" si="279"/>
        <v>0</v>
      </c>
    </row>
    <row r="539" spans="1:97">
      <c r="A539" s="10">
        <v>528</v>
      </c>
      <c r="B539" s="147"/>
      <c r="C539" s="15"/>
      <c r="D539" s="233"/>
      <c r="E539" s="15"/>
      <c r="F539" s="139" t="str">
        <f t="shared" si="266"/>
        <v/>
      </c>
      <c r="G539" s="15"/>
      <c r="H539" s="15"/>
      <c r="I539" s="30"/>
      <c r="J539" s="31" t="str">
        <f t="shared" ca="1" si="267"/>
        <v/>
      </c>
      <c r="K539" s="30"/>
      <c r="L539" s="31" t="str">
        <f t="shared" ca="1" si="268"/>
        <v/>
      </c>
      <c r="M539" s="59"/>
      <c r="N539" s="60"/>
      <c r="O539" s="60"/>
      <c r="P539" s="60"/>
      <c r="Q539" s="151"/>
      <c r="R539" s="122"/>
      <c r="S539" s="38" t="str">
        <f t="shared" ca="1" si="269"/>
        <v/>
      </c>
      <c r="T539" s="59"/>
      <c r="U539" s="60"/>
      <c r="V539" s="60"/>
      <c r="W539" s="60"/>
      <c r="X539" s="61"/>
      <c r="Y539" s="38"/>
      <c r="Z539" s="144" t="str">
        <f t="shared" ca="1" si="270"/>
        <v/>
      </c>
      <c r="AA539" s="59"/>
      <c r="AB539" s="60"/>
      <c r="AC539" s="60"/>
      <c r="AD539" s="151"/>
      <c r="AE539" s="30"/>
      <c r="AF539" s="31" t="str">
        <f t="shared" ca="1" si="271"/>
        <v/>
      </c>
      <c r="AG539" s="30"/>
      <c r="AH539" s="31" t="str">
        <f t="shared" ca="1" si="272"/>
        <v/>
      </c>
      <c r="AI539" s="122"/>
      <c r="AJ539" s="38" t="str">
        <f t="shared" ca="1" si="273"/>
        <v/>
      </c>
      <c r="AK539" s="30"/>
      <c r="AL539" s="31" t="str">
        <f t="shared" ca="1" si="274"/>
        <v/>
      </c>
      <c r="AM539" s="11" t="str">
        <f t="shared" si="275"/>
        <v/>
      </c>
      <c r="AN539" s="11" t="str">
        <f t="shared" si="276"/>
        <v/>
      </c>
      <c r="AO539" s="11" t="str">
        <f>IF(AM539=7,VLOOKUP(AN539,設定!$A$2:$B$6,2,1),"---")</f>
        <v>---</v>
      </c>
      <c r="AP539" s="85"/>
      <c r="AQ539" s="86"/>
      <c r="AR539" s="86"/>
      <c r="AS539" s="87" t="s">
        <v>115</v>
      </c>
      <c r="AT539" s="88"/>
      <c r="AU539" s="87"/>
      <c r="AV539" s="89"/>
      <c r="AW539" s="90" t="str">
        <f t="shared" si="277"/>
        <v/>
      </c>
      <c r="AX539" s="87" t="s">
        <v>115</v>
      </c>
      <c r="AY539" s="87" t="s">
        <v>115</v>
      </c>
      <c r="AZ539" s="87" t="s">
        <v>115</v>
      </c>
      <c r="BA539" s="87"/>
      <c r="BB539" s="87"/>
      <c r="BC539" s="87"/>
      <c r="BD539" s="87"/>
      <c r="BE539" s="91"/>
      <c r="BF539" s="96"/>
      <c r="BG539" s="87"/>
      <c r="BH539" s="87"/>
      <c r="BI539" s="87"/>
      <c r="BJ539" s="87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256"/>
      <c r="BY539" s="106"/>
      <c r="BZ539" s="47"/>
      <c r="CA539" s="47">
        <v>528</v>
      </c>
      <c r="CB539" s="18" t="str">
        <f t="shared" si="278"/>
        <v/>
      </c>
      <c r="CC539" s="18" t="str">
        <f t="shared" si="280"/>
        <v>立得点表!3:12</v>
      </c>
      <c r="CD539" s="116" t="str">
        <f t="shared" si="281"/>
        <v>立得点表!16:25</v>
      </c>
      <c r="CE539" s="18" t="str">
        <f t="shared" si="282"/>
        <v>立3段得点表!3:13</v>
      </c>
      <c r="CF539" s="116" t="str">
        <f t="shared" si="283"/>
        <v>立3段得点表!16:25</v>
      </c>
      <c r="CG539" s="18" t="str">
        <f t="shared" si="284"/>
        <v>ボール得点表!3:13</v>
      </c>
      <c r="CH539" s="116" t="str">
        <f t="shared" si="285"/>
        <v>ボール得点表!16:25</v>
      </c>
      <c r="CI539" s="18" t="str">
        <f t="shared" si="286"/>
        <v>50m得点表!3:13</v>
      </c>
      <c r="CJ539" s="116" t="str">
        <f t="shared" si="287"/>
        <v>50m得点表!16:25</v>
      </c>
      <c r="CK539" s="18" t="str">
        <f t="shared" si="288"/>
        <v>往得点表!3:13</v>
      </c>
      <c r="CL539" s="116" t="str">
        <f t="shared" si="289"/>
        <v>往得点表!16:25</v>
      </c>
      <c r="CM539" s="18" t="str">
        <f t="shared" si="290"/>
        <v>腕得点表!3:13</v>
      </c>
      <c r="CN539" s="116" t="str">
        <f t="shared" si="291"/>
        <v>腕得点表!16:25</v>
      </c>
      <c r="CO539" s="18" t="str">
        <f t="shared" si="292"/>
        <v>腕膝得点表!3:4</v>
      </c>
      <c r="CP539" s="116" t="str">
        <f t="shared" si="293"/>
        <v>腕膝得点表!8:9</v>
      </c>
      <c r="CQ539" s="18" t="str">
        <f t="shared" si="294"/>
        <v>20mシャトルラン得点表!3:13</v>
      </c>
      <c r="CR539" s="116" t="str">
        <f t="shared" si="295"/>
        <v>20mシャトルラン得点表!16:25</v>
      </c>
      <c r="CS539" s="47" t="b">
        <f t="shared" si="279"/>
        <v>0</v>
      </c>
    </row>
    <row r="540" spans="1:97">
      <c r="A540" s="10">
        <v>529</v>
      </c>
      <c r="B540" s="147"/>
      <c r="C540" s="15"/>
      <c r="D540" s="233"/>
      <c r="E540" s="15"/>
      <c r="F540" s="139" t="str">
        <f t="shared" si="266"/>
        <v/>
      </c>
      <c r="G540" s="15"/>
      <c r="H540" s="15"/>
      <c r="I540" s="30"/>
      <c r="J540" s="31" t="str">
        <f t="shared" ca="1" si="267"/>
        <v/>
      </c>
      <c r="K540" s="30"/>
      <c r="L540" s="31" t="str">
        <f t="shared" ca="1" si="268"/>
        <v/>
      </c>
      <c r="M540" s="59"/>
      <c r="N540" s="60"/>
      <c r="O540" s="60"/>
      <c r="P540" s="60"/>
      <c r="Q540" s="151"/>
      <c r="R540" s="122"/>
      <c r="S540" s="38" t="str">
        <f t="shared" ca="1" si="269"/>
        <v/>
      </c>
      <c r="T540" s="59"/>
      <c r="U540" s="60"/>
      <c r="V540" s="60"/>
      <c r="W540" s="60"/>
      <c r="X540" s="61"/>
      <c r="Y540" s="38"/>
      <c r="Z540" s="144" t="str">
        <f t="shared" ca="1" si="270"/>
        <v/>
      </c>
      <c r="AA540" s="59"/>
      <c r="AB540" s="60"/>
      <c r="AC540" s="60"/>
      <c r="AD540" s="151"/>
      <c r="AE540" s="30"/>
      <c r="AF540" s="31" t="str">
        <f t="shared" ca="1" si="271"/>
        <v/>
      </c>
      <c r="AG540" s="30"/>
      <c r="AH540" s="31" t="str">
        <f t="shared" ca="1" si="272"/>
        <v/>
      </c>
      <c r="AI540" s="122"/>
      <c r="AJ540" s="38" t="str">
        <f t="shared" ca="1" si="273"/>
        <v/>
      </c>
      <c r="AK540" s="30"/>
      <c r="AL540" s="31" t="str">
        <f t="shared" ca="1" si="274"/>
        <v/>
      </c>
      <c r="AM540" s="11" t="str">
        <f t="shared" si="275"/>
        <v/>
      </c>
      <c r="AN540" s="11" t="str">
        <f t="shared" si="276"/>
        <v/>
      </c>
      <c r="AO540" s="11" t="str">
        <f>IF(AM540=7,VLOOKUP(AN540,設定!$A$2:$B$6,2,1),"---")</f>
        <v>---</v>
      </c>
      <c r="AP540" s="85"/>
      <c r="AQ540" s="86"/>
      <c r="AR540" s="86"/>
      <c r="AS540" s="87" t="s">
        <v>115</v>
      </c>
      <c r="AT540" s="88"/>
      <c r="AU540" s="87"/>
      <c r="AV540" s="89"/>
      <c r="AW540" s="90" t="str">
        <f t="shared" si="277"/>
        <v/>
      </c>
      <c r="AX540" s="87" t="s">
        <v>115</v>
      </c>
      <c r="AY540" s="87" t="s">
        <v>115</v>
      </c>
      <c r="AZ540" s="87" t="s">
        <v>115</v>
      </c>
      <c r="BA540" s="87"/>
      <c r="BB540" s="87"/>
      <c r="BC540" s="87"/>
      <c r="BD540" s="87"/>
      <c r="BE540" s="91"/>
      <c r="BF540" s="96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256"/>
      <c r="BY540" s="106"/>
      <c r="BZ540" s="47"/>
      <c r="CA540" s="47">
        <v>529</v>
      </c>
      <c r="CB540" s="18" t="str">
        <f t="shared" si="278"/>
        <v/>
      </c>
      <c r="CC540" s="18" t="str">
        <f t="shared" si="280"/>
        <v>立得点表!3:12</v>
      </c>
      <c r="CD540" s="116" t="str">
        <f t="shared" si="281"/>
        <v>立得点表!16:25</v>
      </c>
      <c r="CE540" s="18" t="str">
        <f t="shared" si="282"/>
        <v>立3段得点表!3:13</v>
      </c>
      <c r="CF540" s="116" t="str">
        <f t="shared" si="283"/>
        <v>立3段得点表!16:25</v>
      </c>
      <c r="CG540" s="18" t="str">
        <f t="shared" si="284"/>
        <v>ボール得点表!3:13</v>
      </c>
      <c r="CH540" s="116" t="str">
        <f t="shared" si="285"/>
        <v>ボール得点表!16:25</v>
      </c>
      <c r="CI540" s="18" t="str">
        <f t="shared" si="286"/>
        <v>50m得点表!3:13</v>
      </c>
      <c r="CJ540" s="116" t="str">
        <f t="shared" si="287"/>
        <v>50m得点表!16:25</v>
      </c>
      <c r="CK540" s="18" t="str">
        <f t="shared" si="288"/>
        <v>往得点表!3:13</v>
      </c>
      <c r="CL540" s="116" t="str">
        <f t="shared" si="289"/>
        <v>往得点表!16:25</v>
      </c>
      <c r="CM540" s="18" t="str">
        <f t="shared" si="290"/>
        <v>腕得点表!3:13</v>
      </c>
      <c r="CN540" s="116" t="str">
        <f t="shared" si="291"/>
        <v>腕得点表!16:25</v>
      </c>
      <c r="CO540" s="18" t="str">
        <f t="shared" si="292"/>
        <v>腕膝得点表!3:4</v>
      </c>
      <c r="CP540" s="116" t="str">
        <f t="shared" si="293"/>
        <v>腕膝得点表!8:9</v>
      </c>
      <c r="CQ540" s="18" t="str">
        <f t="shared" si="294"/>
        <v>20mシャトルラン得点表!3:13</v>
      </c>
      <c r="CR540" s="116" t="str">
        <f t="shared" si="295"/>
        <v>20mシャトルラン得点表!16:25</v>
      </c>
      <c r="CS540" s="47" t="b">
        <f t="shared" si="279"/>
        <v>0</v>
      </c>
    </row>
    <row r="541" spans="1:97">
      <c r="A541" s="10">
        <v>530</v>
      </c>
      <c r="B541" s="147"/>
      <c r="C541" s="15"/>
      <c r="D541" s="233"/>
      <c r="E541" s="15"/>
      <c r="F541" s="139" t="str">
        <f t="shared" si="266"/>
        <v/>
      </c>
      <c r="G541" s="15"/>
      <c r="H541" s="15"/>
      <c r="I541" s="30"/>
      <c r="J541" s="31" t="str">
        <f t="shared" ca="1" si="267"/>
        <v/>
      </c>
      <c r="K541" s="30"/>
      <c r="L541" s="31" t="str">
        <f t="shared" ca="1" si="268"/>
        <v/>
      </c>
      <c r="M541" s="59"/>
      <c r="N541" s="60"/>
      <c r="O541" s="60"/>
      <c r="P541" s="60"/>
      <c r="Q541" s="151"/>
      <c r="R541" s="122"/>
      <c r="S541" s="38" t="str">
        <f t="shared" ca="1" si="269"/>
        <v/>
      </c>
      <c r="T541" s="59"/>
      <c r="U541" s="60"/>
      <c r="V541" s="60"/>
      <c r="W541" s="60"/>
      <c r="X541" s="61"/>
      <c r="Y541" s="38"/>
      <c r="Z541" s="144" t="str">
        <f t="shared" ca="1" si="270"/>
        <v/>
      </c>
      <c r="AA541" s="59"/>
      <c r="AB541" s="60"/>
      <c r="AC541" s="60"/>
      <c r="AD541" s="151"/>
      <c r="AE541" s="30"/>
      <c r="AF541" s="31" t="str">
        <f t="shared" ca="1" si="271"/>
        <v/>
      </c>
      <c r="AG541" s="30"/>
      <c r="AH541" s="31" t="str">
        <f t="shared" ca="1" si="272"/>
        <v/>
      </c>
      <c r="AI541" s="122"/>
      <c r="AJ541" s="38" t="str">
        <f t="shared" ca="1" si="273"/>
        <v/>
      </c>
      <c r="AK541" s="30"/>
      <c r="AL541" s="31" t="str">
        <f t="shared" ca="1" si="274"/>
        <v/>
      </c>
      <c r="AM541" s="11" t="str">
        <f t="shared" si="275"/>
        <v/>
      </c>
      <c r="AN541" s="11" t="str">
        <f t="shared" si="276"/>
        <v/>
      </c>
      <c r="AO541" s="11" t="str">
        <f>IF(AM541=7,VLOOKUP(AN541,設定!$A$2:$B$6,2,1),"---")</f>
        <v>---</v>
      </c>
      <c r="AP541" s="85"/>
      <c r="AQ541" s="86"/>
      <c r="AR541" s="86"/>
      <c r="AS541" s="87" t="s">
        <v>115</v>
      </c>
      <c r="AT541" s="88"/>
      <c r="AU541" s="87"/>
      <c r="AV541" s="89"/>
      <c r="AW541" s="90" t="str">
        <f t="shared" si="277"/>
        <v/>
      </c>
      <c r="AX541" s="87" t="s">
        <v>115</v>
      </c>
      <c r="AY541" s="87" t="s">
        <v>115</v>
      </c>
      <c r="AZ541" s="87" t="s">
        <v>115</v>
      </c>
      <c r="BA541" s="87"/>
      <c r="BB541" s="87"/>
      <c r="BC541" s="87"/>
      <c r="BD541" s="87"/>
      <c r="BE541" s="91"/>
      <c r="BF541" s="96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256"/>
      <c r="BY541" s="106"/>
      <c r="BZ541" s="47"/>
      <c r="CA541" s="47">
        <v>530</v>
      </c>
      <c r="CB541" s="18" t="str">
        <f t="shared" si="278"/>
        <v/>
      </c>
      <c r="CC541" s="18" t="str">
        <f t="shared" si="280"/>
        <v>立得点表!3:12</v>
      </c>
      <c r="CD541" s="116" t="str">
        <f t="shared" si="281"/>
        <v>立得点表!16:25</v>
      </c>
      <c r="CE541" s="18" t="str">
        <f t="shared" si="282"/>
        <v>立3段得点表!3:13</v>
      </c>
      <c r="CF541" s="116" t="str">
        <f t="shared" si="283"/>
        <v>立3段得点表!16:25</v>
      </c>
      <c r="CG541" s="18" t="str">
        <f t="shared" si="284"/>
        <v>ボール得点表!3:13</v>
      </c>
      <c r="CH541" s="116" t="str">
        <f t="shared" si="285"/>
        <v>ボール得点表!16:25</v>
      </c>
      <c r="CI541" s="18" t="str">
        <f t="shared" si="286"/>
        <v>50m得点表!3:13</v>
      </c>
      <c r="CJ541" s="116" t="str">
        <f t="shared" si="287"/>
        <v>50m得点表!16:25</v>
      </c>
      <c r="CK541" s="18" t="str">
        <f t="shared" si="288"/>
        <v>往得点表!3:13</v>
      </c>
      <c r="CL541" s="116" t="str">
        <f t="shared" si="289"/>
        <v>往得点表!16:25</v>
      </c>
      <c r="CM541" s="18" t="str">
        <f t="shared" si="290"/>
        <v>腕得点表!3:13</v>
      </c>
      <c r="CN541" s="116" t="str">
        <f t="shared" si="291"/>
        <v>腕得点表!16:25</v>
      </c>
      <c r="CO541" s="18" t="str">
        <f t="shared" si="292"/>
        <v>腕膝得点表!3:4</v>
      </c>
      <c r="CP541" s="116" t="str">
        <f t="shared" si="293"/>
        <v>腕膝得点表!8:9</v>
      </c>
      <c r="CQ541" s="18" t="str">
        <f t="shared" si="294"/>
        <v>20mシャトルラン得点表!3:13</v>
      </c>
      <c r="CR541" s="116" t="str">
        <f t="shared" si="295"/>
        <v>20mシャトルラン得点表!16:25</v>
      </c>
      <c r="CS541" s="47" t="b">
        <f t="shared" si="279"/>
        <v>0</v>
      </c>
    </row>
    <row r="542" spans="1:97">
      <c r="A542" s="10">
        <v>531</v>
      </c>
      <c r="B542" s="147"/>
      <c r="C542" s="15"/>
      <c r="D542" s="233"/>
      <c r="E542" s="15"/>
      <c r="F542" s="139" t="str">
        <f t="shared" si="266"/>
        <v/>
      </c>
      <c r="G542" s="15"/>
      <c r="H542" s="15"/>
      <c r="I542" s="30"/>
      <c r="J542" s="31" t="str">
        <f t="shared" ca="1" si="267"/>
        <v/>
      </c>
      <c r="K542" s="30"/>
      <c r="L542" s="31" t="str">
        <f t="shared" ca="1" si="268"/>
        <v/>
      </c>
      <c r="M542" s="59"/>
      <c r="N542" s="60"/>
      <c r="O542" s="60"/>
      <c r="P542" s="60"/>
      <c r="Q542" s="151"/>
      <c r="R542" s="122"/>
      <c r="S542" s="38" t="str">
        <f t="shared" ca="1" si="269"/>
        <v/>
      </c>
      <c r="T542" s="59"/>
      <c r="U542" s="60"/>
      <c r="V542" s="60"/>
      <c r="W542" s="60"/>
      <c r="X542" s="61"/>
      <c r="Y542" s="38"/>
      <c r="Z542" s="144" t="str">
        <f t="shared" ca="1" si="270"/>
        <v/>
      </c>
      <c r="AA542" s="59"/>
      <c r="AB542" s="60"/>
      <c r="AC542" s="60"/>
      <c r="AD542" s="151"/>
      <c r="AE542" s="30"/>
      <c r="AF542" s="31" t="str">
        <f t="shared" ca="1" si="271"/>
        <v/>
      </c>
      <c r="AG542" s="30"/>
      <c r="AH542" s="31" t="str">
        <f t="shared" ca="1" si="272"/>
        <v/>
      </c>
      <c r="AI542" s="122"/>
      <c r="AJ542" s="38" t="str">
        <f t="shared" ca="1" si="273"/>
        <v/>
      </c>
      <c r="AK542" s="30"/>
      <c r="AL542" s="31" t="str">
        <f t="shared" ca="1" si="274"/>
        <v/>
      </c>
      <c r="AM542" s="11" t="str">
        <f t="shared" si="275"/>
        <v/>
      </c>
      <c r="AN542" s="11" t="str">
        <f t="shared" si="276"/>
        <v/>
      </c>
      <c r="AO542" s="11" t="str">
        <f>IF(AM542=7,VLOOKUP(AN542,設定!$A$2:$B$6,2,1),"---")</f>
        <v>---</v>
      </c>
      <c r="AP542" s="85"/>
      <c r="AQ542" s="86"/>
      <c r="AR542" s="86"/>
      <c r="AS542" s="87" t="s">
        <v>115</v>
      </c>
      <c r="AT542" s="88"/>
      <c r="AU542" s="87"/>
      <c r="AV542" s="89"/>
      <c r="AW542" s="90" t="str">
        <f t="shared" si="277"/>
        <v/>
      </c>
      <c r="AX542" s="87" t="s">
        <v>115</v>
      </c>
      <c r="AY542" s="87" t="s">
        <v>115</v>
      </c>
      <c r="AZ542" s="87" t="s">
        <v>115</v>
      </c>
      <c r="BA542" s="87"/>
      <c r="BB542" s="87"/>
      <c r="BC542" s="87"/>
      <c r="BD542" s="87"/>
      <c r="BE542" s="91"/>
      <c r="BF542" s="96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256"/>
      <c r="BY542" s="106"/>
      <c r="BZ542" s="47"/>
      <c r="CA542" s="47">
        <v>531</v>
      </c>
      <c r="CB542" s="18" t="str">
        <f t="shared" si="278"/>
        <v/>
      </c>
      <c r="CC542" s="18" t="str">
        <f t="shared" si="280"/>
        <v>立得点表!3:12</v>
      </c>
      <c r="CD542" s="116" t="str">
        <f t="shared" si="281"/>
        <v>立得点表!16:25</v>
      </c>
      <c r="CE542" s="18" t="str">
        <f t="shared" si="282"/>
        <v>立3段得点表!3:13</v>
      </c>
      <c r="CF542" s="116" t="str">
        <f t="shared" si="283"/>
        <v>立3段得点表!16:25</v>
      </c>
      <c r="CG542" s="18" t="str">
        <f t="shared" si="284"/>
        <v>ボール得点表!3:13</v>
      </c>
      <c r="CH542" s="116" t="str">
        <f t="shared" si="285"/>
        <v>ボール得点表!16:25</v>
      </c>
      <c r="CI542" s="18" t="str">
        <f t="shared" si="286"/>
        <v>50m得点表!3:13</v>
      </c>
      <c r="CJ542" s="116" t="str">
        <f t="shared" si="287"/>
        <v>50m得点表!16:25</v>
      </c>
      <c r="CK542" s="18" t="str">
        <f t="shared" si="288"/>
        <v>往得点表!3:13</v>
      </c>
      <c r="CL542" s="116" t="str">
        <f t="shared" si="289"/>
        <v>往得点表!16:25</v>
      </c>
      <c r="CM542" s="18" t="str">
        <f t="shared" si="290"/>
        <v>腕得点表!3:13</v>
      </c>
      <c r="CN542" s="116" t="str">
        <f t="shared" si="291"/>
        <v>腕得点表!16:25</v>
      </c>
      <c r="CO542" s="18" t="str">
        <f t="shared" si="292"/>
        <v>腕膝得点表!3:4</v>
      </c>
      <c r="CP542" s="116" t="str">
        <f t="shared" si="293"/>
        <v>腕膝得点表!8:9</v>
      </c>
      <c r="CQ542" s="18" t="str">
        <f t="shared" si="294"/>
        <v>20mシャトルラン得点表!3:13</v>
      </c>
      <c r="CR542" s="116" t="str">
        <f t="shared" si="295"/>
        <v>20mシャトルラン得点表!16:25</v>
      </c>
      <c r="CS542" s="47" t="b">
        <f t="shared" si="279"/>
        <v>0</v>
      </c>
    </row>
    <row r="543" spans="1:97">
      <c r="A543" s="10">
        <v>532</v>
      </c>
      <c r="B543" s="147"/>
      <c r="C543" s="15"/>
      <c r="D543" s="233"/>
      <c r="E543" s="15"/>
      <c r="F543" s="139" t="str">
        <f t="shared" si="266"/>
        <v/>
      </c>
      <c r="G543" s="15"/>
      <c r="H543" s="15"/>
      <c r="I543" s="30"/>
      <c r="J543" s="31" t="str">
        <f t="shared" ca="1" si="267"/>
        <v/>
      </c>
      <c r="K543" s="30"/>
      <c r="L543" s="31" t="str">
        <f t="shared" ca="1" si="268"/>
        <v/>
      </c>
      <c r="M543" s="59"/>
      <c r="N543" s="60"/>
      <c r="O543" s="60"/>
      <c r="P543" s="60"/>
      <c r="Q543" s="151"/>
      <c r="R543" s="122"/>
      <c r="S543" s="38" t="str">
        <f t="shared" ca="1" si="269"/>
        <v/>
      </c>
      <c r="T543" s="59"/>
      <c r="U543" s="60"/>
      <c r="V543" s="60"/>
      <c r="W543" s="60"/>
      <c r="X543" s="61"/>
      <c r="Y543" s="38"/>
      <c r="Z543" s="144" t="str">
        <f t="shared" ca="1" si="270"/>
        <v/>
      </c>
      <c r="AA543" s="59"/>
      <c r="AB543" s="60"/>
      <c r="AC543" s="60"/>
      <c r="AD543" s="151"/>
      <c r="AE543" s="30"/>
      <c r="AF543" s="31" t="str">
        <f t="shared" ca="1" si="271"/>
        <v/>
      </c>
      <c r="AG543" s="30"/>
      <c r="AH543" s="31" t="str">
        <f t="shared" ca="1" si="272"/>
        <v/>
      </c>
      <c r="AI543" s="122"/>
      <c r="AJ543" s="38" t="str">
        <f t="shared" ca="1" si="273"/>
        <v/>
      </c>
      <c r="AK543" s="30"/>
      <c r="AL543" s="31" t="str">
        <f t="shared" ca="1" si="274"/>
        <v/>
      </c>
      <c r="AM543" s="11" t="str">
        <f t="shared" si="275"/>
        <v/>
      </c>
      <c r="AN543" s="11" t="str">
        <f t="shared" si="276"/>
        <v/>
      </c>
      <c r="AO543" s="11" t="str">
        <f>IF(AM543=7,VLOOKUP(AN543,設定!$A$2:$B$6,2,1),"---")</f>
        <v>---</v>
      </c>
      <c r="AP543" s="85"/>
      <c r="AQ543" s="86"/>
      <c r="AR543" s="86"/>
      <c r="AS543" s="87" t="s">
        <v>115</v>
      </c>
      <c r="AT543" s="88"/>
      <c r="AU543" s="87"/>
      <c r="AV543" s="89"/>
      <c r="AW543" s="90" t="str">
        <f t="shared" si="277"/>
        <v/>
      </c>
      <c r="AX543" s="87" t="s">
        <v>115</v>
      </c>
      <c r="AY543" s="87" t="s">
        <v>115</v>
      </c>
      <c r="AZ543" s="87" t="s">
        <v>115</v>
      </c>
      <c r="BA543" s="87"/>
      <c r="BB543" s="87"/>
      <c r="BC543" s="87"/>
      <c r="BD543" s="87"/>
      <c r="BE543" s="91"/>
      <c r="BF543" s="96"/>
      <c r="BG543" s="87"/>
      <c r="BH543" s="87"/>
      <c r="BI543" s="87"/>
      <c r="BJ543" s="87"/>
      <c r="BK543" s="87"/>
      <c r="BL543" s="87"/>
      <c r="BM543" s="87"/>
      <c r="BN543" s="87"/>
      <c r="BO543" s="87"/>
      <c r="BP543" s="87"/>
      <c r="BQ543" s="87"/>
      <c r="BR543" s="87"/>
      <c r="BS543" s="87"/>
      <c r="BT543" s="87"/>
      <c r="BU543" s="87"/>
      <c r="BV543" s="87"/>
      <c r="BW543" s="87"/>
      <c r="BX543" s="256"/>
      <c r="BY543" s="106"/>
      <c r="BZ543" s="47"/>
      <c r="CA543" s="47">
        <v>532</v>
      </c>
      <c r="CB543" s="18" t="str">
        <f t="shared" si="278"/>
        <v/>
      </c>
      <c r="CC543" s="18" t="str">
        <f t="shared" si="280"/>
        <v>立得点表!3:12</v>
      </c>
      <c r="CD543" s="116" t="str">
        <f t="shared" si="281"/>
        <v>立得点表!16:25</v>
      </c>
      <c r="CE543" s="18" t="str">
        <f t="shared" si="282"/>
        <v>立3段得点表!3:13</v>
      </c>
      <c r="CF543" s="116" t="str">
        <f t="shared" si="283"/>
        <v>立3段得点表!16:25</v>
      </c>
      <c r="CG543" s="18" t="str">
        <f t="shared" si="284"/>
        <v>ボール得点表!3:13</v>
      </c>
      <c r="CH543" s="116" t="str">
        <f t="shared" si="285"/>
        <v>ボール得点表!16:25</v>
      </c>
      <c r="CI543" s="18" t="str">
        <f t="shared" si="286"/>
        <v>50m得点表!3:13</v>
      </c>
      <c r="CJ543" s="116" t="str">
        <f t="shared" si="287"/>
        <v>50m得点表!16:25</v>
      </c>
      <c r="CK543" s="18" t="str">
        <f t="shared" si="288"/>
        <v>往得点表!3:13</v>
      </c>
      <c r="CL543" s="116" t="str">
        <f t="shared" si="289"/>
        <v>往得点表!16:25</v>
      </c>
      <c r="CM543" s="18" t="str">
        <f t="shared" si="290"/>
        <v>腕得点表!3:13</v>
      </c>
      <c r="CN543" s="116" t="str">
        <f t="shared" si="291"/>
        <v>腕得点表!16:25</v>
      </c>
      <c r="CO543" s="18" t="str">
        <f t="shared" si="292"/>
        <v>腕膝得点表!3:4</v>
      </c>
      <c r="CP543" s="116" t="str">
        <f t="shared" si="293"/>
        <v>腕膝得点表!8:9</v>
      </c>
      <c r="CQ543" s="18" t="str">
        <f t="shared" si="294"/>
        <v>20mシャトルラン得点表!3:13</v>
      </c>
      <c r="CR543" s="116" t="str">
        <f t="shared" si="295"/>
        <v>20mシャトルラン得点表!16:25</v>
      </c>
      <c r="CS543" s="47" t="b">
        <f t="shared" si="279"/>
        <v>0</v>
      </c>
    </row>
    <row r="544" spans="1:97">
      <c r="A544" s="10">
        <v>533</v>
      </c>
      <c r="B544" s="147"/>
      <c r="C544" s="15"/>
      <c r="D544" s="233"/>
      <c r="E544" s="15"/>
      <c r="F544" s="139" t="str">
        <f t="shared" si="266"/>
        <v/>
      </c>
      <c r="G544" s="15"/>
      <c r="H544" s="15"/>
      <c r="I544" s="30"/>
      <c r="J544" s="31" t="str">
        <f t="shared" ca="1" si="267"/>
        <v/>
      </c>
      <c r="K544" s="30"/>
      <c r="L544" s="31" t="str">
        <f t="shared" ca="1" si="268"/>
        <v/>
      </c>
      <c r="M544" s="59"/>
      <c r="N544" s="60"/>
      <c r="O544" s="60"/>
      <c r="P544" s="60"/>
      <c r="Q544" s="151"/>
      <c r="R544" s="122"/>
      <c r="S544" s="38" t="str">
        <f t="shared" ca="1" si="269"/>
        <v/>
      </c>
      <c r="T544" s="59"/>
      <c r="U544" s="60"/>
      <c r="V544" s="60"/>
      <c r="W544" s="60"/>
      <c r="X544" s="61"/>
      <c r="Y544" s="38"/>
      <c r="Z544" s="144" t="str">
        <f t="shared" ca="1" si="270"/>
        <v/>
      </c>
      <c r="AA544" s="59"/>
      <c r="AB544" s="60"/>
      <c r="AC544" s="60"/>
      <c r="AD544" s="151"/>
      <c r="AE544" s="30"/>
      <c r="AF544" s="31" t="str">
        <f t="shared" ca="1" si="271"/>
        <v/>
      </c>
      <c r="AG544" s="30"/>
      <c r="AH544" s="31" t="str">
        <f t="shared" ca="1" si="272"/>
        <v/>
      </c>
      <c r="AI544" s="122"/>
      <c r="AJ544" s="38" t="str">
        <f t="shared" ca="1" si="273"/>
        <v/>
      </c>
      <c r="AK544" s="30"/>
      <c r="AL544" s="31" t="str">
        <f t="shared" ca="1" si="274"/>
        <v/>
      </c>
      <c r="AM544" s="11" t="str">
        <f t="shared" si="275"/>
        <v/>
      </c>
      <c r="AN544" s="11" t="str">
        <f t="shared" si="276"/>
        <v/>
      </c>
      <c r="AO544" s="11" t="str">
        <f>IF(AM544=7,VLOOKUP(AN544,設定!$A$2:$B$6,2,1),"---")</f>
        <v>---</v>
      </c>
      <c r="AP544" s="85"/>
      <c r="AQ544" s="86"/>
      <c r="AR544" s="86"/>
      <c r="AS544" s="87" t="s">
        <v>115</v>
      </c>
      <c r="AT544" s="88"/>
      <c r="AU544" s="87"/>
      <c r="AV544" s="89"/>
      <c r="AW544" s="90" t="str">
        <f t="shared" si="277"/>
        <v/>
      </c>
      <c r="AX544" s="87" t="s">
        <v>115</v>
      </c>
      <c r="AY544" s="87" t="s">
        <v>115</v>
      </c>
      <c r="AZ544" s="87" t="s">
        <v>115</v>
      </c>
      <c r="BA544" s="87"/>
      <c r="BB544" s="87"/>
      <c r="BC544" s="87"/>
      <c r="BD544" s="87"/>
      <c r="BE544" s="91"/>
      <c r="BF544" s="96"/>
      <c r="BG544" s="87"/>
      <c r="BH544" s="87"/>
      <c r="BI544" s="87"/>
      <c r="BJ544" s="87"/>
      <c r="BK544" s="87"/>
      <c r="BL544" s="87"/>
      <c r="BM544" s="87"/>
      <c r="BN544" s="87"/>
      <c r="BO544" s="87"/>
      <c r="BP544" s="87"/>
      <c r="BQ544" s="87"/>
      <c r="BR544" s="87"/>
      <c r="BS544" s="87"/>
      <c r="BT544" s="87"/>
      <c r="BU544" s="87"/>
      <c r="BV544" s="87"/>
      <c r="BW544" s="87"/>
      <c r="BX544" s="256"/>
      <c r="BY544" s="106"/>
      <c r="BZ544" s="47"/>
      <c r="CA544" s="47">
        <v>533</v>
      </c>
      <c r="CB544" s="18" t="str">
        <f t="shared" si="278"/>
        <v/>
      </c>
      <c r="CC544" s="18" t="str">
        <f t="shared" si="280"/>
        <v>立得点表!3:12</v>
      </c>
      <c r="CD544" s="116" t="str">
        <f t="shared" si="281"/>
        <v>立得点表!16:25</v>
      </c>
      <c r="CE544" s="18" t="str">
        <f t="shared" si="282"/>
        <v>立3段得点表!3:13</v>
      </c>
      <c r="CF544" s="116" t="str">
        <f t="shared" si="283"/>
        <v>立3段得点表!16:25</v>
      </c>
      <c r="CG544" s="18" t="str">
        <f t="shared" si="284"/>
        <v>ボール得点表!3:13</v>
      </c>
      <c r="CH544" s="116" t="str">
        <f t="shared" si="285"/>
        <v>ボール得点表!16:25</v>
      </c>
      <c r="CI544" s="18" t="str">
        <f t="shared" si="286"/>
        <v>50m得点表!3:13</v>
      </c>
      <c r="CJ544" s="116" t="str">
        <f t="shared" si="287"/>
        <v>50m得点表!16:25</v>
      </c>
      <c r="CK544" s="18" t="str">
        <f t="shared" si="288"/>
        <v>往得点表!3:13</v>
      </c>
      <c r="CL544" s="116" t="str">
        <f t="shared" si="289"/>
        <v>往得点表!16:25</v>
      </c>
      <c r="CM544" s="18" t="str">
        <f t="shared" si="290"/>
        <v>腕得点表!3:13</v>
      </c>
      <c r="CN544" s="116" t="str">
        <f t="shared" si="291"/>
        <v>腕得点表!16:25</v>
      </c>
      <c r="CO544" s="18" t="str">
        <f t="shared" si="292"/>
        <v>腕膝得点表!3:4</v>
      </c>
      <c r="CP544" s="116" t="str">
        <f t="shared" si="293"/>
        <v>腕膝得点表!8:9</v>
      </c>
      <c r="CQ544" s="18" t="str">
        <f t="shared" si="294"/>
        <v>20mシャトルラン得点表!3:13</v>
      </c>
      <c r="CR544" s="116" t="str">
        <f t="shared" si="295"/>
        <v>20mシャトルラン得点表!16:25</v>
      </c>
      <c r="CS544" s="47" t="b">
        <f t="shared" si="279"/>
        <v>0</v>
      </c>
    </row>
    <row r="545" spans="1:97">
      <c r="A545" s="10">
        <v>534</v>
      </c>
      <c r="B545" s="147"/>
      <c r="C545" s="15"/>
      <c r="D545" s="233"/>
      <c r="E545" s="15"/>
      <c r="F545" s="139" t="str">
        <f t="shared" si="266"/>
        <v/>
      </c>
      <c r="G545" s="15"/>
      <c r="H545" s="15"/>
      <c r="I545" s="30"/>
      <c r="J545" s="31" t="str">
        <f t="shared" ca="1" si="267"/>
        <v/>
      </c>
      <c r="K545" s="30"/>
      <c r="L545" s="31" t="str">
        <f t="shared" ca="1" si="268"/>
        <v/>
      </c>
      <c r="M545" s="59"/>
      <c r="N545" s="60"/>
      <c r="O545" s="60"/>
      <c r="P545" s="60"/>
      <c r="Q545" s="151"/>
      <c r="R545" s="122"/>
      <c r="S545" s="38" t="str">
        <f t="shared" ca="1" si="269"/>
        <v/>
      </c>
      <c r="T545" s="59"/>
      <c r="U545" s="60"/>
      <c r="V545" s="60"/>
      <c r="W545" s="60"/>
      <c r="X545" s="61"/>
      <c r="Y545" s="38"/>
      <c r="Z545" s="144" t="str">
        <f t="shared" ca="1" si="270"/>
        <v/>
      </c>
      <c r="AA545" s="59"/>
      <c r="AB545" s="60"/>
      <c r="AC545" s="60"/>
      <c r="AD545" s="151"/>
      <c r="AE545" s="30"/>
      <c r="AF545" s="31" t="str">
        <f t="shared" ca="1" si="271"/>
        <v/>
      </c>
      <c r="AG545" s="30"/>
      <c r="AH545" s="31" t="str">
        <f t="shared" ca="1" si="272"/>
        <v/>
      </c>
      <c r="AI545" s="122"/>
      <c r="AJ545" s="38" t="str">
        <f t="shared" ca="1" si="273"/>
        <v/>
      </c>
      <c r="AK545" s="30"/>
      <c r="AL545" s="31" t="str">
        <f t="shared" ca="1" si="274"/>
        <v/>
      </c>
      <c r="AM545" s="11" t="str">
        <f t="shared" si="275"/>
        <v/>
      </c>
      <c r="AN545" s="11" t="str">
        <f t="shared" si="276"/>
        <v/>
      </c>
      <c r="AO545" s="11" t="str">
        <f>IF(AM545=7,VLOOKUP(AN545,設定!$A$2:$B$6,2,1),"---")</f>
        <v>---</v>
      </c>
      <c r="AP545" s="85"/>
      <c r="AQ545" s="86"/>
      <c r="AR545" s="86"/>
      <c r="AS545" s="87" t="s">
        <v>115</v>
      </c>
      <c r="AT545" s="88"/>
      <c r="AU545" s="87"/>
      <c r="AV545" s="89"/>
      <c r="AW545" s="90" t="str">
        <f t="shared" si="277"/>
        <v/>
      </c>
      <c r="AX545" s="87" t="s">
        <v>115</v>
      </c>
      <c r="AY545" s="87" t="s">
        <v>115</v>
      </c>
      <c r="AZ545" s="87" t="s">
        <v>115</v>
      </c>
      <c r="BA545" s="87"/>
      <c r="BB545" s="87"/>
      <c r="BC545" s="87"/>
      <c r="BD545" s="87"/>
      <c r="BE545" s="91"/>
      <c r="BF545" s="96"/>
      <c r="BG545" s="87"/>
      <c r="BH545" s="87"/>
      <c r="BI545" s="87"/>
      <c r="BJ545" s="87"/>
      <c r="BK545" s="87"/>
      <c r="BL545" s="87"/>
      <c r="BM545" s="87"/>
      <c r="BN545" s="87"/>
      <c r="BO545" s="87"/>
      <c r="BP545" s="87"/>
      <c r="BQ545" s="87"/>
      <c r="BR545" s="87"/>
      <c r="BS545" s="87"/>
      <c r="BT545" s="87"/>
      <c r="BU545" s="87"/>
      <c r="BV545" s="87"/>
      <c r="BW545" s="87"/>
      <c r="BX545" s="256"/>
      <c r="BY545" s="106"/>
      <c r="BZ545" s="47"/>
      <c r="CA545" s="47">
        <v>534</v>
      </c>
      <c r="CB545" s="18" t="str">
        <f t="shared" si="278"/>
        <v/>
      </c>
      <c r="CC545" s="18" t="str">
        <f t="shared" si="280"/>
        <v>立得点表!3:12</v>
      </c>
      <c r="CD545" s="116" t="str">
        <f t="shared" si="281"/>
        <v>立得点表!16:25</v>
      </c>
      <c r="CE545" s="18" t="str">
        <f t="shared" si="282"/>
        <v>立3段得点表!3:13</v>
      </c>
      <c r="CF545" s="116" t="str">
        <f t="shared" si="283"/>
        <v>立3段得点表!16:25</v>
      </c>
      <c r="CG545" s="18" t="str">
        <f t="shared" si="284"/>
        <v>ボール得点表!3:13</v>
      </c>
      <c r="CH545" s="116" t="str">
        <f t="shared" si="285"/>
        <v>ボール得点表!16:25</v>
      </c>
      <c r="CI545" s="18" t="str">
        <f t="shared" si="286"/>
        <v>50m得点表!3:13</v>
      </c>
      <c r="CJ545" s="116" t="str">
        <f t="shared" si="287"/>
        <v>50m得点表!16:25</v>
      </c>
      <c r="CK545" s="18" t="str">
        <f t="shared" si="288"/>
        <v>往得点表!3:13</v>
      </c>
      <c r="CL545" s="116" t="str">
        <f t="shared" si="289"/>
        <v>往得点表!16:25</v>
      </c>
      <c r="CM545" s="18" t="str">
        <f t="shared" si="290"/>
        <v>腕得点表!3:13</v>
      </c>
      <c r="CN545" s="116" t="str">
        <f t="shared" si="291"/>
        <v>腕得点表!16:25</v>
      </c>
      <c r="CO545" s="18" t="str">
        <f t="shared" si="292"/>
        <v>腕膝得点表!3:4</v>
      </c>
      <c r="CP545" s="116" t="str">
        <f t="shared" si="293"/>
        <v>腕膝得点表!8:9</v>
      </c>
      <c r="CQ545" s="18" t="str">
        <f t="shared" si="294"/>
        <v>20mシャトルラン得点表!3:13</v>
      </c>
      <c r="CR545" s="116" t="str">
        <f t="shared" si="295"/>
        <v>20mシャトルラン得点表!16:25</v>
      </c>
      <c r="CS545" s="47" t="b">
        <f t="shared" si="279"/>
        <v>0</v>
      </c>
    </row>
    <row r="546" spans="1:97">
      <c r="A546" s="10">
        <v>535</v>
      </c>
      <c r="B546" s="147"/>
      <c r="C546" s="15"/>
      <c r="D546" s="233"/>
      <c r="E546" s="15"/>
      <c r="F546" s="139" t="str">
        <f t="shared" si="266"/>
        <v/>
      </c>
      <c r="G546" s="15"/>
      <c r="H546" s="15"/>
      <c r="I546" s="30"/>
      <c r="J546" s="31" t="str">
        <f t="shared" ca="1" si="267"/>
        <v/>
      </c>
      <c r="K546" s="30"/>
      <c r="L546" s="31" t="str">
        <f t="shared" ca="1" si="268"/>
        <v/>
      </c>
      <c r="M546" s="59"/>
      <c r="N546" s="60"/>
      <c r="O546" s="60"/>
      <c r="P546" s="60"/>
      <c r="Q546" s="151"/>
      <c r="R546" s="122"/>
      <c r="S546" s="38" t="str">
        <f t="shared" ca="1" si="269"/>
        <v/>
      </c>
      <c r="T546" s="59"/>
      <c r="U546" s="60"/>
      <c r="V546" s="60"/>
      <c r="W546" s="60"/>
      <c r="X546" s="61"/>
      <c r="Y546" s="38"/>
      <c r="Z546" s="144" t="str">
        <f t="shared" ca="1" si="270"/>
        <v/>
      </c>
      <c r="AA546" s="59"/>
      <c r="AB546" s="60"/>
      <c r="AC546" s="60"/>
      <c r="AD546" s="151"/>
      <c r="AE546" s="30"/>
      <c r="AF546" s="31" t="str">
        <f t="shared" ca="1" si="271"/>
        <v/>
      </c>
      <c r="AG546" s="30"/>
      <c r="AH546" s="31" t="str">
        <f t="shared" ca="1" si="272"/>
        <v/>
      </c>
      <c r="AI546" s="122"/>
      <c r="AJ546" s="38" t="str">
        <f t="shared" ca="1" si="273"/>
        <v/>
      </c>
      <c r="AK546" s="30"/>
      <c r="AL546" s="31" t="str">
        <f t="shared" ca="1" si="274"/>
        <v/>
      </c>
      <c r="AM546" s="11" t="str">
        <f t="shared" si="275"/>
        <v/>
      </c>
      <c r="AN546" s="11" t="str">
        <f t="shared" si="276"/>
        <v/>
      </c>
      <c r="AO546" s="11" t="str">
        <f>IF(AM546=7,VLOOKUP(AN546,設定!$A$2:$B$6,2,1),"---")</f>
        <v>---</v>
      </c>
      <c r="AP546" s="85"/>
      <c r="AQ546" s="86"/>
      <c r="AR546" s="86"/>
      <c r="AS546" s="87" t="s">
        <v>115</v>
      </c>
      <c r="AT546" s="88"/>
      <c r="AU546" s="87"/>
      <c r="AV546" s="89"/>
      <c r="AW546" s="90" t="str">
        <f t="shared" si="277"/>
        <v/>
      </c>
      <c r="AX546" s="87" t="s">
        <v>115</v>
      </c>
      <c r="AY546" s="87" t="s">
        <v>115</v>
      </c>
      <c r="AZ546" s="87" t="s">
        <v>115</v>
      </c>
      <c r="BA546" s="87"/>
      <c r="BB546" s="87"/>
      <c r="BC546" s="87"/>
      <c r="BD546" s="87"/>
      <c r="BE546" s="91"/>
      <c r="BF546" s="96"/>
      <c r="BG546" s="87"/>
      <c r="BH546" s="87"/>
      <c r="BI546" s="87"/>
      <c r="BJ546" s="87"/>
      <c r="BK546" s="87"/>
      <c r="BL546" s="87"/>
      <c r="BM546" s="87"/>
      <c r="BN546" s="87"/>
      <c r="BO546" s="87"/>
      <c r="BP546" s="87"/>
      <c r="BQ546" s="87"/>
      <c r="BR546" s="87"/>
      <c r="BS546" s="87"/>
      <c r="BT546" s="87"/>
      <c r="BU546" s="87"/>
      <c r="BV546" s="87"/>
      <c r="BW546" s="87"/>
      <c r="BX546" s="256"/>
      <c r="BY546" s="106"/>
      <c r="BZ546" s="47"/>
      <c r="CA546" s="47">
        <v>535</v>
      </c>
      <c r="CB546" s="18" t="str">
        <f t="shared" si="278"/>
        <v/>
      </c>
      <c r="CC546" s="18" t="str">
        <f t="shared" si="280"/>
        <v>立得点表!3:12</v>
      </c>
      <c r="CD546" s="116" t="str">
        <f t="shared" si="281"/>
        <v>立得点表!16:25</v>
      </c>
      <c r="CE546" s="18" t="str">
        <f t="shared" si="282"/>
        <v>立3段得点表!3:13</v>
      </c>
      <c r="CF546" s="116" t="str">
        <f t="shared" si="283"/>
        <v>立3段得点表!16:25</v>
      </c>
      <c r="CG546" s="18" t="str">
        <f t="shared" si="284"/>
        <v>ボール得点表!3:13</v>
      </c>
      <c r="CH546" s="116" t="str">
        <f t="shared" si="285"/>
        <v>ボール得点表!16:25</v>
      </c>
      <c r="CI546" s="18" t="str">
        <f t="shared" si="286"/>
        <v>50m得点表!3:13</v>
      </c>
      <c r="CJ546" s="116" t="str">
        <f t="shared" si="287"/>
        <v>50m得点表!16:25</v>
      </c>
      <c r="CK546" s="18" t="str">
        <f t="shared" si="288"/>
        <v>往得点表!3:13</v>
      </c>
      <c r="CL546" s="116" t="str">
        <f t="shared" si="289"/>
        <v>往得点表!16:25</v>
      </c>
      <c r="CM546" s="18" t="str">
        <f t="shared" si="290"/>
        <v>腕得点表!3:13</v>
      </c>
      <c r="CN546" s="116" t="str">
        <f t="shared" si="291"/>
        <v>腕得点表!16:25</v>
      </c>
      <c r="CO546" s="18" t="str">
        <f t="shared" si="292"/>
        <v>腕膝得点表!3:4</v>
      </c>
      <c r="CP546" s="116" t="str">
        <f t="shared" si="293"/>
        <v>腕膝得点表!8:9</v>
      </c>
      <c r="CQ546" s="18" t="str">
        <f t="shared" si="294"/>
        <v>20mシャトルラン得点表!3:13</v>
      </c>
      <c r="CR546" s="116" t="str">
        <f t="shared" si="295"/>
        <v>20mシャトルラン得点表!16:25</v>
      </c>
      <c r="CS546" s="47" t="b">
        <f t="shared" si="279"/>
        <v>0</v>
      </c>
    </row>
    <row r="547" spans="1:97">
      <c r="A547" s="10">
        <v>536</v>
      </c>
      <c r="B547" s="147"/>
      <c r="C547" s="15"/>
      <c r="D547" s="233"/>
      <c r="E547" s="15"/>
      <c r="F547" s="139" t="str">
        <f t="shared" si="266"/>
        <v/>
      </c>
      <c r="G547" s="15"/>
      <c r="H547" s="15"/>
      <c r="I547" s="30"/>
      <c r="J547" s="31" t="str">
        <f t="shared" ca="1" si="267"/>
        <v/>
      </c>
      <c r="K547" s="30"/>
      <c r="L547" s="31" t="str">
        <f t="shared" ca="1" si="268"/>
        <v/>
      </c>
      <c r="M547" s="59"/>
      <c r="N547" s="60"/>
      <c r="O547" s="60"/>
      <c r="P547" s="60"/>
      <c r="Q547" s="151"/>
      <c r="R547" s="122"/>
      <c r="S547" s="38" t="str">
        <f t="shared" ca="1" si="269"/>
        <v/>
      </c>
      <c r="T547" s="59"/>
      <c r="U547" s="60"/>
      <c r="V547" s="60"/>
      <c r="W547" s="60"/>
      <c r="X547" s="61"/>
      <c r="Y547" s="38"/>
      <c r="Z547" s="144" t="str">
        <f t="shared" ca="1" si="270"/>
        <v/>
      </c>
      <c r="AA547" s="59"/>
      <c r="AB547" s="60"/>
      <c r="AC547" s="60"/>
      <c r="AD547" s="151"/>
      <c r="AE547" s="30"/>
      <c r="AF547" s="31" t="str">
        <f t="shared" ca="1" si="271"/>
        <v/>
      </c>
      <c r="AG547" s="30"/>
      <c r="AH547" s="31" t="str">
        <f t="shared" ca="1" si="272"/>
        <v/>
      </c>
      <c r="AI547" s="122"/>
      <c r="AJ547" s="38" t="str">
        <f t="shared" ca="1" si="273"/>
        <v/>
      </c>
      <c r="AK547" s="30"/>
      <c r="AL547" s="31" t="str">
        <f t="shared" ca="1" si="274"/>
        <v/>
      </c>
      <c r="AM547" s="11" t="str">
        <f t="shared" si="275"/>
        <v/>
      </c>
      <c r="AN547" s="11" t="str">
        <f t="shared" si="276"/>
        <v/>
      </c>
      <c r="AO547" s="11" t="str">
        <f>IF(AM547=7,VLOOKUP(AN547,設定!$A$2:$B$6,2,1),"---")</f>
        <v>---</v>
      </c>
      <c r="AP547" s="85"/>
      <c r="AQ547" s="86"/>
      <c r="AR547" s="86"/>
      <c r="AS547" s="87" t="s">
        <v>115</v>
      </c>
      <c r="AT547" s="88"/>
      <c r="AU547" s="87"/>
      <c r="AV547" s="89"/>
      <c r="AW547" s="90" t="str">
        <f t="shared" si="277"/>
        <v/>
      </c>
      <c r="AX547" s="87" t="s">
        <v>115</v>
      </c>
      <c r="AY547" s="87" t="s">
        <v>115</v>
      </c>
      <c r="AZ547" s="87" t="s">
        <v>115</v>
      </c>
      <c r="BA547" s="87"/>
      <c r="BB547" s="87"/>
      <c r="BC547" s="87"/>
      <c r="BD547" s="87"/>
      <c r="BE547" s="91"/>
      <c r="BF547" s="96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87"/>
      <c r="BU547" s="87"/>
      <c r="BV547" s="87"/>
      <c r="BW547" s="87"/>
      <c r="BX547" s="256"/>
      <c r="BY547" s="106"/>
      <c r="BZ547" s="47"/>
      <c r="CA547" s="47">
        <v>536</v>
      </c>
      <c r="CB547" s="18" t="str">
        <f t="shared" si="278"/>
        <v/>
      </c>
      <c r="CC547" s="18" t="str">
        <f t="shared" si="280"/>
        <v>立得点表!3:12</v>
      </c>
      <c r="CD547" s="116" t="str">
        <f t="shared" si="281"/>
        <v>立得点表!16:25</v>
      </c>
      <c r="CE547" s="18" t="str">
        <f t="shared" si="282"/>
        <v>立3段得点表!3:13</v>
      </c>
      <c r="CF547" s="116" t="str">
        <f t="shared" si="283"/>
        <v>立3段得点表!16:25</v>
      </c>
      <c r="CG547" s="18" t="str">
        <f t="shared" si="284"/>
        <v>ボール得点表!3:13</v>
      </c>
      <c r="CH547" s="116" t="str">
        <f t="shared" si="285"/>
        <v>ボール得点表!16:25</v>
      </c>
      <c r="CI547" s="18" t="str">
        <f t="shared" si="286"/>
        <v>50m得点表!3:13</v>
      </c>
      <c r="CJ547" s="116" t="str">
        <f t="shared" si="287"/>
        <v>50m得点表!16:25</v>
      </c>
      <c r="CK547" s="18" t="str">
        <f t="shared" si="288"/>
        <v>往得点表!3:13</v>
      </c>
      <c r="CL547" s="116" t="str">
        <f t="shared" si="289"/>
        <v>往得点表!16:25</v>
      </c>
      <c r="CM547" s="18" t="str">
        <f t="shared" si="290"/>
        <v>腕得点表!3:13</v>
      </c>
      <c r="CN547" s="116" t="str">
        <f t="shared" si="291"/>
        <v>腕得点表!16:25</v>
      </c>
      <c r="CO547" s="18" t="str">
        <f t="shared" si="292"/>
        <v>腕膝得点表!3:4</v>
      </c>
      <c r="CP547" s="116" t="str">
        <f t="shared" si="293"/>
        <v>腕膝得点表!8:9</v>
      </c>
      <c r="CQ547" s="18" t="str">
        <f t="shared" si="294"/>
        <v>20mシャトルラン得点表!3:13</v>
      </c>
      <c r="CR547" s="116" t="str">
        <f t="shared" si="295"/>
        <v>20mシャトルラン得点表!16:25</v>
      </c>
      <c r="CS547" s="47" t="b">
        <f t="shared" si="279"/>
        <v>0</v>
      </c>
    </row>
    <row r="548" spans="1:97">
      <c r="A548" s="10">
        <v>537</v>
      </c>
      <c r="B548" s="147"/>
      <c r="C548" s="15"/>
      <c r="D548" s="233"/>
      <c r="E548" s="15"/>
      <c r="F548" s="139" t="str">
        <f t="shared" si="266"/>
        <v/>
      </c>
      <c r="G548" s="15"/>
      <c r="H548" s="15"/>
      <c r="I548" s="30"/>
      <c r="J548" s="31" t="str">
        <f t="shared" ca="1" si="267"/>
        <v/>
      </c>
      <c r="K548" s="30"/>
      <c r="L548" s="31" t="str">
        <f t="shared" ca="1" si="268"/>
        <v/>
      </c>
      <c r="M548" s="59"/>
      <c r="N548" s="60"/>
      <c r="O548" s="60"/>
      <c r="P548" s="60"/>
      <c r="Q548" s="151"/>
      <c r="R548" s="122"/>
      <c r="S548" s="38" t="str">
        <f t="shared" ca="1" si="269"/>
        <v/>
      </c>
      <c r="T548" s="59"/>
      <c r="U548" s="60"/>
      <c r="V548" s="60"/>
      <c r="W548" s="60"/>
      <c r="X548" s="61"/>
      <c r="Y548" s="38"/>
      <c r="Z548" s="144" t="str">
        <f t="shared" ca="1" si="270"/>
        <v/>
      </c>
      <c r="AA548" s="59"/>
      <c r="AB548" s="60"/>
      <c r="AC548" s="60"/>
      <c r="AD548" s="151"/>
      <c r="AE548" s="30"/>
      <c r="AF548" s="31" t="str">
        <f t="shared" ca="1" si="271"/>
        <v/>
      </c>
      <c r="AG548" s="30"/>
      <c r="AH548" s="31" t="str">
        <f t="shared" ca="1" si="272"/>
        <v/>
      </c>
      <c r="AI548" s="122"/>
      <c r="AJ548" s="38" t="str">
        <f t="shared" ca="1" si="273"/>
        <v/>
      </c>
      <c r="AK548" s="30"/>
      <c r="AL548" s="31" t="str">
        <f t="shared" ca="1" si="274"/>
        <v/>
      </c>
      <c r="AM548" s="11" t="str">
        <f t="shared" si="275"/>
        <v/>
      </c>
      <c r="AN548" s="11" t="str">
        <f t="shared" si="276"/>
        <v/>
      </c>
      <c r="AO548" s="11" t="str">
        <f>IF(AM548=7,VLOOKUP(AN548,設定!$A$2:$B$6,2,1),"---")</f>
        <v>---</v>
      </c>
      <c r="AP548" s="85"/>
      <c r="AQ548" s="86"/>
      <c r="AR548" s="86"/>
      <c r="AS548" s="87" t="s">
        <v>115</v>
      </c>
      <c r="AT548" s="88"/>
      <c r="AU548" s="87"/>
      <c r="AV548" s="89"/>
      <c r="AW548" s="90" t="str">
        <f t="shared" si="277"/>
        <v/>
      </c>
      <c r="AX548" s="87" t="s">
        <v>115</v>
      </c>
      <c r="AY548" s="87" t="s">
        <v>115</v>
      </c>
      <c r="AZ548" s="87" t="s">
        <v>115</v>
      </c>
      <c r="BA548" s="87"/>
      <c r="BB548" s="87"/>
      <c r="BC548" s="87"/>
      <c r="BD548" s="87"/>
      <c r="BE548" s="91"/>
      <c r="BF548" s="96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256"/>
      <c r="BY548" s="106"/>
      <c r="BZ548" s="47"/>
      <c r="CA548" s="47">
        <v>537</v>
      </c>
      <c r="CB548" s="18" t="str">
        <f t="shared" si="278"/>
        <v/>
      </c>
      <c r="CC548" s="18" t="str">
        <f t="shared" si="280"/>
        <v>立得点表!3:12</v>
      </c>
      <c r="CD548" s="116" t="str">
        <f t="shared" si="281"/>
        <v>立得点表!16:25</v>
      </c>
      <c r="CE548" s="18" t="str">
        <f t="shared" si="282"/>
        <v>立3段得点表!3:13</v>
      </c>
      <c r="CF548" s="116" t="str">
        <f t="shared" si="283"/>
        <v>立3段得点表!16:25</v>
      </c>
      <c r="CG548" s="18" t="str">
        <f t="shared" si="284"/>
        <v>ボール得点表!3:13</v>
      </c>
      <c r="CH548" s="116" t="str">
        <f t="shared" si="285"/>
        <v>ボール得点表!16:25</v>
      </c>
      <c r="CI548" s="18" t="str">
        <f t="shared" si="286"/>
        <v>50m得点表!3:13</v>
      </c>
      <c r="CJ548" s="116" t="str">
        <f t="shared" si="287"/>
        <v>50m得点表!16:25</v>
      </c>
      <c r="CK548" s="18" t="str">
        <f t="shared" si="288"/>
        <v>往得点表!3:13</v>
      </c>
      <c r="CL548" s="116" t="str">
        <f t="shared" si="289"/>
        <v>往得点表!16:25</v>
      </c>
      <c r="CM548" s="18" t="str">
        <f t="shared" si="290"/>
        <v>腕得点表!3:13</v>
      </c>
      <c r="CN548" s="116" t="str">
        <f t="shared" si="291"/>
        <v>腕得点表!16:25</v>
      </c>
      <c r="CO548" s="18" t="str">
        <f t="shared" si="292"/>
        <v>腕膝得点表!3:4</v>
      </c>
      <c r="CP548" s="116" t="str">
        <f t="shared" si="293"/>
        <v>腕膝得点表!8:9</v>
      </c>
      <c r="CQ548" s="18" t="str">
        <f t="shared" si="294"/>
        <v>20mシャトルラン得点表!3:13</v>
      </c>
      <c r="CR548" s="116" t="str">
        <f t="shared" si="295"/>
        <v>20mシャトルラン得点表!16:25</v>
      </c>
      <c r="CS548" s="47" t="b">
        <f t="shared" si="279"/>
        <v>0</v>
      </c>
    </row>
    <row r="549" spans="1:97">
      <c r="A549" s="10">
        <v>538</v>
      </c>
      <c r="B549" s="147"/>
      <c r="C549" s="15"/>
      <c r="D549" s="233"/>
      <c r="E549" s="15"/>
      <c r="F549" s="139" t="str">
        <f t="shared" si="266"/>
        <v/>
      </c>
      <c r="G549" s="15"/>
      <c r="H549" s="15"/>
      <c r="I549" s="30"/>
      <c r="J549" s="31" t="str">
        <f t="shared" ca="1" si="267"/>
        <v/>
      </c>
      <c r="K549" s="30"/>
      <c r="L549" s="31" t="str">
        <f t="shared" ca="1" si="268"/>
        <v/>
      </c>
      <c r="M549" s="59"/>
      <c r="N549" s="60"/>
      <c r="O549" s="60"/>
      <c r="P549" s="60"/>
      <c r="Q549" s="151"/>
      <c r="R549" s="122"/>
      <c r="S549" s="38" t="str">
        <f t="shared" ca="1" si="269"/>
        <v/>
      </c>
      <c r="T549" s="59"/>
      <c r="U549" s="60"/>
      <c r="V549" s="60"/>
      <c r="W549" s="60"/>
      <c r="X549" s="61"/>
      <c r="Y549" s="38"/>
      <c r="Z549" s="144" t="str">
        <f t="shared" ca="1" si="270"/>
        <v/>
      </c>
      <c r="AA549" s="59"/>
      <c r="AB549" s="60"/>
      <c r="AC549" s="60"/>
      <c r="AD549" s="151"/>
      <c r="AE549" s="30"/>
      <c r="AF549" s="31" t="str">
        <f t="shared" ca="1" si="271"/>
        <v/>
      </c>
      <c r="AG549" s="30"/>
      <c r="AH549" s="31" t="str">
        <f t="shared" ca="1" si="272"/>
        <v/>
      </c>
      <c r="AI549" s="122"/>
      <c r="AJ549" s="38" t="str">
        <f t="shared" ca="1" si="273"/>
        <v/>
      </c>
      <c r="AK549" s="30"/>
      <c r="AL549" s="31" t="str">
        <f t="shared" ca="1" si="274"/>
        <v/>
      </c>
      <c r="AM549" s="11" t="str">
        <f t="shared" si="275"/>
        <v/>
      </c>
      <c r="AN549" s="11" t="str">
        <f t="shared" si="276"/>
        <v/>
      </c>
      <c r="AO549" s="11" t="str">
        <f>IF(AM549=7,VLOOKUP(AN549,設定!$A$2:$B$6,2,1),"---")</f>
        <v>---</v>
      </c>
      <c r="AP549" s="85"/>
      <c r="AQ549" s="86"/>
      <c r="AR549" s="86"/>
      <c r="AS549" s="87" t="s">
        <v>115</v>
      </c>
      <c r="AT549" s="88"/>
      <c r="AU549" s="87"/>
      <c r="AV549" s="89"/>
      <c r="AW549" s="90" t="str">
        <f t="shared" si="277"/>
        <v/>
      </c>
      <c r="AX549" s="87" t="s">
        <v>115</v>
      </c>
      <c r="AY549" s="87" t="s">
        <v>115</v>
      </c>
      <c r="AZ549" s="87" t="s">
        <v>115</v>
      </c>
      <c r="BA549" s="87"/>
      <c r="BB549" s="87"/>
      <c r="BC549" s="87"/>
      <c r="BD549" s="87"/>
      <c r="BE549" s="91"/>
      <c r="BF549" s="96"/>
      <c r="BG549" s="87"/>
      <c r="BH549" s="87"/>
      <c r="BI549" s="87"/>
      <c r="BJ549" s="87"/>
      <c r="BK549" s="87"/>
      <c r="BL549" s="87"/>
      <c r="BM549" s="87"/>
      <c r="BN549" s="87"/>
      <c r="BO549" s="87"/>
      <c r="BP549" s="87"/>
      <c r="BQ549" s="87"/>
      <c r="BR549" s="87"/>
      <c r="BS549" s="87"/>
      <c r="BT549" s="87"/>
      <c r="BU549" s="87"/>
      <c r="BV549" s="87"/>
      <c r="BW549" s="87"/>
      <c r="BX549" s="256"/>
      <c r="BY549" s="106"/>
      <c r="BZ549" s="47"/>
      <c r="CA549" s="47">
        <v>538</v>
      </c>
      <c r="CB549" s="18" t="str">
        <f t="shared" si="278"/>
        <v/>
      </c>
      <c r="CC549" s="18" t="str">
        <f t="shared" si="280"/>
        <v>立得点表!3:12</v>
      </c>
      <c r="CD549" s="116" t="str">
        <f t="shared" si="281"/>
        <v>立得点表!16:25</v>
      </c>
      <c r="CE549" s="18" t="str">
        <f t="shared" si="282"/>
        <v>立3段得点表!3:13</v>
      </c>
      <c r="CF549" s="116" t="str">
        <f t="shared" si="283"/>
        <v>立3段得点表!16:25</v>
      </c>
      <c r="CG549" s="18" t="str">
        <f t="shared" si="284"/>
        <v>ボール得点表!3:13</v>
      </c>
      <c r="CH549" s="116" t="str">
        <f t="shared" si="285"/>
        <v>ボール得点表!16:25</v>
      </c>
      <c r="CI549" s="18" t="str">
        <f t="shared" si="286"/>
        <v>50m得点表!3:13</v>
      </c>
      <c r="CJ549" s="116" t="str">
        <f t="shared" si="287"/>
        <v>50m得点表!16:25</v>
      </c>
      <c r="CK549" s="18" t="str">
        <f t="shared" si="288"/>
        <v>往得点表!3:13</v>
      </c>
      <c r="CL549" s="116" t="str">
        <f t="shared" si="289"/>
        <v>往得点表!16:25</v>
      </c>
      <c r="CM549" s="18" t="str">
        <f t="shared" si="290"/>
        <v>腕得点表!3:13</v>
      </c>
      <c r="CN549" s="116" t="str">
        <f t="shared" si="291"/>
        <v>腕得点表!16:25</v>
      </c>
      <c r="CO549" s="18" t="str">
        <f t="shared" si="292"/>
        <v>腕膝得点表!3:4</v>
      </c>
      <c r="CP549" s="116" t="str">
        <f t="shared" si="293"/>
        <v>腕膝得点表!8:9</v>
      </c>
      <c r="CQ549" s="18" t="str">
        <f t="shared" si="294"/>
        <v>20mシャトルラン得点表!3:13</v>
      </c>
      <c r="CR549" s="116" t="str">
        <f t="shared" si="295"/>
        <v>20mシャトルラン得点表!16:25</v>
      </c>
      <c r="CS549" s="47" t="b">
        <f t="shared" si="279"/>
        <v>0</v>
      </c>
    </row>
    <row r="550" spans="1:97">
      <c r="A550" s="10">
        <v>539</v>
      </c>
      <c r="B550" s="147"/>
      <c r="C550" s="15"/>
      <c r="D550" s="233"/>
      <c r="E550" s="15"/>
      <c r="F550" s="139" t="str">
        <f t="shared" si="266"/>
        <v/>
      </c>
      <c r="G550" s="15"/>
      <c r="H550" s="15"/>
      <c r="I550" s="30"/>
      <c r="J550" s="31" t="str">
        <f t="shared" ca="1" si="267"/>
        <v/>
      </c>
      <c r="K550" s="30"/>
      <c r="L550" s="31" t="str">
        <f t="shared" ca="1" si="268"/>
        <v/>
      </c>
      <c r="M550" s="59"/>
      <c r="N550" s="60"/>
      <c r="O550" s="60"/>
      <c r="P550" s="60"/>
      <c r="Q550" s="151"/>
      <c r="R550" s="122"/>
      <c r="S550" s="38" t="str">
        <f t="shared" ca="1" si="269"/>
        <v/>
      </c>
      <c r="T550" s="59"/>
      <c r="U550" s="60"/>
      <c r="V550" s="60"/>
      <c r="W550" s="60"/>
      <c r="X550" s="61"/>
      <c r="Y550" s="38"/>
      <c r="Z550" s="144" t="str">
        <f t="shared" ca="1" si="270"/>
        <v/>
      </c>
      <c r="AA550" s="59"/>
      <c r="AB550" s="60"/>
      <c r="AC550" s="60"/>
      <c r="AD550" s="151"/>
      <c r="AE550" s="30"/>
      <c r="AF550" s="31" t="str">
        <f t="shared" ca="1" si="271"/>
        <v/>
      </c>
      <c r="AG550" s="30"/>
      <c r="AH550" s="31" t="str">
        <f t="shared" ca="1" si="272"/>
        <v/>
      </c>
      <c r="AI550" s="122"/>
      <c r="AJ550" s="38" t="str">
        <f t="shared" ca="1" si="273"/>
        <v/>
      </c>
      <c r="AK550" s="30"/>
      <c r="AL550" s="31" t="str">
        <f t="shared" ca="1" si="274"/>
        <v/>
      </c>
      <c r="AM550" s="11" t="str">
        <f t="shared" si="275"/>
        <v/>
      </c>
      <c r="AN550" s="11" t="str">
        <f t="shared" si="276"/>
        <v/>
      </c>
      <c r="AO550" s="11" t="str">
        <f>IF(AM550=7,VLOOKUP(AN550,設定!$A$2:$B$6,2,1),"---")</f>
        <v>---</v>
      </c>
      <c r="AP550" s="85"/>
      <c r="AQ550" s="86"/>
      <c r="AR550" s="86"/>
      <c r="AS550" s="87" t="s">
        <v>115</v>
      </c>
      <c r="AT550" s="88"/>
      <c r="AU550" s="87"/>
      <c r="AV550" s="89"/>
      <c r="AW550" s="90" t="str">
        <f t="shared" si="277"/>
        <v/>
      </c>
      <c r="AX550" s="87" t="s">
        <v>115</v>
      </c>
      <c r="AY550" s="87" t="s">
        <v>115</v>
      </c>
      <c r="AZ550" s="87" t="s">
        <v>115</v>
      </c>
      <c r="BA550" s="87"/>
      <c r="BB550" s="87"/>
      <c r="BC550" s="87"/>
      <c r="BD550" s="87"/>
      <c r="BE550" s="91"/>
      <c r="BF550" s="96"/>
      <c r="BG550" s="87"/>
      <c r="BH550" s="87"/>
      <c r="BI550" s="87"/>
      <c r="BJ550" s="87"/>
      <c r="BK550" s="87"/>
      <c r="BL550" s="87"/>
      <c r="BM550" s="87"/>
      <c r="BN550" s="87"/>
      <c r="BO550" s="87"/>
      <c r="BP550" s="87"/>
      <c r="BQ550" s="87"/>
      <c r="BR550" s="87"/>
      <c r="BS550" s="87"/>
      <c r="BT550" s="87"/>
      <c r="BU550" s="87"/>
      <c r="BV550" s="87"/>
      <c r="BW550" s="87"/>
      <c r="BX550" s="256"/>
      <c r="BY550" s="106"/>
      <c r="BZ550" s="47"/>
      <c r="CA550" s="47">
        <v>539</v>
      </c>
      <c r="CB550" s="18" t="str">
        <f t="shared" si="278"/>
        <v/>
      </c>
      <c r="CC550" s="18" t="str">
        <f t="shared" si="280"/>
        <v>立得点表!3:12</v>
      </c>
      <c r="CD550" s="116" t="str">
        <f t="shared" si="281"/>
        <v>立得点表!16:25</v>
      </c>
      <c r="CE550" s="18" t="str">
        <f t="shared" si="282"/>
        <v>立3段得点表!3:13</v>
      </c>
      <c r="CF550" s="116" t="str">
        <f t="shared" si="283"/>
        <v>立3段得点表!16:25</v>
      </c>
      <c r="CG550" s="18" t="str">
        <f t="shared" si="284"/>
        <v>ボール得点表!3:13</v>
      </c>
      <c r="CH550" s="116" t="str">
        <f t="shared" si="285"/>
        <v>ボール得点表!16:25</v>
      </c>
      <c r="CI550" s="18" t="str">
        <f t="shared" si="286"/>
        <v>50m得点表!3:13</v>
      </c>
      <c r="CJ550" s="116" t="str">
        <f t="shared" si="287"/>
        <v>50m得点表!16:25</v>
      </c>
      <c r="CK550" s="18" t="str">
        <f t="shared" si="288"/>
        <v>往得点表!3:13</v>
      </c>
      <c r="CL550" s="116" t="str">
        <f t="shared" si="289"/>
        <v>往得点表!16:25</v>
      </c>
      <c r="CM550" s="18" t="str">
        <f t="shared" si="290"/>
        <v>腕得点表!3:13</v>
      </c>
      <c r="CN550" s="116" t="str">
        <f t="shared" si="291"/>
        <v>腕得点表!16:25</v>
      </c>
      <c r="CO550" s="18" t="str">
        <f t="shared" si="292"/>
        <v>腕膝得点表!3:4</v>
      </c>
      <c r="CP550" s="116" t="str">
        <f t="shared" si="293"/>
        <v>腕膝得点表!8:9</v>
      </c>
      <c r="CQ550" s="18" t="str">
        <f t="shared" si="294"/>
        <v>20mシャトルラン得点表!3:13</v>
      </c>
      <c r="CR550" s="116" t="str">
        <f t="shared" si="295"/>
        <v>20mシャトルラン得点表!16:25</v>
      </c>
      <c r="CS550" s="47" t="b">
        <f t="shared" si="279"/>
        <v>0</v>
      </c>
    </row>
    <row r="551" spans="1:97">
      <c r="A551" s="10">
        <v>540</v>
      </c>
      <c r="B551" s="147"/>
      <c r="C551" s="15"/>
      <c r="D551" s="233"/>
      <c r="E551" s="15"/>
      <c r="F551" s="139" t="str">
        <f t="shared" si="266"/>
        <v/>
      </c>
      <c r="G551" s="15"/>
      <c r="H551" s="15"/>
      <c r="I551" s="30"/>
      <c r="J551" s="31" t="str">
        <f t="shared" ca="1" si="267"/>
        <v/>
      </c>
      <c r="K551" s="30"/>
      <c r="L551" s="31" t="str">
        <f t="shared" ca="1" si="268"/>
        <v/>
      </c>
      <c r="M551" s="59"/>
      <c r="N551" s="60"/>
      <c r="O551" s="60"/>
      <c r="P551" s="60"/>
      <c r="Q551" s="151"/>
      <c r="R551" s="122"/>
      <c r="S551" s="38" t="str">
        <f t="shared" ca="1" si="269"/>
        <v/>
      </c>
      <c r="T551" s="59"/>
      <c r="U551" s="60"/>
      <c r="V551" s="60"/>
      <c r="W551" s="60"/>
      <c r="X551" s="61"/>
      <c r="Y551" s="38"/>
      <c r="Z551" s="144" t="str">
        <f t="shared" ca="1" si="270"/>
        <v/>
      </c>
      <c r="AA551" s="59"/>
      <c r="AB551" s="60"/>
      <c r="AC551" s="60"/>
      <c r="AD551" s="151"/>
      <c r="AE551" s="30"/>
      <c r="AF551" s="31" t="str">
        <f t="shared" ca="1" si="271"/>
        <v/>
      </c>
      <c r="AG551" s="30"/>
      <c r="AH551" s="31" t="str">
        <f t="shared" ca="1" si="272"/>
        <v/>
      </c>
      <c r="AI551" s="122"/>
      <c r="AJ551" s="38" t="str">
        <f t="shared" ca="1" si="273"/>
        <v/>
      </c>
      <c r="AK551" s="30"/>
      <c r="AL551" s="31" t="str">
        <f t="shared" ca="1" si="274"/>
        <v/>
      </c>
      <c r="AM551" s="11" t="str">
        <f t="shared" si="275"/>
        <v/>
      </c>
      <c r="AN551" s="11" t="str">
        <f t="shared" si="276"/>
        <v/>
      </c>
      <c r="AO551" s="11" t="str">
        <f>IF(AM551=7,VLOOKUP(AN551,設定!$A$2:$B$6,2,1),"---")</f>
        <v>---</v>
      </c>
      <c r="AP551" s="85"/>
      <c r="AQ551" s="86"/>
      <c r="AR551" s="86"/>
      <c r="AS551" s="87" t="s">
        <v>115</v>
      </c>
      <c r="AT551" s="88"/>
      <c r="AU551" s="87"/>
      <c r="AV551" s="89"/>
      <c r="AW551" s="90" t="str">
        <f t="shared" si="277"/>
        <v/>
      </c>
      <c r="AX551" s="87" t="s">
        <v>115</v>
      </c>
      <c r="AY551" s="87" t="s">
        <v>115</v>
      </c>
      <c r="AZ551" s="87" t="s">
        <v>115</v>
      </c>
      <c r="BA551" s="87"/>
      <c r="BB551" s="87"/>
      <c r="BC551" s="87"/>
      <c r="BD551" s="87"/>
      <c r="BE551" s="91"/>
      <c r="BF551" s="96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/>
      <c r="BV551" s="87"/>
      <c r="BW551" s="87"/>
      <c r="BX551" s="256"/>
      <c r="BY551" s="106"/>
      <c r="BZ551" s="47"/>
      <c r="CA551" s="47">
        <v>540</v>
      </c>
      <c r="CB551" s="18" t="str">
        <f t="shared" si="278"/>
        <v/>
      </c>
      <c r="CC551" s="18" t="str">
        <f t="shared" si="280"/>
        <v>立得点表!3:12</v>
      </c>
      <c r="CD551" s="116" t="str">
        <f t="shared" si="281"/>
        <v>立得点表!16:25</v>
      </c>
      <c r="CE551" s="18" t="str">
        <f t="shared" si="282"/>
        <v>立3段得点表!3:13</v>
      </c>
      <c r="CF551" s="116" t="str">
        <f t="shared" si="283"/>
        <v>立3段得点表!16:25</v>
      </c>
      <c r="CG551" s="18" t="str">
        <f t="shared" si="284"/>
        <v>ボール得点表!3:13</v>
      </c>
      <c r="CH551" s="116" t="str">
        <f t="shared" si="285"/>
        <v>ボール得点表!16:25</v>
      </c>
      <c r="CI551" s="18" t="str">
        <f t="shared" si="286"/>
        <v>50m得点表!3:13</v>
      </c>
      <c r="CJ551" s="116" t="str">
        <f t="shared" si="287"/>
        <v>50m得点表!16:25</v>
      </c>
      <c r="CK551" s="18" t="str">
        <f t="shared" si="288"/>
        <v>往得点表!3:13</v>
      </c>
      <c r="CL551" s="116" t="str">
        <f t="shared" si="289"/>
        <v>往得点表!16:25</v>
      </c>
      <c r="CM551" s="18" t="str">
        <f t="shared" si="290"/>
        <v>腕得点表!3:13</v>
      </c>
      <c r="CN551" s="116" t="str">
        <f t="shared" si="291"/>
        <v>腕得点表!16:25</v>
      </c>
      <c r="CO551" s="18" t="str">
        <f t="shared" si="292"/>
        <v>腕膝得点表!3:4</v>
      </c>
      <c r="CP551" s="116" t="str">
        <f t="shared" si="293"/>
        <v>腕膝得点表!8:9</v>
      </c>
      <c r="CQ551" s="18" t="str">
        <f t="shared" si="294"/>
        <v>20mシャトルラン得点表!3:13</v>
      </c>
      <c r="CR551" s="116" t="str">
        <f t="shared" si="295"/>
        <v>20mシャトルラン得点表!16:25</v>
      </c>
      <c r="CS551" s="47" t="b">
        <f t="shared" si="279"/>
        <v>0</v>
      </c>
    </row>
    <row r="552" spans="1:97">
      <c r="A552" s="10">
        <v>541</v>
      </c>
      <c r="B552" s="147"/>
      <c r="C552" s="15"/>
      <c r="D552" s="233"/>
      <c r="E552" s="15"/>
      <c r="F552" s="139" t="str">
        <f t="shared" si="266"/>
        <v/>
      </c>
      <c r="G552" s="15"/>
      <c r="H552" s="15"/>
      <c r="I552" s="30"/>
      <c r="J552" s="31" t="str">
        <f t="shared" ca="1" si="267"/>
        <v/>
      </c>
      <c r="K552" s="30"/>
      <c r="L552" s="31" t="str">
        <f t="shared" ca="1" si="268"/>
        <v/>
      </c>
      <c r="M552" s="59"/>
      <c r="N552" s="60"/>
      <c r="O552" s="60"/>
      <c r="P552" s="60"/>
      <c r="Q552" s="151"/>
      <c r="R552" s="122"/>
      <c r="S552" s="38" t="str">
        <f t="shared" ca="1" si="269"/>
        <v/>
      </c>
      <c r="T552" s="59"/>
      <c r="U552" s="60"/>
      <c r="V552" s="60"/>
      <c r="W552" s="60"/>
      <c r="X552" s="61"/>
      <c r="Y552" s="38"/>
      <c r="Z552" s="144" t="str">
        <f t="shared" ca="1" si="270"/>
        <v/>
      </c>
      <c r="AA552" s="59"/>
      <c r="AB552" s="60"/>
      <c r="AC552" s="60"/>
      <c r="AD552" s="151"/>
      <c r="AE552" s="30"/>
      <c r="AF552" s="31" t="str">
        <f t="shared" ca="1" si="271"/>
        <v/>
      </c>
      <c r="AG552" s="30"/>
      <c r="AH552" s="31" t="str">
        <f t="shared" ca="1" si="272"/>
        <v/>
      </c>
      <c r="AI552" s="122"/>
      <c r="AJ552" s="38" t="str">
        <f t="shared" ca="1" si="273"/>
        <v/>
      </c>
      <c r="AK552" s="30"/>
      <c r="AL552" s="31" t="str">
        <f t="shared" ca="1" si="274"/>
        <v/>
      </c>
      <c r="AM552" s="11" t="str">
        <f t="shared" si="275"/>
        <v/>
      </c>
      <c r="AN552" s="11" t="str">
        <f t="shared" si="276"/>
        <v/>
      </c>
      <c r="AO552" s="11" t="str">
        <f>IF(AM552=7,VLOOKUP(AN552,設定!$A$2:$B$6,2,1),"---")</f>
        <v>---</v>
      </c>
      <c r="AP552" s="85"/>
      <c r="AQ552" s="86"/>
      <c r="AR552" s="86"/>
      <c r="AS552" s="87" t="s">
        <v>115</v>
      </c>
      <c r="AT552" s="88"/>
      <c r="AU552" s="87"/>
      <c r="AV552" s="89"/>
      <c r="AW552" s="90" t="str">
        <f t="shared" si="277"/>
        <v/>
      </c>
      <c r="AX552" s="87" t="s">
        <v>115</v>
      </c>
      <c r="AY552" s="87" t="s">
        <v>115</v>
      </c>
      <c r="AZ552" s="87" t="s">
        <v>115</v>
      </c>
      <c r="BA552" s="87"/>
      <c r="BB552" s="87"/>
      <c r="BC552" s="87"/>
      <c r="BD552" s="87"/>
      <c r="BE552" s="91"/>
      <c r="BF552" s="96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/>
      <c r="BV552" s="87"/>
      <c r="BW552" s="87"/>
      <c r="BX552" s="256"/>
      <c r="BY552" s="106"/>
      <c r="BZ552" s="47"/>
      <c r="CA552" s="47">
        <v>541</v>
      </c>
      <c r="CB552" s="18" t="str">
        <f t="shared" si="278"/>
        <v/>
      </c>
      <c r="CC552" s="18" t="str">
        <f t="shared" si="280"/>
        <v>立得点表!3:12</v>
      </c>
      <c r="CD552" s="116" t="str">
        <f t="shared" si="281"/>
        <v>立得点表!16:25</v>
      </c>
      <c r="CE552" s="18" t="str">
        <f t="shared" si="282"/>
        <v>立3段得点表!3:13</v>
      </c>
      <c r="CF552" s="116" t="str">
        <f t="shared" si="283"/>
        <v>立3段得点表!16:25</v>
      </c>
      <c r="CG552" s="18" t="str">
        <f t="shared" si="284"/>
        <v>ボール得点表!3:13</v>
      </c>
      <c r="CH552" s="116" t="str">
        <f t="shared" si="285"/>
        <v>ボール得点表!16:25</v>
      </c>
      <c r="CI552" s="18" t="str">
        <f t="shared" si="286"/>
        <v>50m得点表!3:13</v>
      </c>
      <c r="CJ552" s="116" t="str">
        <f t="shared" si="287"/>
        <v>50m得点表!16:25</v>
      </c>
      <c r="CK552" s="18" t="str">
        <f t="shared" si="288"/>
        <v>往得点表!3:13</v>
      </c>
      <c r="CL552" s="116" t="str">
        <f t="shared" si="289"/>
        <v>往得点表!16:25</v>
      </c>
      <c r="CM552" s="18" t="str">
        <f t="shared" si="290"/>
        <v>腕得点表!3:13</v>
      </c>
      <c r="CN552" s="116" t="str">
        <f t="shared" si="291"/>
        <v>腕得点表!16:25</v>
      </c>
      <c r="CO552" s="18" t="str">
        <f t="shared" si="292"/>
        <v>腕膝得点表!3:4</v>
      </c>
      <c r="CP552" s="116" t="str">
        <f t="shared" si="293"/>
        <v>腕膝得点表!8:9</v>
      </c>
      <c r="CQ552" s="18" t="str">
        <f t="shared" si="294"/>
        <v>20mシャトルラン得点表!3:13</v>
      </c>
      <c r="CR552" s="116" t="str">
        <f t="shared" si="295"/>
        <v>20mシャトルラン得点表!16:25</v>
      </c>
      <c r="CS552" s="47" t="b">
        <f t="shared" si="279"/>
        <v>0</v>
      </c>
    </row>
    <row r="553" spans="1:97">
      <c r="A553" s="10">
        <v>542</v>
      </c>
      <c r="B553" s="147"/>
      <c r="C553" s="15"/>
      <c r="D553" s="233"/>
      <c r="E553" s="15"/>
      <c r="F553" s="139" t="str">
        <f t="shared" si="266"/>
        <v/>
      </c>
      <c r="G553" s="15"/>
      <c r="H553" s="15"/>
      <c r="I553" s="30"/>
      <c r="J553" s="31" t="str">
        <f t="shared" ca="1" si="267"/>
        <v/>
      </c>
      <c r="K553" s="30"/>
      <c r="L553" s="31" t="str">
        <f t="shared" ca="1" si="268"/>
        <v/>
      </c>
      <c r="M553" s="59"/>
      <c r="N553" s="60"/>
      <c r="O553" s="60"/>
      <c r="P553" s="60"/>
      <c r="Q553" s="151"/>
      <c r="R553" s="122"/>
      <c r="S553" s="38" t="str">
        <f t="shared" ca="1" si="269"/>
        <v/>
      </c>
      <c r="T553" s="59"/>
      <c r="U553" s="60"/>
      <c r="V553" s="60"/>
      <c r="W553" s="60"/>
      <c r="X553" s="61"/>
      <c r="Y553" s="38"/>
      <c r="Z553" s="144" t="str">
        <f t="shared" ca="1" si="270"/>
        <v/>
      </c>
      <c r="AA553" s="59"/>
      <c r="AB553" s="60"/>
      <c r="AC553" s="60"/>
      <c r="AD553" s="151"/>
      <c r="AE553" s="30"/>
      <c r="AF553" s="31" t="str">
        <f t="shared" ca="1" si="271"/>
        <v/>
      </c>
      <c r="AG553" s="30"/>
      <c r="AH553" s="31" t="str">
        <f t="shared" ca="1" si="272"/>
        <v/>
      </c>
      <c r="AI553" s="122"/>
      <c r="AJ553" s="38" t="str">
        <f t="shared" ca="1" si="273"/>
        <v/>
      </c>
      <c r="AK553" s="30"/>
      <c r="AL553" s="31" t="str">
        <f t="shared" ca="1" si="274"/>
        <v/>
      </c>
      <c r="AM553" s="11" t="str">
        <f t="shared" si="275"/>
        <v/>
      </c>
      <c r="AN553" s="11" t="str">
        <f t="shared" si="276"/>
        <v/>
      </c>
      <c r="AO553" s="11" t="str">
        <f>IF(AM553=7,VLOOKUP(AN553,設定!$A$2:$B$6,2,1),"---")</f>
        <v>---</v>
      </c>
      <c r="AP553" s="85"/>
      <c r="AQ553" s="86"/>
      <c r="AR553" s="86"/>
      <c r="AS553" s="87" t="s">
        <v>115</v>
      </c>
      <c r="AT553" s="88"/>
      <c r="AU553" s="87"/>
      <c r="AV553" s="89"/>
      <c r="AW553" s="90" t="str">
        <f t="shared" si="277"/>
        <v/>
      </c>
      <c r="AX553" s="87" t="s">
        <v>115</v>
      </c>
      <c r="AY553" s="87" t="s">
        <v>115</v>
      </c>
      <c r="AZ553" s="87" t="s">
        <v>115</v>
      </c>
      <c r="BA553" s="87"/>
      <c r="BB553" s="87"/>
      <c r="BC553" s="87"/>
      <c r="BD553" s="87"/>
      <c r="BE553" s="91"/>
      <c r="BF553" s="96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256"/>
      <c r="BY553" s="106"/>
      <c r="BZ553" s="47"/>
      <c r="CA553" s="47">
        <v>542</v>
      </c>
      <c r="CB553" s="18" t="str">
        <f t="shared" si="278"/>
        <v/>
      </c>
      <c r="CC553" s="18" t="str">
        <f t="shared" si="280"/>
        <v>立得点表!3:12</v>
      </c>
      <c r="CD553" s="116" t="str">
        <f t="shared" si="281"/>
        <v>立得点表!16:25</v>
      </c>
      <c r="CE553" s="18" t="str">
        <f t="shared" si="282"/>
        <v>立3段得点表!3:13</v>
      </c>
      <c r="CF553" s="116" t="str">
        <f t="shared" si="283"/>
        <v>立3段得点表!16:25</v>
      </c>
      <c r="CG553" s="18" t="str">
        <f t="shared" si="284"/>
        <v>ボール得点表!3:13</v>
      </c>
      <c r="CH553" s="116" t="str">
        <f t="shared" si="285"/>
        <v>ボール得点表!16:25</v>
      </c>
      <c r="CI553" s="18" t="str">
        <f t="shared" si="286"/>
        <v>50m得点表!3:13</v>
      </c>
      <c r="CJ553" s="116" t="str">
        <f t="shared" si="287"/>
        <v>50m得点表!16:25</v>
      </c>
      <c r="CK553" s="18" t="str">
        <f t="shared" si="288"/>
        <v>往得点表!3:13</v>
      </c>
      <c r="CL553" s="116" t="str">
        <f t="shared" si="289"/>
        <v>往得点表!16:25</v>
      </c>
      <c r="CM553" s="18" t="str">
        <f t="shared" si="290"/>
        <v>腕得点表!3:13</v>
      </c>
      <c r="CN553" s="116" t="str">
        <f t="shared" si="291"/>
        <v>腕得点表!16:25</v>
      </c>
      <c r="CO553" s="18" t="str">
        <f t="shared" si="292"/>
        <v>腕膝得点表!3:4</v>
      </c>
      <c r="CP553" s="116" t="str">
        <f t="shared" si="293"/>
        <v>腕膝得点表!8:9</v>
      </c>
      <c r="CQ553" s="18" t="str">
        <f t="shared" si="294"/>
        <v>20mシャトルラン得点表!3:13</v>
      </c>
      <c r="CR553" s="116" t="str">
        <f t="shared" si="295"/>
        <v>20mシャトルラン得点表!16:25</v>
      </c>
      <c r="CS553" s="47" t="b">
        <f t="shared" si="279"/>
        <v>0</v>
      </c>
    </row>
    <row r="554" spans="1:97">
      <c r="A554" s="10">
        <v>543</v>
      </c>
      <c r="B554" s="147"/>
      <c r="C554" s="15"/>
      <c r="D554" s="233"/>
      <c r="E554" s="15"/>
      <c r="F554" s="139" t="str">
        <f t="shared" si="266"/>
        <v/>
      </c>
      <c r="G554" s="15"/>
      <c r="H554" s="15"/>
      <c r="I554" s="30"/>
      <c r="J554" s="31" t="str">
        <f t="shared" ca="1" si="267"/>
        <v/>
      </c>
      <c r="K554" s="30"/>
      <c r="L554" s="31" t="str">
        <f t="shared" ca="1" si="268"/>
        <v/>
      </c>
      <c r="M554" s="59"/>
      <c r="N554" s="60"/>
      <c r="O554" s="60"/>
      <c r="P554" s="60"/>
      <c r="Q554" s="151"/>
      <c r="R554" s="122"/>
      <c r="S554" s="38" t="str">
        <f t="shared" ca="1" si="269"/>
        <v/>
      </c>
      <c r="T554" s="59"/>
      <c r="U554" s="60"/>
      <c r="V554" s="60"/>
      <c r="W554" s="60"/>
      <c r="X554" s="61"/>
      <c r="Y554" s="38"/>
      <c r="Z554" s="144" t="str">
        <f t="shared" ca="1" si="270"/>
        <v/>
      </c>
      <c r="AA554" s="59"/>
      <c r="AB554" s="60"/>
      <c r="AC554" s="60"/>
      <c r="AD554" s="151"/>
      <c r="AE554" s="30"/>
      <c r="AF554" s="31" t="str">
        <f t="shared" ca="1" si="271"/>
        <v/>
      </c>
      <c r="AG554" s="30"/>
      <c r="AH554" s="31" t="str">
        <f t="shared" ca="1" si="272"/>
        <v/>
      </c>
      <c r="AI554" s="122"/>
      <c r="AJ554" s="38" t="str">
        <f t="shared" ca="1" si="273"/>
        <v/>
      </c>
      <c r="AK554" s="30"/>
      <c r="AL554" s="31" t="str">
        <f t="shared" ca="1" si="274"/>
        <v/>
      </c>
      <c r="AM554" s="11" t="str">
        <f t="shared" si="275"/>
        <v/>
      </c>
      <c r="AN554" s="11" t="str">
        <f t="shared" si="276"/>
        <v/>
      </c>
      <c r="AO554" s="11" t="str">
        <f>IF(AM554=7,VLOOKUP(AN554,設定!$A$2:$B$6,2,1),"---")</f>
        <v>---</v>
      </c>
      <c r="AP554" s="85"/>
      <c r="AQ554" s="86"/>
      <c r="AR554" s="86"/>
      <c r="AS554" s="87" t="s">
        <v>115</v>
      </c>
      <c r="AT554" s="88"/>
      <c r="AU554" s="87"/>
      <c r="AV554" s="89"/>
      <c r="AW554" s="90" t="str">
        <f t="shared" si="277"/>
        <v/>
      </c>
      <c r="AX554" s="87" t="s">
        <v>115</v>
      </c>
      <c r="AY554" s="87" t="s">
        <v>115</v>
      </c>
      <c r="AZ554" s="87" t="s">
        <v>115</v>
      </c>
      <c r="BA554" s="87"/>
      <c r="BB554" s="87"/>
      <c r="BC554" s="87"/>
      <c r="BD554" s="87"/>
      <c r="BE554" s="91"/>
      <c r="BF554" s="96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256"/>
      <c r="BY554" s="106"/>
      <c r="BZ554" s="47"/>
      <c r="CA554" s="47">
        <v>543</v>
      </c>
      <c r="CB554" s="18" t="str">
        <f t="shared" si="278"/>
        <v/>
      </c>
      <c r="CC554" s="18" t="str">
        <f t="shared" si="280"/>
        <v>立得点表!3:12</v>
      </c>
      <c r="CD554" s="116" t="str">
        <f t="shared" si="281"/>
        <v>立得点表!16:25</v>
      </c>
      <c r="CE554" s="18" t="str">
        <f t="shared" si="282"/>
        <v>立3段得点表!3:13</v>
      </c>
      <c r="CF554" s="116" t="str">
        <f t="shared" si="283"/>
        <v>立3段得点表!16:25</v>
      </c>
      <c r="CG554" s="18" t="str">
        <f t="shared" si="284"/>
        <v>ボール得点表!3:13</v>
      </c>
      <c r="CH554" s="116" t="str">
        <f t="shared" si="285"/>
        <v>ボール得点表!16:25</v>
      </c>
      <c r="CI554" s="18" t="str">
        <f t="shared" si="286"/>
        <v>50m得点表!3:13</v>
      </c>
      <c r="CJ554" s="116" t="str">
        <f t="shared" si="287"/>
        <v>50m得点表!16:25</v>
      </c>
      <c r="CK554" s="18" t="str">
        <f t="shared" si="288"/>
        <v>往得点表!3:13</v>
      </c>
      <c r="CL554" s="116" t="str">
        <f t="shared" si="289"/>
        <v>往得点表!16:25</v>
      </c>
      <c r="CM554" s="18" t="str">
        <f t="shared" si="290"/>
        <v>腕得点表!3:13</v>
      </c>
      <c r="CN554" s="116" t="str">
        <f t="shared" si="291"/>
        <v>腕得点表!16:25</v>
      </c>
      <c r="CO554" s="18" t="str">
        <f t="shared" si="292"/>
        <v>腕膝得点表!3:4</v>
      </c>
      <c r="CP554" s="116" t="str">
        <f t="shared" si="293"/>
        <v>腕膝得点表!8:9</v>
      </c>
      <c r="CQ554" s="18" t="str">
        <f t="shared" si="294"/>
        <v>20mシャトルラン得点表!3:13</v>
      </c>
      <c r="CR554" s="116" t="str">
        <f t="shared" si="295"/>
        <v>20mシャトルラン得点表!16:25</v>
      </c>
      <c r="CS554" s="47" t="b">
        <f t="shared" si="279"/>
        <v>0</v>
      </c>
    </row>
    <row r="555" spans="1:97">
      <c r="A555" s="10">
        <v>544</v>
      </c>
      <c r="B555" s="147"/>
      <c r="C555" s="15"/>
      <c r="D555" s="233"/>
      <c r="E555" s="15"/>
      <c r="F555" s="139" t="str">
        <f t="shared" si="266"/>
        <v/>
      </c>
      <c r="G555" s="15"/>
      <c r="H555" s="15"/>
      <c r="I555" s="30"/>
      <c r="J555" s="31" t="str">
        <f t="shared" ca="1" si="267"/>
        <v/>
      </c>
      <c r="K555" s="30"/>
      <c r="L555" s="31" t="str">
        <f t="shared" ca="1" si="268"/>
        <v/>
      </c>
      <c r="M555" s="59"/>
      <c r="N555" s="60"/>
      <c r="O555" s="60"/>
      <c r="P555" s="60"/>
      <c r="Q555" s="151"/>
      <c r="R555" s="122"/>
      <c r="S555" s="38" t="str">
        <f t="shared" ca="1" si="269"/>
        <v/>
      </c>
      <c r="T555" s="59"/>
      <c r="U555" s="60"/>
      <c r="V555" s="60"/>
      <c r="W555" s="60"/>
      <c r="X555" s="61"/>
      <c r="Y555" s="38"/>
      <c r="Z555" s="144" t="str">
        <f t="shared" ca="1" si="270"/>
        <v/>
      </c>
      <c r="AA555" s="59"/>
      <c r="AB555" s="60"/>
      <c r="AC555" s="60"/>
      <c r="AD555" s="151"/>
      <c r="AE555" s="30"/>
      <c r="AF555" s="31" t="str">
        <f t="shared" ca="1" si="271"/>
        <v/>
      </c>
      <c r="AG555" s="30"/>
      <c r="AH555" s="31" t="str">
        <f t="shared" ca="1" si="272"/>
        <v/>
      </c>
      <c r="AI555" s="122"/>
      <c r="AJ555" s="38" t="str">
        <f t="shared" ca="1" si="273"/>
        <v/>
      </c>
      <c r="AK555" s="30"/>
      <c r="AL555" s="31" t="str">
        <f t="shared" ca="1" si="274"/>
        <v/>
      </c>
      <c r="AM555" s="11" t="str">
        <f t="shared" si="275"/>
        <v/>
      </c>
      <c r="AN555" s="11" t="str">
        <f t="shared" si="276"/>
        <v/>
      </c>
      <c r="AO555" s="11" t="str">
        <f>IF(AM555=7,VLOOKUP(AN555,設定!$A$2:$B$6,2,1),"---")</f>
        <v>---</v>
      </c>
      <c r="AP555" s="85"/>
      <c r="AQ555" s="86"/>
      <c r="AR555" s="86"/>
      <c r="AS555" s="87" t="s">
        <v>115</v>
      </c>
      <c r="AT555" s="88"/>
      <c r="AU555" s="87"/>
      <c r="AV555" s="89"/>
      <c r="AW555" s="90" t="str">
        <f t="shared" si="277"/>
        <v/>
      </c>
      <c r="AX555" s="87" t="s">
        <v>115</v>
      </c>
      <c r="AY555" s="87" t="s">
        <v>115</v>
      </c>
      <c r="AZ555" s="87" t="s">
        <v>115</v>
      </c>
      <c r="BA555" s="87"/>
      <c r="BB555" s="87"/>
      <c r="BC555" s="87"/>
      <c r="BD555" s="87"/>
      <c r="BE555" s="91"/>
      <c r="BF555" s="96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256"/>
      <c r="BY555" s="106"/>
      <c r="BZ555" s="47"/>
      <c r="CA555" s="47">
        <v>544</v>
      </c>
      <c r="CB555" s="18" t="str">
        <f t="shared" si="278"/>
        <v/>
      </c>
      <c r="CC555" s="18" t="str">
        <f t="shared" si="280"/>
        <v>立得点表!3:12</v>
      </c>
      <c r="CD555" s="116" t="str">
        <f t="shared" si="281"/>
        <v>立得点表!16:25</v>
      </c>
      <c r="CE555" s="18" t="str">
        <f t="shared" si="282"/>
        <v>立3段得点表!3:13</v>
      </c>
      <c r="CF555" s="116" t="str">
        <f t="shared" si="283"/>
        <v>立3段得点表!16:25</v>
      </c>
      <c r="CG555" s="18" t="str">
        <f t="shared" si="284"/>
        <v>ボール得点表!3:13</v>
      </c>
      <c r="CH555" s="116" t="str">
        <f t="shared" si="285"/>
        <v>ボール得点表!16:25</v>
      </c>
      <c r="CI555" s="18" t="str">
        <f t="shared" si="286"/>
        <v>50m得点表!3:13</v>
      </c>
      <c r="CJ555" s="116" t="str">
        <f t="shared" si="287"/>
        <v>50m得点表!16:25</v>
      </c>
      <c r="CK555" s="18" t="str">
        <f t="shared" si="288"/>
        <v>往得点表!3:13</v>
      </c>
      <c r="CL555" s="116" t="str">
        <f t="shared" si="289"/>
        <v>往得点表!16:25</v>
      </c>
      <c r="CM555" s="18" t="str">
        <f t="shared" si="290"/>
        <v>腕得点表!3:13</v>
      </c>
      <c r="CN555" s="116" t="str">
        <f t="shared" si="291"/>
        <v>腕得点表!16:25</v>
      </c>
      <c r="CO555" s="18" t="str">
        <f t="shared" si="292"/>
        <v>腕膝得点表!3:4</v>
      </c>
      <c r="CP555" s="116" t="str">
        <f t="shared" si="293"/>
        <v>腕膝得点表!8:9</v>
      </c>
      <c r="CQ555" s="18" t="str">
        <f t="shared" si="294"/>
        <v>20mシャトルラン得点表!3:13</v>
      </c>
      <c r="CR555" s="116" t="str">
        <f t="shared" si="295"/>
        <v>20mシャトルラン得点表!16:25</v>
      </c>
      <c r="CS555" s="47" t="b">
        <f t="shared" si="279"/>
        <v>0</v>
      </c>
    </row>
    <row r="556" spans="1:97">
      <c r="A556" s="10">
        <v>545</v>
      </c>
      <c r="B556" s="147"/>
      <c r="C556" s="15"/>
      <c r="D556" s="233"/>
      <c r="E556" s="15"/>
      <c r="F556" s="139" t="str">
        <f t="shared" si="266"/>
        <v/>
      </c>
      <c r="G556" s="15"/>
      <c r="H556" s="15"/>
      <c r="I556" s="30"/>
      <c r="J556" s="31" t="str">
        <f t="shared" ca="1" si="267"/>
        <v/>
      </c>
      <c r="K556" s="30"/>
      <c r="L556" s="31" t="str">
        <f t="shared" ca="1" si="268"/>
        <v/>
      </c>
      <c r="M556" s="59"/>
      <c r="N556" s="60"/>
      <c r="O556" s="60"/>
      <c r="P556" s="60"/>
      <c r="Q556" s="151"/>
      <c r="R556" s="122"/>
      <c r="S556" s="38" t="str">
        <f t="shared" ca="1" si="269"/>
        <v/>
      </c>
      <c r="T556" s="59"/>
      <c r="U556" s="60"/>
      <c r="V556" s="60"/>
      <c r="W556" s="60"/>
      <c r="X556" s="61"/>
      <c r="Y556" s="38"/>
      <c r="Z556" s="144" t="str">
        <f t="shared" ca="1" si="270"/>
        <v/>
      </c>
      <c r="AA556" s="59"/>
      <c r="AB556" s="60"/>
      <c r="AC556" s="60"/>
      <c r="AD556" s="151"/>
      <c r="AE556" s="30"/>
      <c r="AF556" s="31" t="str">
        <f t="shared" ca="1" si="271"/>
        <v/>
      </c>
      <c r="AG556" s="30"/>
      <c r="AH556" s="31" t="str">
        <f t="shared" ca="1" si="272"/>
        <v/>
      </c>
      <c r="AI556" s="122"/>
      <c r="AJ556" s="38" t="str">
        <f t="shared" ca="1" si="273"/>
        <v/>
      </c>
      <c r="AK556" s="30"/>
      <c r="AL556" s="31" t="str">
        <f t="shared" ca="1" si="274"/>
        <v/>
      </c>
      <c r="AM556" s="11" t="str">
        <f t="shared" si="275"/>
        <v/>
      </c>
      <c r="AN556" s="11" t="str">
        <f t="shared" si="276"/>
        <v/>
      </c>
      <c r="AO556" s="11" t="str">
        <f>IF(AM556=7,VLOOKUP(AN556,設定!$A$2:$B$6,2,1),"---")</f>
        <v>---</v>
      </c>
      <c r="AP556" s="85"/>
      <c r="AQ556" s="86"/>
      <c r="AR556" s="86"/>
      <c r="AS556" s="87" t="s">
        <v>115</v>
      </c>
      <c r="AT556" s="88"/>
      <c r="AU556" s="87"/>
      <c r="AV556" s="89"/>
      <c r="AW556" s="90" t="str">
        <f t="shared" si="277"/>
        <v/>
      </c>
      <c r="AX556" s="87" t="s">
        <v>115</v>
      </c>
      <c r="AY556" s="87" t="s">
        <v>115</v>
      </c>
      <c r="AZ556" s="87" t="s">
        <v>115</v>
      </c>
      <c r="BA556" s="87"/>
      <c r="BB556" s="87"/>
      <c r="BC556" s="87"/>
      <c r="BD556" s="87"/>
      <c r="BE556" s="91"/>
      <c r="BF556" s="96"/>
      <c r="BG556" s="87"/>
      <c r="BH556" s="87"/>
      <c r="BI556" s="87"/>
      <c r="BJ556" s="87"/>
      <c r="BK556" s="87"/>
      <c r="BL556" s="87"/>
      <c r="BM556" s="87"/>
      <c r="BN556" s="87"/>
      <c r="BO556" s="87"/>
      <c r="BP556" s="87"/>
      <c r="BQ556" s="87"/>
      <c r="BR556" s="87"/>
      <c r="BS556" s="87"/>
      <c r="BT556" s="87"/>
      <c r="BU556" s="87"/>
      <c r="BV556" s="87"/>
      <c r="BW556" s="87"/>
      <c r="BX556" s="256"/>
      <c r="BY556" s="106"/>
      <c r="BZ556" s="47"/>
      <c r="CA556" s="47">
        <v>545</v>
      </c>
      <c r="CB556" s="18" t="str">
        <f t="shared" si="278"/>
        <v/>
      </c>
      <c r="CC556" s="18" t="str">
        <f t="shared" si="280"/>
        <v>立得点表!3:12</v>
      </c>
      <c r="CD556" s="116" t="str">
        <f t="shared" si="281"/>
        <v>立得点表!16:25</v>
      </c>
      <c r="CE556" s="18" t="str">
        <f t="shared" si="282"/>
        <v>立3段得点表!3:13</v>
      </c>
      <c r="CF556" s="116" t="str">
        <f t="shared" si="283"/>
        <v>立3段得点表!16:25</v>
      </c>
      <c r="CG556" s="18" t="str">
        <f t="shared" si="284"/>
        <v>ボール得点表!3:13</v>
      </c>
      <c r="CH556" s="116" t="str">
        <f t="shared" si="285"/>
        <v>ボール得点表!16:25</v>
      </c>
      <c r="CI556" s="18" t="str">
        <f t="shared" si="286"/>
        <v>50m得点表!3:13</v>
      </c>
      <c r="CJ556" s="116" t="str">
        <f t="shared" si="287"/>
        <v>50m得点表!16:25</v>
      </c>
      <c r="CK556" s="18" t="str">
        <f t="shared" si="288"/>
        <v>往得点表!3:13</v>
      </c>
      <c r="CL556" s="116" t="str">
        <f t="shared" si="289"/>
        <v>往得点表!16:25</v>
      </c>
      <c r="CM556" s="18" t="str">
        <f t="shared" si="290"/>
        <v>腕得点表!3:13</v>
      </c>
      <c r="CN556" s="116" t="str">
        <f t="shared" si="291"/>
        <v>腕得点表!16:25</v>
      </c>
      <c r="CO556" s="18" t="str">
        <f t="shared" si="292"/>
        <v>腕膝得点表!3:4</v>
      </c>
      <c r="CP556" s="116" t="str">
        <f t="shared" si="293"/>
        <v>腕膝得点表!8:9</v>
      </c>
      <c r="CQ556" s="18" t="str">
        <f t="shared" si="294"/>
        <v>20mシャトルラン得点表!3:13</v>
      </c>
      <c r="CR556" s="116" t="str">
        <f t="shared" si="295"/>
        <v>20mシャトルラン得点表!16:25</v>
      </c>
      <c r="CS556" s="47" t="b">
        <f t="shared" si="279"/>
        <v>0</v>
      </c>
    </row>
    <row r="557" spans="1:97">
      <c r="A557" s="10">
        <v>546</v>
      </c>
      <c r="B557" s="147"/>
      <c r="C557" s="15"/>
      <c r="D557" s="233"/>
      <c r="E557" s="15"/>
      <c r="F557" s="139" t="str">
        <f t="shared" si="266"/>
        <v/>
      </c>
      <c r="G557" s="15"/>
      <c r="H557" s="15"/>
      <c r="I557" s="30"/>
      <c r="J557" s="31" t="str">
        <f t="shared" ca="1" si="267"/>
        <v/>
      </c>
      <c r="K557" s="30"/>
      <c r="L557" s="31" t="str">
        <f t="shared" ca="1" si="268"/>
        <v/>
      </c>
      <c r="M557" s="59"/>
      <c r="N557" s="60"/>
      <c r="O557" s="60"/>
      <c r="P557" s="60"/>
      <c r="Q557" s="151"/>
      <c r="R557" s="122"/>
      <c r="S557" s="38" t="str">
        <f t="shared" ca="1" si="269"/>
        <v/>
      </c>
      <c r="T557" s="59"/>
      <c r="U557" s="60"/>
      <c r="V557" s="60"/>
      <c r="W557" s="60"/>
      <c r="X557" s="61"/>
      <c r="Y557" s="38"/>
      <c r="Z557" s="144" t="str">
        <f t="shared" ca="1" si="270"/>
        <v/>
      </c>
      <c r="AA557" s="59"/>
      <c r="AB557" s="60"/>
      <c r="AC557" s="60"/>
      <c r="AD557" s="151"/>
      <c r="AE557" s="30"/>
      <c r="AF557" s="31" t="str">
        <f t="shared" ca="1" si="271"/>
        <v/>
      </c>
      <c r="AG557" s="30"/>
      <c r="AH557" s="31" t="str">
        <f t="shared" ca="1" si="272"/>
        <v/>
      </c>
      <c r="AI557" s="122"/>
      <c r="AJ557" s="38" t="str">
        <f t="shared" ca="1" si="273"/>
        <v/>
      </c>
      <c r="AK557" s="30"/>
      <c r="AL557" s="31" t="str">
        <f t="shared" ca="1" si="274"/>
        <v/>
      </c>
      <c r="AM557" s="11" t="str">
        <f t="shared" si="275"/>
        <v/>
      </c>
      <c r="AN557" s="11" t="str">
        <f t="shared" si="276"/>
        <v/>
      </c>
      <c r="AO557" s="11" t="str">
        <f>IF(AM557=7,VLOOKUP(AN557,設定!$A$2:$B$6,2,1),"---")</f>
        <v>---</v>
      </c>
      <c r="AP557" s="85"/>
      <c r="AQ557" s="86"/>
      <c r="AR557" s="86"/>
      <c r="AS557" s="87" t="s">
        <v>115</v>
      </c>
      <c r="AT557" s="88"/>
      <c r="AU557" s="87"/>
      <c r="AV557" s="89"/>
      <c r="AW557" s="90" t="str">
        <f t="shared" si="277"/>
        <v/>
      </c>
      <c r="AX557" s="87" t="s">
        <v>115</v>
      </c>
      <c r="AY557" s="87" t="s">
        <v>115</v>
      </c>
      <c r="AZ557" s="87" t="s">
        <v>115</v>
      </c>
      <c r="BA557" s="87"/>
      <c r="BB557" s="87"/>
      <c r="BC557" s="87"/>
      <c r="BD557" s="87"/>
      <c r="BE557" s="91"/>
      <c r="BF557" s="96"/>
      <c r="BG557" s="87"/>
      <c r="BH557" s="87"/>
      <c r="BI557" s="87"/>
      <c r="BJ557" s="87"/>
      <c r="BK557" s="87"/>
      <c r="BL557" s="87"/>
      <c r="BM557" s="87"/>
      <c r="BN557" s="87"/>
      <c r="BO557" s="87"/>
      <c r="BP557" s="87"/>
      <c r="BQ557" s="87"/>
      <c r="BR557" s="87"/>
      <c r="BS557" s="87"/>
      <c r="BT557" s="87"/>
      <c r="BU557" s="87"/>
      <c r="BV557" s="87"/>
      <c r="BW557" s="87"/>
      <c r="BX557" s="256"/>
      <c r="BY557" s="106"/>
      <c r="BZ557" s="47"/>
      <c r="CA557" s="47">
        <v>546</v>
      </c>
      <c r="CB557" s="18" t="str">
        <f t="shared" si="278"/>
        <v/>
      </c>
      <c r="CC557" s="18" t="str">
        <f t="shared" si="280"/>
        <v>立得点表!3:12</v>
      </c>
      <c r="CD557" s="116" t="str">
        <f t="shared" si="281"/>
        <v>立得点表!16:25</v>
      </c>
      <c r="CE557" s="18" t="str">
        <f t="shared" si="282"/>
        <v>立3段得点表!3:13</v>
      </c>
      <c r="CF557" s="116" t="str">
        <f t="shared" si="283"/>
        <v>立3段得点表!16:25</v>
      </c>
      <c r="CG557" s="18" t="str">
        <f t="shared" si="284"/>
        <v>ボール得点表!3:13</v>
      </c>
      <c r="CH557" s="116" t="str">
        <f t="shared" si="285"/>
        <v>ボール得点表!16:25</v>
      </c>
      <c r="CI557" s="18" t="str">
        <f t="shared" si="286"/>
        <v>50m得点表!3:13</v>
      </c>
      <c r="CJ557" s="116" t="str">
        <f t="shared" si="287"/>
        <v>50m得点表!16:25</v>
      </c>
      <c r="CK557" s="18" t="str">
        <f t="shared" si="288"/>
        <v>往得点表!3:13</v>
      </c>
      <c r="CL557" s="116" t="str">
        <f t="shared" si="289"/>
        <v>往得点表!16:25</v>
      </c>
      <c r="CM557" s="18" t="str">
        <f t="shared" si="290"/>
        <v>腕得点表!3:13</v>
      </c>
      <c r="CN557" s="116" t="str">
        <f t="shared" si="291"/>
        <v>腕得点表!16:25</v>
      </c>
      <c r="CO557" s="18" t="str">
        <f t="shared" si="292"/>
        <v>腕膝得点表!3:4</v>
      </c>
      <c r="CP557" s="116" t="str">
        <f t="shared" si="293"/>
        <v>腕膝得点表!8:9</v>
      </c>
      <c r="CQ557" s="18" t="str">
        <f t="shared" si="294"/>
        <v>20mシャトルラン得点表!3:13</v>
      </c>
      <c r="CR557" s="116" t="str">
        <f t="shared" si="295"/>
        <v>20mシャトルラン得点表!16:25</v>
      </c>
      <c r="CS557" s="47" t="b">
        <f t="shared" si="279"/>
        <v>0</v>
      </c>
    </row>
    <row r="558" spans="1:97">
      <c r="A558" s="10">
        <v>547</v>
      </c>
      <c r="B558" s="147"/>
      <c r="C558" s="15"/>
      <c r="D558" s="233"/>
      <c r="E558" s="15"/>
      <c r="F558" s="139" t="str">
        <f t="shared" si="266"/>
        <v/>
      </c>
      <c r="G558" s="15"/>
      <c r="H558" s="15"/>
      <c r="I558" s="30"/>
      <c r="J558" s="31" t="str">
        <f t="shared" ca="1" si="267"/>
        <v/>
      </c>
      <c r="K558" s="30"/>
      <c r="L558" s="31" t="str">
        <f t="shared" ca="1" si="268"/>
        <v/>
      </c>
      <c r="M558" s="59"/>
      <c r="N558" s="60"/>
      <c r="O558" s="60"/>
      <c r="P558" s="60"/>
      <c r="Q558" s="151"/>
      <c r="R558" s="122"/>
      <c r="S558" s="38" t="str">
        <f t="shared" ca="1" si="269"/>
        <v/>
      </c>
      <c r="T558" s="59"/>
      <c r="U558" s="60"/>
      <c r="V558" s="60"/>
      <c r="W558" s="60"/>
      <c r="X558" s="61"/>
      <c r="Y558" s="38"/>
      <c r="Z558" s="144" t="str">
        <f t="shared" ca="1" si="270"/>
        <v/>
      </c>
      <c r="AA558" s="59"/>
      <c r="AB558" s="60"/>
      <c r="AC558" s="60"/>
      <c r="AD558" s="151"/>
      <c r="AE558" s="30"/>
      <c r="AF558" s="31" t="str">
        <f t="shared" ca="1" si="271"/>
        <v/>
      </c>
      <c r="AG558" s="30"/>
      <c r="AH558" s="31" t="str">
        <f t="shared" ca="1" si="272"/>
        <v/>
      </c>
      <c r="AI558" s="122"/>
      <c r="AJ558" s="38" t="str">
        <f t="shared" ca="1" si="273"/>
        <v/>
      </c>
      <c r="AK558" s="30"/>
      <c r="AL558" s="31" t="str">
        <f t="shared" ca="1" si="274"/>
        <v/>
      </c>
      <c r="AM558" s="11" t="str">
        <f t="shared" si="275"/>
        <v/>
      </c>
      <c r="AN558" s="11" t="str">
        <f t="shared" si="276"/>
        <v/>
      </c>
      <c r="AO558" s="11" t="str">
        <f>IF(AM558=7,VLOOKUP(AN558,設定!$A$2:$B$6,2,1),"---")</f>
        <v>---</v>
      </c>
      <c r="AP558" s="85"/>
      <c r="AQ558" s="86"/>
      <c r="AR558" s="86"/>
      <c r="AS558" s="87" t="s">
        <v>115</v>
      </c>
      <c r="AT558" s="88"/>
      <c r="AU558" s="87"/>
      <c r="AV558" s="89"/>
      <c r="AW558" s="90" t="str">
        <f t="shared" si="277"/>
        <v/>
      </c>
      <c r="AX558" s="87" t="s">
        <v>115</v>
      </c>
      <c r="AY558" s="87" t="s">
        <v>115</v>
      </c>
      <c r="AZ558" s="87" t="s">
        <v>115</v>
      </c>
      <c r="BA558" s="87"/>
      <c r="BB558" s="87"/>
      <c r="BC558" s="87"/>
      <c r="BD558" s="87"/>
      <c r="BE558" s="91"/>
      <c r="BF558" s="96"/>
      <c r="BG558" s="87"/>
      <c r="BH558" s="87"/>
      <c r="BI558" s="87"/>
      <c r="BJ558" s="87"/>
      <c r="BK558" s="87"/>
      <c r="BL558" s="87"/>
      <c r="BM558" s="87"/>
      <c r="BN558" s="87"/>
      <c r="BO558" s="87"/>
      <c r="BP558" s="87"/>
      <c r="BQ558" s="87"/>
      <c r="BR558" s="87"/>
      <c r="BS558" s="87"/>
      <c r="BT558" s="87"/>
      <c r="BU558" s="87"/>
      <c r="BV558" s="87"/>
      <c r="BW558" s="87"/>
      <c r="BX558" s="256"/>
      <c r="BY558" s="106"/>
      <c r="BZ558" s="47"/>
      <c r="CA558" s="47">
        <v>547</v>
      </c>
      <c r="CB558" s="18" t="str">
        <f t="shared" si="278"/>
        <v/>
      </c>
      <c r="CC558" s="18" t="str">
        <f t="shared" si="280"/>
        <v>立得点表!3:12</v>
      </c>
      <c r="CD558" s="116" t="str">
        <f t="shared" si="281"/>
        <v>立得点表!16:25</v>
      </c>
      <c r="CE558" s="18" t="str">
        <f t="shared" si="282"/>
        <v>立3段得点表!3:13</v>
      </c>
      <c r="CF558" s="116" t="str">
        <f t="shared" si="283"/>
        <v>立3段得点表!16:25</v>
      </c>
      <c r="CG558" s="18" t="str">
        <f t="shared" si="284"/>
        <v>ボール得点表!3:13</v>
      </c>
      <c r="CH558" s="116" t="str">
        <f t="shared" si="285"/>
        <v>ボール得点表!16:25</v>
      </c>
      <c r="CI558" s="18" t="str">
        <f t="shared" si="286"/>
        <v>50m得点表!3:13</v>
      </c>
      <c r="CJ558" s="116" t="str">
        <f t="shared" si="287"/>
        <v>50m得点表!16:25</v>
      </c>
      <c r="CK558" s="18" t="str">
        <f t="shared" si="288"/>
        <v>往得点表!3:13</v>
      </c>
      <c r="CL558" s="116" t="str">
        <f t="shared" si="289"/>
        <v>往得点表!16:25</v>
      </c>
      <c r="CM558" s="18" t="str">
        <f t="shared" si="290"/>
        <v>腕得点表!3:13</v>
      </c>
      <c r="CN558" s="116" t="str">
        <f t="shared" si="291"/>
        <v>腕得点表!16:25</v>
      </c>
      <c r="CO558" s="18" t="str">
        <f t="shared" si="292"/>
        <v>腕膝得点表!3:4</v>
      </c>
      <c r="CP558" s="116" t="str">
        <f t="shared" si="293"/>
        <v>腕膝得点表!8:9</v>
      </c>
      <c r="CQ558" s="18" t="str">
        <f t="shared" si="294"/>
        <v>20mシャトルラン得点表!3:13</v>
      </c>
      <c r="CR558" s="116" t="str">
        <f t="shared" si="295"/>
        <v>20mシャトルラン得点表!16:25</v>
      </c>
      <c r="CS558" s="47" t="b">
        <f t="shared" si="279"/>
        <v>0</v>
      </c>
    </row>
    <row r="559" spans="1:97">
      <c r="A559" s="10">
        <v>548</v>
      </c>
      <c r="B559" s="147"/>
      <c r="C559" s="15"/>
      <c r="D559" s="233"/>
      <c r="E559" s="15"/>
      <c r="F559" s="139" t="str">
        <f t="shared" si="266"/>
        <v/>
      </c>
      <c r="G559" s="15"/>
      <c r="H559" s="15"/>
      <c r="I559" s="30"/>
      <c r="J559" s="31" t="str">
        <f t="shared" ca="1" si="267"/>
        <v/>
      </c>
      <c r="K559" s="30"/>
      <c r="L559" s="31" t="str">
        <f t="shared" ca="1" si="268"/>
        <v/>
      </c>
      <c r="M559" s="59"/>
      <c r="N559" s="60"/>
      <c r="O559" s="60"/>
      <c r="P559" s="60"/>
      <c r="Q559" s="151"/>
      <c r="R559" s="122"/>
      <c r="S559" s="38" t="str">
        <f t="shared" ca="1" si="269"/>
        <v/>
      </c>
      <c r="T559" s="59"/>
      <c r="U559" s="60"/>
      <c r="V559" s="60"/>
      <c r="W559" s="60"/>
      <c r="X559" s="61"/>
      <c r="Y559" s="38"/>
      <c r="Z559" s="144" t="str">
        <f t="shared" ca="1" si="270"/>
        <v/>
      </c>
      <c r="AA559" s="59"/>
      <c r="AB559" s="60"/>
      <c r="AC559" s="60"/>
      <c r="AD559" s="151"/>
      <c r="AE559" s="30"/>
      <c r="AF559" s="31" t="str">
        <f t="shared" ca="1" si="271"/>
        <v/>
      </c>
      <c r="AG559" s="30"/>
      <c r="AH559" s="31" t="str">
        <f t="shared" ca="1" si="272"/>
        <v/>
      </c>
      <c r="AI559" s="122"/>
      <c r="AJ559" s="38" t="str">
        <f t="shared" ca="1" si="273"/>
        <v/>
      </c>
      <c r="AK559" s="30"/>
      <c r="AL559" s="31" t="str">
        <f t="shared" ca="1" si="274"/>
        <v/>
      </c>
      <c r="AM559" s="11" t="str">
        <f t="shared" si="275"/>
        <v/>
      </c>
      <c r="AN559" s="11" t="str">
        <f t="shared" si="276"/>
        <v/>
      </c>
      <c r="AO559" s="11" t="str">
        <f>IF(AM559=7,VLOOKUP(AN559,設定!$A$2:$B$6,2,1),"---")</f>
        <v>---</v>
      </c>
      <c r="AP559" s="85"/>
      <c r="AQ559" s="86"/>
      <c r="AR559" s="86"/>
      <c r="AS559" s="87" t="s">
        <v>115</v>
      </c>
      <c r="AT559" s="88"/>
      <c r="AU559" s="87"/>
      <c r="AV559" s="89"/>
      <c r="AW559" s="90" t="str">
        <f t="shared" si="277"/>
        <v/>
      </c>
      <c r="AX559" s="87" t="s">
        <v>115</v>
      </c>
      <c r="AY559" s="87" t="s">
        <v>115</v>
      </c>
      <c r="AZ559" s="87" t="s">
        <v>115</v>
      </c>
      <c r="BA559" s="87"/>
      <c r="BB559" s="87"/>
      <c r="BC559" s="87"/>
      <c r="BD559" s="87"/>
      <c r="BE559" s="91"/>
      <c r="BF559" s="96"/>
      <c r="BG559" s="87"/>
      <c r="BH559" s="87"/>
      <c r="BI559" s="87"/>
      <c r="BJ559" s="87"/>
      <c r="BK559" s="87"/>
      <c r="BL559" s="87"/>
      <c r="BM559" s="87"/>
      <c r="BN559" s="87"/>
      <c r="BO559" s="87"/>
      <c r="BP559" s="87"/>
      <c r="BQ559" s="87"/>
      <c r="BR559" s="87"/>
      <c r="BS559" s="87"/>
      <c r="BT559" s="87"/>
      <c r="BU559" s="87"/>
      <c r="BV559" s="87"/>
      <c r="BW559" s="87"/>
      <c r="BX559" s="256"/>
      <c r="BY559" s="106"/>
      <c r="BZ559" s="47"/>
      <c r="CA559" s="47">
        <v>548</v>
      </c>
      <c r="CB559" s="18" t="str">
        <f t="shared" si="278"/>
        <v/>
      </c>
      <c r="CC559" s="18" t="str">
        <f t="shared" si="280"/>
        <v>立得点表!3:12</v>
      </c>
      <c r="CD559" s="116" t="str">
        <f t="shared" si="281"/>
        <v>立得点表!16:25</v>
      </c>
      <c r="CE559" s="18" t="str">
        <f t="shared" si="282"/>
        <v>立3段得点表!3:13</v>
      </c>
      <c r="CF559" s="116" t="str">
        <f t="shared" si="283"/>
        <v>立3段得点表!16:25</v>
      </c>
      <c r="CG559" s="18" t="str">
        <f t="shared" si="284"/>
        <v>ボール得点表!3:13</v>
      </c>
      <c r="CH559" s="116" t="str">
        <f t="shared" si="285"/>
        <v>ボール得点表!16:25</v>
      </c>
      <c r="CI559" s="18" t="str">
        <f t="shared" si="286"/>
        <v>50m得点表!3:13</v>
      </c>
      <c r="CJ559" s="116" t="str">
        <f t="shared" si="287"/>
        <v>50m得点表!16:25</v>
      </c>
      <c r="CK559" s="18" t="str">
        <f t="shared" si="288"/>
        <v>往得点表!3:13</v>
      </c>
      <c r="CL559" s="116" t="str">
        <f t="shared" si="289"/>
        <v>往得点表!16:25</v>
      </c>
      <c r="CM559" s="18" t="str">
        <f t="shared" si="290"/>
        <v>腕得点表!3:13</v>
      </c>
      <c r="CN559" s="116" t="str">
        <f t="shared" si="291"/>
        <v>腕得点表!16:25</v>
      </c>
      <c r="CO559" s="18" t="str">
        <f t="shared" si="292"/>
        <v>腕膝得点表!3:4</v>
      </c>
      <c r="CP559" s="116" t="str">
        <f t="shared" si="293"/>
        <v>腕膝得点表!8:9</v>
      </c>
      <c r="CQ559" s="18" t="str">
        <f t="shared" si="294"/>
        <v>20mシャトルラン得点表!3:13</v>
      </c>
      <c r="CR559" s="116" t="str">
        <f t="shared" si="295"/>
        <v>20mシャトルラン得点表!16:25</v>
      </c>
      <c r="CS559" s="47" t="b">
        <f t="shared" si="279"/>
        <v>0</v>
      </c>
    </row>
    <row r="560" spans="1:97">
      <c r="F560" s="221" t="str">
        <f t="shared" ref="F497:F560" si="296">IF(D560="","",DATEDIF(D560,$Z$4,"y"))</f>
        <v/>
      </c>
    </row>
    <row r="561" spans="6:6">
      <c r="F561" s="221" t="str">
        <f t="shared" ref="F561:F583" si="297">IF(D561="","",DATEDIF(D561,$Z$4,"y"))</f>
        <v/>
      </c>
    </row>
    <row r="562" spans="6:6">
      <c r="F562" s="221" t="str">
        <f t="shared" si="297"/>
        <v/>
      </c>
    </row>
    <row r="563" spans="6:6">
      <c r="F563" s="221" t="str">
        <f t="shared" si="297"/>
        <v/>
      </c>
    </row>
    <row r="564" spans="6:6">
      <c r="F564" s="221" t="str">
        <f t="shared" si="297"/>
        <v/>
      </c>
    </row>
    <row r="565" spans="6:6">
      <c r="F565" s="221" t="str">
        <f t="shared" si="297"/>
        <v/>
      </c>
    </row>
    <row r="566" spans="6:6">
      <c r="F566" s="221" t="str">
        <f t="shared" si="297"/>
        <v/>
      </c>
    </row>
    <row r="567" spans="6:6">
      <c r="F567" s="221" t="str">
        <f t="shared" si="297"/>
        <v/>
      </c>
    </row>
    <row r="568" spans="6:6">
      <c r="F568" s="221" t="str">
        <f t="shared" si="297"/>
        <v/>
      </c>
    </row>
    <row r="569" spans="6:6">
      <c r="F569" s="221" t="str">
        <f t="shared" si="297"/>
        <v/>
      </c>
    </row>
    <row r="570" spans="6:6">
      <c r="F570" s="221" t="str">
        <f t="shared" si="297"/>
        <v/>
      </c>
    </row>
    <row r="571" spans="6:6">
      <c r="F571" s="221" t="str">
        <f t="shared" si="297"/>
        <v/>
      </c>
    </row>
    <row r="572" spans="6:6">
      <c r="F572" s="221" t="str">
        <f t="shared" si="297"/>
        <v/>
      </c>
    </row>
    <row r="573" spans="6:6">
      <c r="F573" s="221" t="str">
        <f t="shared" si="297"/>
        <v/>
      </c>
    </row>
    <row r="574" spans="6:6">
      <c r="F574" s="221" t="str">
        <f t="shared" si="297"/>
        <v/>
      </c>
    </row>
    <row r="575" spans="6:6">
      <c r="F575" s="221" t="str">
        <f t="shared" si="297"/>
        <v/>
      </c>
    </row>
    <row r="576" spans="6:6">
      <c r="F576" s="221" t="str">
        <f t="shared" si="297"/>
        <v/>
      </c>
    </row>
    <row r="577" spans="6:6">
      <c r="F577" s="221" t="str">
        <f t="shared" si="297"/>
        <v/>
      </c>
    </row>
    <row r="578" spans="6:6">
      <c r="F578" s="221" t="str">
        <f t="shared" si="297"/>
        <v/>
      </c>
    </row>
    <row r="579" spans="6:6">
      <c r="F579" s="221" t="str">
        <f t="shared" si="297"/>
        <v/>
      </c>
    </row>
    <row r="580" spans="6:6">
      <c r="F580" s="221" t="str">
        <f t="shared" si="297"/>
        <v/>
      </c>
    </row>
    <row r="581" spans="6:6">
      <c r="F581" s="221" t="str">
        <f t="shared" si="297"/>
        <v/>
      </c>
    </row>
    <row r="582" spans="6:6">
      <c r="F582" s="221" t="str">
        <f t="shared" si="297"/>
        <v/>
      </c>
    </row>
    <row r="583" spans="6:6">
      <c r="F583" s="221" t="str">
        <f t="shared" si="297"/>
        <v/>
      </c>
    </row>
  </sheetData>
  <mergeCells count="60">
    <mergeCell ref="AL2:AN2"/>
    <mergeCell ref="I7:J7"/>
    <mergeCell ref="BN10:BO10"/>
    <mergeCell ref="BQ10:BR10"/>
    <mergeCell ref="BU10:BX10"/>
    <mergeCell ref="AO10:AO11"/>
    <mergeCell ref="M10:Q10"/>
    <mergeCell ref="T10:X10"/>
    <mergeCell ref="AA10:AD10"/>
    <mergeCell ref="T4:Y4"/>
    <mergeCell ref="K4:S4"/>
    <mergeCell ref="AK10:AL10"/>
    <mergeCell ref="AM10:AM11"/>
    <mergeCell ref="AN10:AN11"/>
    <mergeCell ref="K10:L10"/>
    <mergeCell ref="AG10:AH10"/>
    <mergeCell ref="AP9:BE9"/>
    <mergeCell ref="BF9:BX9"/>
    <mergeCell ref="AP10:AR10"/>
    <mergeCell ref="AS10:AT10"/>
    <mergeCell ref="AU10:AW10"/>
    <mergeCell ref="AX10:AX11"/>
    <mergeCell ref="AY10:AY11"/>
    <mergeCell ref="AZ10:AZ11"/>
    <mergeCell ref="BA10:BA11"/>
    <mergeCell ref="BB10:BB11"/>
    <mergeCell ref="BC10:BE11"/>
    <mergeCell ref="BF10:BG10"/>
    <mergeCell ref="BH10:BI10"/>
    <mergeCell ref="BJ10:BK10"/>
    <mergeCell ref="BL10:BM10"/>
    <mergeCell ref="BS10:BT10"/>
    <mergeCell ref="A3:B3"/>
    <mergeCell ref="C3:J3"/>
    <mergeCell ref="A4:B4"/>
    <mergeCell ref="C4:G4"/>
    <mergeCell ref="H4:J4"/>
    <mergeCell ref="I10:J10"/>
    <mergeCell ref="AE10:AF10"/>
    <mergeCell ref="A7:B7"/>
    <mergeCell ref="C7:D7"/>
    <mergeCell ref="E7:F7"/>
    <mergeCell ref="G7:H7"/>
    <mergeCell ref="F10:F11"/>
    <mergeCell ref="Z3:AC3"/>
    <mergeCell ref="Z4:AC4"/>
    <mergeCell ref="AI10:AJ10"/>
    <mergeCell ref="A8:B8"/>
    <mergeCell ref="C8:D8"/>
    <mergeCell ref="R10:S10"/>
    <mergeCell ref="Y10:Z10"/>
    <mergeCell ref="D10:D11"/>
    <mergeCell ref="E8:F8"/>
    <mergeCell ref="G8:H8"/>
    <mergeCell ref="I8:J8"/>
    <mergeCell ref="A10:A11"/>
    <mergeCell ref="B10:B11"/>
    <mergeCell ref="C10:C11"/>
    <mergeCell ref="E10:E11"/>
    <mergeCell ref="G10:H10"/>
  </mergeCells>
  <phoneticPr fontId="8"/>
  <conditionalFormatting sqref="D14:D16">
    <cfRule type="cellIs" dxfId="14" priority="11" stopIfTrue="1" operator="equal">
      <formula>"女"</formula>
    </cfRule>
  </conditionalFormatting>
  <conditionalFormatting sqref="D13">
    <cfRule type="cellIs" dxfId="13" priority="9" stopIfTrue="1" operator="equal">
      <formula>"女"</formula>
    </cfRule>
  </conditionalFormatting>
  <conditionalFormatting sqref="D17 D19:D21">
    <cfRule type="cellIs" dxfId="12" priority="8" stopIfTrue="1" operator="equal">
      <formula>"女"</formula>
    </cfRule>
  </conditionalFormatting>
  <conditionalFormatting sqref="D18">
    <cfRule type="cellIs" dxfId="11" priority="7" stopIfTrue="1" operator="equal">
      <formula>"女"</formula>
    </cfRule>
  </conditionalFormatting>
  <conditionalFormatting sqref="D22 D24:D27 D29:D32 D34:D37 D39:D42 D44:D47 D49:D52 D54:D57 D59:D62 D64:D67 D69:D72 D74:D77 D79:D82 D84:D87 D89:D92 D94:D97 D99:D102 D104:D107 D109:D559">
    <cfRule type="cellIs" dxfId="10" priority="6" stopIfTrue="1" operator="equal">
      <formula>"女"</formula>
    </cfRule>
  </conditionalFormatting>
  <conditionalFormatting sqref="D23 D28 D33 D38 D43 D48 D53 D58 D63 D68 D73 D78 D83 D88 D93 D98 D103 D108">
    <cfRule type="cellIs" dxfId="9" priority="5" stopIfTrue="1" operator="equal">
      <formula>"女"</formula>
    </cfRule>
  </conditionalFormatting>
  <conditionalFormatting sqref="D12">
    <cfRule type="cellIs" dxfId="8" priority="1" stopIfTrue="1" operator="equal">
      <formula>"女"</formula>
    </cfRule>
  </conditionalFormatting>
  <dataValidations count="21">
    <dataValidation imeMode="off" operator="greaterThanOrEqual" allowBlank="1" showInputMessage="1" showErrorMessage="1" sqref="H11 G1:G3 G5 G9:G11 G560:H65535" xr:uid="{00000000-0002-0000-0000-000000000000}"/>
    <dataValidation type="list" allowBlank="1" showInputMessage="1" showErrorMessage="1" sqref="C12:C559" xr:uid="{00000000-0002-0000-0000-000002000000}">
      <formula1>"　,男,女"</formula1>
    </dataValidation>
    <dataValidation imeMode="on" allowBlank="1" showInputMessage="1" showErrorMessage="1" sqref="E7" xr:uid="{63D20805-491E-483B-B93A-6E22E956CB81}"/>
    <dataValidation type="list" showInputMessage="1" showErrorMessage="1" sqref="BW12:BX559 BR12:BR559" xr:uid="{97CBF11C-3F94-40D4-8184-C5C645FFA02D}">
      <formula1>"　　,○(なし),×(あり)"</formula1>
    </dataValidation>
    <dataValidation type="list" showInputMessage="1" showErrorMessage="1" sqref="BA12:BB559" xr:uid="{CFAEAA8E-5271-4D40-9823-4DB8A3C861F7}">
      <formula1>"　,ない,ある"</formula1>
    </dataValidation>
    <dataValidation type="list" allowBlank="1" showInputMessage="1" showErrorMessage="1" sqref="AX12:AZ559" xr:uid="{CB58575E-B59D-4764-8C83-6815356335D6}">
      <formula1>"　,している,するときもある,していない"</formula1>
    </dataValidation>
    <dataValidation type="list" allowBlank="1" showInputMessage="1" showErrorMessage="1" sqref="AS12:AS559" xr:uid="{A63696EE-F731-4E95-8263-D0378EB080D5}">
      <formula1>"　,とても伸びた,少し伸びた,変わらない"</formula1>
    </dataValidation>
    <dataValidation type="list" showInputMessage="1" showErrorMessage="1" sqref="AU12:AU559" xr:uid="{F7038F48-6345-48BA-B355-EADB85933A2F}">
      <formula1>"　 ,1,2,3,4,5,6,7"</formula1>
    </dataValidation>
    <dataValidation type="whole" allowBlank="1" showInputMessage="1" showErrorMessage="1" sqref="AT12:AT559" xr:uid="{3C4B3D66-00C6-4F93-A463-4F5289D5ABBE}">
      <formula1>0</formula1>
      <formula2>168</formula2>
    </dataValidation>
    <dataValidation type="decimal" allowBlank="1" showInputMessage="1" showErrorMessage="1" sqref="AV12:AV559" xr:uid="{EA5E893F-82D4-43A0-A46E-B1E3F374345E}">
      <formula1>0</formula1>
      <formula2>168</formula2>
    </dataValidation>
    <dataValidation type="list" showInputMessage="1" showErrorMessage="1" sqref="BF12:BK559 BN12:BQ559 BS12:BV559" xr:uid="{3D1A0E84-0CA8-46A2-9CB7-B5ECEA00FD0C}">
      <formula1>"　　,○,△,×"</formula1>
    </dataValidation>
    <dataValidation type="list" showInputMessage="1" showErrorMessage="1" sqref="BL12:BM559" xr:uid="{D6B628C6-4800-41C7-A6EB-E1832EDCEE3C}">
      <formula1>"　　,○,×"</formula1>
    </dataValidation>
    <dataValidation type="date" allowBlank="1" showInputMessage="1" showErrorMessage="1" error="例：1993年11月14日生まれの場合、 1993/11/14 と入力してください" sqref="D12:D559" xr:uid="{1B5A0012-8DA6-4742-9D97-C4B124494D4F}">
      <formula1>9497</formula1>
      <formula2>71589</formula2>
    </dataValidation>
    <dataValidation type="decimal" imeMode="off" operator="greaterThanOrEqual" allowBlank="1" showInputMessage="1" showErrorMessage="1" sqref="G12:H559" xr:uid="{F836A128-89BA-45E2-956F-5CD4575E4ED8}">
      <formula1>0</formula1>
    </dataValidation>
    <dataValidation type="decimal" operator="greaterThanOrEqual" allowBlank="1" showInputMessage="1" showErrorMessage="1" error="小数点数を入力してください（例：10.5）" sqref="Y12:Y559 R12:R559" xr:uid="{C2544AB3-3F2A-4A47-AA9D-CB2C45C32FD8}">
      <formula1>0</formula1>
    </dataValidation>
    <dataValidation type="whole" imeMode="off" operator="greaterThanOrEqual" allowBlank="1" showInputMessage="1" showErrorMessage="1" error="整数を入力してください" sqref="K12:K559 AE12:AE559 AG12:AG559 AI12:AI559 AK12:AK559 I12:I559" xr:uid="{FC92D4C7-689D-4111-942F-FCFEB8D1AB97}">
      <formula1>0</formula1>
    </dataValidation>
    <dataValidation type="list" allowBlank="1" showInputMessage="1" showErrorMessage="1" sqref="T12:T559 AA12:AA559 M12:M559" xr:uid="{154C889C-C5E5-4B35-BAAA-94E44E37C975}">
      <formula1>",A,B,C"</formula1>
    </dataValidation>
    <dataValidation type="list" allowBlank="1" showInputMessage="1" showErrorMessage="1" sqref="U12:X559 AB12:AD559 N12:Q559" xr:uid="{C2F1E71D-F6A5-41C0-BA1C-E7BC00AE50F5}">
      <formula1>",○,×"</formula1>
    </dataValidation>
    <dataValidation type="list" imeMode="off" operator="greaterThanOrEqual" allowBlank="1" showInputMessage="1" showErrorMessage="1" sqref="E12:E559" xr:uid="{C79B2EE9-B142-4AFD-ACCA-8BED25C1328E}">
      <formula1>"　,小1,小2,小3,小4,小5,小6,中1,中2,中3,"</formula1>
    </dataValidation>
    <dataValidation type="list" imeMode="off" operator="greaterThanOrEqual" allowBlank="1" showInputMessage="1" showErrorMessage="1" sqref="H4:J4" xr:uid="{7D095124-33E6-43E9-9623-B6FFB2B1AC20}">
      <formula1>"　,市,区,町,村"</formula1>
    </dataValidation>
    <dataValidation type="list" allowBlank="1" showInputMessage="1" showErrorMessage="1" sqref="A4:B4" xr:uid="{4CC7B538-7A6D-467C-AFBE-76377EBE729B}">
      <formula1>$CZ$1:$CZ$47</formula1>
    </dataValidation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1" max="73" man="1"/>
    <brk id="51" max="73" man="1"/>
    <brk id="71" max="73" man="1"/>
    <brk id="91" max="73" man="1"/>
  </rowBreaks>
  <colBreaks count="1" manualBreakCount="1">
    <brk id="41" max="110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4822-F407-49D2-AFDC-F591A9BABD9F}">
  <sheetPr>
    <tabColor theme="1"/>
  </sheetPr>
  <dimension ref="A1:X23"/>
  <sheetViews>
    <sheetView workbookViewId="0">
      <selection activeCell="C8" sqref="C8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4">
      <c r="A1" t="s">
        <v>9</v>
      </c>
    </row>
    <row r="2" spans="1:24">
      <c r="A2">
        <v>4</v>
      </c>
      <c r="B2">
        <v>5</v>
      </c>
      <c r="C2" t="s">
        <v>7</v>
      </c>
    </row>
    <row r="3" spans="1:24">
      <c r="A3" s="128">
        <v>0</v>
      </c>
      <c r="B3" s="128">
        <v>0</v>
      </c>
      <c r="C3">
        <v>1</v>
      </c>
    </row>
    <row r="4" spans="1:24">
      <c r="A4" s="128">
        <v>62</v>
      </c>
      <c r="B4" s="128">
        <v>69</v>
      </c>
      <c r="C4">
        <v>2</v>
      </c>
    </row>
    <row r="5" spans="1:24">
      <c r="A5" s="128">
        <v>80</v>
      </c>
      <c r="B5" s="128">
        <v>89</v>
      </c>
      <c r="C5">
        <v>3</v>
      </c>
    </row>
    <row r="6" spans="1:24">
      <c r="A6" s="128">
        <v>99</v>
      </c>
      <c r="B6" s="128">
        <v>110</v>
      </c>
      <c r="C6">
        <v>4</v>
      </c>
    </row>
    <row r="7" spans="1:24">
      <c r="A7" s="128">
        <v>118</v>
      </c>
      <c r="B7" s="128">
        <v>130</v>
      </c>
      <c r="C7">
        <v>5</v>
      </c>
    </row>
    <row r="8" spans="1:24">
      <c r="L8" s="21"/>
      <c r="X8" s="21"/>
    </row>
    <row r="9" spans="1:24">
      <c r="A9" t="s">
        <v>10</v>
      </c>
    </row>
    <row r="10" spans="1:24">
      <c r="A10">
        <v>4</v>
      </c>
      <c r="B10" s="134">
        <v>5</v>
      </c>
      <c r="C10" t="s">
        <v>7</v>
      </c>
    </row>
    <row r="11" spans="1:24">
      <c r="A11" s="134">
        <v>0</v>
      </c>
      <c r="B11" s="134">
        <v>0</v>
      </c>
      <c r="C11">
        <v>1</v>
      </c>
    </row>
    <row r="12" spans="1:24">
      <c r="A12" s="128">
        <v>66</v>
      </c>
      <c r="B12" s="128">
        <v>71</v>
      </c>
      <c r="C12">
        <v>2</v>
      </c>
    </row>
    <row r="13" spans="1:24">
      <c r="A13" s="128">
        <v>80</v>
      </c>
      <c r="B13" s="128">
        <v>88</v>
      </c>
      <c r="C13">
        <v>3</v>
      </c>
    </row>
    <row r="14" spans="1:24">
      <c r="A14" s="128">
        <v>94</v>
      </c>
      <c r="B14" s="128">
        <v>105</v>
      </c>
      <c r="C14">
        <v>4</v>
      </c>
    </row>
    <row r="15" spans="1:24">
      <c r="A15" s="128">
        <v>108</v>
      </c>
      <c r="B15" s="128">
        <v>121</v>
      </c>
      <c r="C15">
        <v>5</v>
      </c>
    </row>
    <row r="23" spans="12:12">
      <c r="L23" s="210"/>
    </row>
  </sheetData>
  <sortState xmlns:xlrd2="http://schemas.microsoft.com/office/spreadsheetml/2017/richdata2" ref="A2:C2">
    <sortCondition descending="1" ref="A2"/>
  </sortState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Y25"/>
  <sheetViews>
    <sheetView workbookViewId="0">
      <selection activeCell="N23" sqref="N23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120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277</v>
      </c>
      <c r="B4">
        <v>288</v>
      </c>
      <c r="C4">
        <v>324</v>
      </c>
      <c r="D4">
        <v>348</v>
      </c>
      <c r="E4">
        <v>374</v>
      </c>
      <c r="F4">
        <v>398</v>
      </c>
      <c r="G4">
        <v>412</v>
      </c>
      <c r="Y4">
        <v>2</v>
      </c>
    </row>
    <row r="5" spans="1:25">
      <c r="A5">
        <v>299</v>
      </c>
      <c r="B5">
        <v>310</v>
      </c>
      <c r="C5">
        <v>345</v>
      </c>
      <c r="D5">
        <v>371</v>
      </c>
      <c r="E5">
        <v>396</v>
      </c>
      <c r="F5">
        <v>422</v>
      </c>
      <c r="G5">
        <v>440</v>
      </c>
      <c r="Y5">
        <v>3</v>
      </c>
    </row>
    <row r="6" spans="1:25">
      <c r="A6">
        <v>322</v>
      </c>
      <c r="B6">
        <v>332</v>
      </c>
      <c r="C6">
        <v>367</v>
      </c>
      <c r="D6">
        <v>394</v>
      </c>
      <c r="E6">
        <v>418</v>
      </c>
      <c r="F6">
        <v>446</v>
      </c>
      <c r="G6">
        <v>467</v>
      </c>
      <c r="Y6">
        <v>4</v>
      </c>
    </row>
    <row r="7" spans="1:25">
      <c r="A7">
        <v>344</v>
      </c>
      <c r="B7">
        <v>354</v>
      </c>
      <c r="C7">
        <v>388</v>
      </c>
      <c r="D7">
        <v>417</v>
      </c>
      <c r="E7">
        <v>440</v>
      </c>
      <c r="F7">
        <v>470</v>
      </c>
      <c r="G7">
        <v>494</v>
      </c>
      <c r="Y7">
        <v>5</v>
      </c>
    </row>
    <row r="8" spans="1:25">
      <c r="A8">
        <v>368</v>
      </c>
      <c r="B8">
        <v>376</v>
      </c>
      <c r="C8">
        <v>410</v>
      </c>
      <c r="D8">
        <v>441</v>
      </c>
      <c r="E8">
        <v>463</v>
      </c>
      <c r="F8">
        <v>495</v>
      </c>
      <c r="G8">
        <v>522</v>
      </c>
      <c r="L8" s="21"/>
      <c r="X8" s="21"/>
      <c r="Y8">
        <v>6</v>
      </c>
    </row>
    <row r="9" spans="1:25">
      <c r="A9">
        <v>390</v>
      </c>
      <c r="B9">
        <v>398</v>
      </c>
      <c r="C9">
        <v>432</v>
      </c>
      <c r="D9">
        <v>464</v>
      </c>
      <c r="E9">
        <v>485</v>
      </c>
      <c r="F9">
        <v>519</v>
      </c>
      <c r="G9">
        <v>549</v>
      </c>
      <c r="Y9">
        <v>7</v>
      </c>
    </row>
    <row r="10" spans="1:25">
      <c r="A10">
        <v>413</v>
      </c>
      <c r="B10">
        <v>420</v>
      </c>
      <c r="C10">
        <v>454</v>
      </c>
      <c r="D10">
        <v>487</v>
      </c>
      <c r="E10">
        <v>507</v>
      </c>
      <c r="F10">
        <v>543</v>
      </c>
      <c r="G10">
        <v>576</v>
      </c>
      <c r="Y10">
        <v>8</v>
      </c>
    </row>
    <row r="11" spans="1:25">
      <c r="A11">
        <v>436</v>
      </c>
      <c r="B11">
        <v>442</v>
      </c>
      <c r="C11">
        <v>475</v>
      </c>
      <c r="D11">
        <v>510</v>
      </c>
      <c r="E11">
        <v>529</v>
      </c>
      <c r="F11">
        <v>567</v>
      </c>
      <c r="G11">
        <v>604</v>
      </c>
      <c r="Y11">
        <v>9</v>
      </c>
    </row>
    <row r="12" spans="1:25">
      <c r="A12">
        <v>458</v>
      </c>
      <c r="B12">
        <v>464</v>
      </c>
      <c r="C12">
        <v>497</v>
      </c>
      <c r="D12">
        <v>533</v>
      </c>
      <c r="E12">
        <v>551</v>
      </c>
      <c r="F12">
        <v>591</v>
      </c>
      <c r="G12">
        <v>631</v>
      </c>
      <c r="Y12">
        <v>10</v>
      </c>
    </row>
    <row r="14" spans="1:25">
      <c r="A14" t="s">
        <v>121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231</v>
      </c>
      <c r="B17">
        <v>261</v>
      </c>
      <c r="C17">
        <v>318</v>
      </c>
      <c r="D17">
        <v>345</v>
      </c>
      <c r="E17">
        <v>363</v>
      </c>
      <c r="F17">
        <v>403</v>
      </c>
      <c r="G17">
        <v>432</v>
      </c>
      <c r="Y17">
        <v>2</v>
      </c>
    </row>
    <row r="18" spans="1:25">
      <c r="A18">
        <v>257</v>
      </c>
      <c r="B18">
        <v>288</v>
      </c>
      <c r="C18">
        <v>339</v>
      </c>
      <c r="D18">
        <v>367</v>
      </c>
      <c r="E18">
        <v>388</v>
      </c>
      <c r="F18">
        <v>426</v>
      </c>
      <c r="G18">
        <v>453</v>
      </c>
      <c r="Y18">
        <v>3</v>
      </c>
    </row>
    <row r="19" spans="1:25">
      <c r="A19">
        <v>283</v>
      </c>
      <c r="B19">
        <v>315</v>
      </c>
      <c r="C19">
        <v>360</v>
      </c>
      <c r="D19">
        <v>390</v>
      </c>
      <c r="E19">
        <v>413</v>
      </c>
      <c r="F19">
        <v>448</v>
      </c>
      <c r="G19">
        <v>475</v>
      </c>
      <c r="Y19">
        <v>4</v>
      </c>
    </row>
    <row r="20" spans="1:25">
      <c r="A20">
        <v>309</v>
      </c>
      <c r="B20">
        <v>341</v>
      </c>
      <c r="C20">
        <v>381</v>
      </c>
      <c r="D20">
        <v>413</v>
      </c>
      <c r="E20">
        <v>437</v>
      </c>
      <c r="F20">
        <v>470</v>
      </c>
      <c r="G20">
        <v>496</v>
      </c>
      <c r="Y20">
        <v>5</v>
      </c>
    </row>
    <row r="21" spans="1:25">
      <c r="A21">
        <v>336</v>
      </c>
      <c r="B21">
        <v>369</v>
      </c>
      <c r="C21">
        <v>403</v>
      </c>
      <c r="D21">
        <v>436</v>
      </c>
      <c r="E21">
        <v>463</v>
      </c>
      <c r="F21">
        <v>492</v>
      </c>
      <c r="G21">
        <v>518</v>
      </c>
      <c r="Y21">
        <v>6</v>
      </c>
    </row>
    <row r="22" spans="1:25">
      <c r="A22">
        <v>362</v>
      </c>
      <c r="B22">
        <v>395</v>
      </c>
      <c r="C22">
        <v>424</v>
      </c>
      <c r="D22">
        <v>459</v>
      </c>
      <c r="E22">
        <v>487</v>
      </c>
      <c r="F22">
        <v>514</v>
      </c>
      <c r="G22">
        <v>540</v>
      </c>
      <c r="Y22">
        <v>7</v>
      </c>
    </row>
    <row r="23" spans="1:25">
      <c r="A23">
        <v>388</v>
      </c>
      <c r="B23">
        <v>422</v>
      </c>
      <c r="C23">
        <v>445</v>
      </c>
      <c r="D23">
        <v>481</v>
      </c>
      <c r="E23">
        <v>512</v>
      </c>
      <c r="F23">
        <v>536</v>
      </c>
      <c r="G23">
        <v>561</v>
      </c>
      <c r="N23" s="210"/>
      <c r="Y23">
        <v>8</v>
      </c>
    </row>
    <row r="24" spans="1:25">
      <c r="A24">
        <v>414</v>
      </c>
      <c r="B24">
        <v>449</v>
      </c>
      <c r="C24">
        <v>467</v>
      </c>
      <c r="D24">
        <v>504</v>
      </c>
      <c r="E24">
        <v>537</v>
      </c>
      <c r="F24">
        <v>558</v>
      </c>
      <c r="G24">
        <v>583</v>
      </c>
      <c r="Y24">
        <v>9</v>
      </c>
    </row>
    <row r="25" spans="1:25">
      <c r="A25">
        <v>440</v>
      </c>
      <c r="B25">
        <v>475</v>
      </c>
      <c r="C25">
        <v>488</v>
      </c>
      <c r="D25">
        <v>526</v>
      </c>
      <c r="E25">
        <v>562</v>
      </c>
      <c r="F25">
        <v>580</v>
      </c>
      <c r="G25">
        <v>604</v>
      </c>
      <c r="Y25">
        <v>10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Y25"/>
  <sheetViews>
    <sheetView workbookViewId="0">
      <selection activeCell="L10" sqref="L10"/>
    </sheetView>
  </sheetViews>
  <sheetFormatPr defaultColWidth="10.7109375" defaultRowHeight="12"/>
  <cols>
    <col min="1" max="25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</v>
      </c>
      <c r="B4">
        <v>4</v>
      </c>
      <c r="C4">
        <v>5</v>
      </c>
      <c r="D4">
        <v>7</v>
      </c>
      <c r="E4">
        <v>9</v>
      </c>
      <c r="F4">
        <v>10</v>
      </c>
      <c r="G4">
        <v>9</v>
      </c>
      <c r="Y4">
        <v>2</v>
      </c>
    </row>
    <row r="5" spans="1:25">
      <c r="A5">
        <v>4</v>
      </c>
      <c r="B5">
        <v>6</v>
      </c>
      <c r="C5">
        <v>8</v>
      </c>
      <c r="D5">
        <v>11</v>
      </c>
      <c r="E5">
        <v>13</v>
      </c>
      <c r="F5">
        <v>15</v>
      </c>
      <c r="G5">
        <v>12</v>
      </c>
      <c r="Y5">
        <v>3</v>
      </c>
    </row>
    <row r="6" spans="1:25">
      <c r="A6">
        <v>6</v>
      </c>
      <c r="B6">
        <v>8</v>
      </c>
      <c r="C6">
        <v>11</v>
      </c>
      <c r="D6">
        <v>14</v>
      </c>
      <c r="E6">
        <v>17</v>
      </c>
      <c r="F6">
        <v>19</v>
      </c>
      <c r="G6">
        <v>14</v>
      </c>
      <c r="Y6">
        <v>4</v>
      </c>
    </row>
    <row r="7" spans="1:25">
      <c r="A7">
        <v>7</v>
      </c>
      <c r="B7">
        <v>11</v>
      </c>
      <c r="C7">
        <v>14</v>
      </c>
      <c r="D7">
        <v>18</v>
      </c>
      <c r="E7">
        <v>21</v>
      </c>
      <c r="F7">
        <v>24</v>
      </c>
      <c r="G7">
        <v>17</v>
      </c>
      <c r="Y7">
        <v>5</v>
      </c>
    </row>
    <row r="8" spans="1:25">
      <c r="A8">
        <v>10</v>
      </c>
      <c r="B8">
        <v>14</v>
      </c>
      <c r="C8">
        <v>18</v>
      </c>
      <c r="D8">
        <v>22</v>
      </c>
      <c r="E8">
        <v>26</v>
      </c>
      <c r="F8">
        <v>30</v>
      </c>
      <c r="G8">
        <v>20</v>
      </c>
      <c r="Y8">
        <v>6</v>
      </c>
    </row>
    <row r="9" spans="1:25">
      <c r="A9">
        <v>12</v>
      </c>
      <c r="B9">
        <v>16</v>
      </c>
      <c r="C9">
        <v>21</v>
      </c>
      <c r="D9">
        <v>26</v>
      </c>
      <c r="E9">
        <v>30</v>
      </c>
      <c r="F9">
        <v>34</v>
      </c>
      <c r="G9">
        <v>22</v>
      </c>
      <c r="Y9">
        <v>7</v>
      </c>
    </row>
    <row r="10" spans="1:25">
      <c r="A10">
        <v>13</v>
      </c>
      <c r="B10">
        <v>19</v>
      </c>
      <c r="C10">
        <v>24</v>
      </c>
      <c r="D10">
        <v>29</v>
      </c>
      <c r="E10">
        <v>34</v>
      </c>
      <c r="F10">
        <v>39</v>
      </c>
      <c r="G10">
        <v>25</v>
      </c>
      <c r="Y10">
        <v>8</v>
      </c>
    </row>
    <row r="11" spans="1:25">
      <c r="A11">
        <v>15</v>
      </c>
      <c r="B11">
        <v>21</v>
      </c>
      <c r="C11">
        <v>27</v>
      </c>
      <c r="D11">
        <v>33</v>
      </c>
      <c r="E11">
        <v>38</v>
      </c>
      <c r="F11">
        <v>44</v>
      </c>
      <c r="G11">
        <v>27</v>
      </c>
      <c r="Y11">
        <v>9</v>
      </c>
    </row>
    <row r="12" spans="1:25">
      <c r="A12">
        <v>17</v>
      </c>
      <c r="B12">
        <v>23</v>
      </c>
      <c r="C12">
        <v>29</v>
      </c>
      <c r="D12">
        <v>36</v>
      </c>
      <c r="E12">
        <v>42</v>
      </c>
      <c r="F12">
        <v>49</v>
      </c>
      <c r="G12">
        <v>30</v>
      </c>
      <c r="Y12">
        <v>10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</v>
      </c>
      <c r="B17">
        <v>3</v>
      </c>
      <c r="C17">
        <v>4</v>
      </c>
      <c r="D17">
        <v>5</v>
      </c>
      <c r="E17">
        <v>6</v>
      </c>
      <c r="F17">
        <v>7</v>
      </c>
      <c r="G17">
        <v>5</v>
      </c>
      <c r="Y17">
        <v>2</v>
      </c>
    </row>
    <row r="18" spans="1:25">
      <c r="A18">
        <v>3</v>
      </c>
      <c r="B18">
        <v>4</v>
      </c>
      <c r="C18">
        <v>5</v>
      </c>
      <c r="D18">
        <v>7</v>
      </c>
      <c r="E18">
        <v>8</v>
      </c>
      <c r="F18">
        <v>9</v>
      </c>
      <c r="G18">
        <v>7</v>
      </c>
      <c r="Y18">
        <v>3</v>
      </c>
    </row>
    <row r="19" spans="1:25">
      <c r="A19">
        <v>4</v>
      </c>
      <c r="B19">
        <v>5</v>
      </c>
      <c r="C19">
        <v>7</v>
      </c>
      <c r="D19">
        <v>9</v>
      </c>
      <c r="E19">
        <v>10</v>
      </c>
      <c r="F19">
        <v>12</v>
      </c>
      <c r="G19">
        <v>9</v>
      </c>
      <c r="Y19">
        <v>4</v>
      </c>
    </row>
    <row r="20" spans="1:25">
      <c r="A20">
        <v>5</v>
      </c>
      <c r="B20">
        <v>7</v>
      </c>
      <c r="C20">
        <v>9</v>
      </c>
      <c r="D20">
        <v>10</v>
      </c>
      <c r="E20">
        <v>13</v>
      </c>
      <c r="F20">
        <v>15</v>
      </c>
      <c r="G20">
        <v>11</v>
      </c>
      <c r="Y20">
        <v>5</v>
      </c>
    </row>
    <row r="21" spans="1:25">
      <c r="A21">
        <v>7</v>
      </c>
      <c r="B21">
        <v>9</v>
      </c>
      <c r="C21">
        <v>11</v>
      </c>
      <c r="D21">
        <v>13</v>
      </c>
      <c r="E21">
        <v>16</v>
      </c>
      <c r="F21">
        <v>18</v>
      </c>
      <c r="G21">
        <v>14</v>
      </c>
      <c r="Y21">
        <v>6</v>
      </c>
    </row>
    <row r="22" spans="1:25">
      <c r="A22">
        <v>8</v>
      </c>
      <c r="B22">
        <v>10</v>
      </c>
      <c r="C22">
        <v>13</v>
      </c>
      <c r="D22">
        <v>15</v>
      </c>
      <c r="E22">
        <v>18</v>
      </c>
      <c r="F22">
        <v>21</v>
      </c>
      <c r="G22">
        <v>15</v>
      </c>
      <c r="Y22">
        <v>7</v>
      </c>
    </row>
    <row r="23" spans="1:25">
      <c r="A23">
        <v>9</v>
      </c>
      <c r="B23">
        <v>11</v>
      </c>
      <c r="C23">
        <v>14</v>
      </c>
      <c r="D23">
        <v>17</v>
      </c>
      <c r="E23">
        <v>21</v>
      </c>
      <c r="F23">
        <v>23</v>
      </c>
      <c r="G23">
        <v>17</v>
      </c>
      <c r="L23" s="210"/>
      <c r="Y23">
        <v>8</v>
      </c>
    </row>
    <row r="24" spans="1:25">
      <c r="A24">
        <v>10</v>
      </c>
      <c r="B24">
        <v>12</v>
      </c>
      <c r="C24">
        <v>16</v>
      </c>
      <c r="D24">
        <v>19</v>
      </c>
      <c r="E24">
        <v>23</v>
      </c>
      <c r="F24">
        <v>26</v>
      </c>
      <c r="G24">
        <v>19</v>
      </c>
      <c r="Y24">
        <v>9</v>
      </c>
    </row>
    <row r="25" spans="1:25">
      <c r="A25">
        <v>11</v>
      </c>
      <c r="B25">
        <v>14</v>
      </c>
      <c r="C25">
        <v>18</v>
      </c>
      <c r="D25">
        <v>21</v>
      </c>
      <c r="E25">
        <v>25</v>
      </c>
      <c r="F25">
        <v>29</v>
      </c>
      <c r="G25">
        <v>21</v>
      </c>
      <c r="Y25">
        <v>10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35C6-5429-43FA-8C90-8223EE036319}">
  <sheetPr>
    <tabColor theme="1"/>
  </sheetPr>
  <dimension ref="A1:L23"/>
  <sheetViews>
    <sheetView workbookViewId="0">
      <selection activeCell="M12" sqref="M12"/>
    </sheetView>
  </sheetViews>
  <sheetFormatPr defaultColWidth="10.7109375" defaultRowHeight="12"/>
  <cols>
    <col min="1" max="25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129">
        <v>0</v>
      </c>
      <c r="B3" s="129">
        <v>0</v>
      </c>
      <c r="C3">
        <v>1</v>
      </c>
    </row>
    <row r="4" spans="1:3">
      <c r="A4" s="129">
        <v>2</v>
      </c>
      <c r="B4" s="129">
        <v>3</v>
      </c>
      <c r="C4">
        <v>2</v>
      </c>
    </row>
    <row r="5" spans="1:3">
      <c r="A5" s="129">
        <v>4</v>
      </c>
      <c r="B5" s="129">
        <v>4</v>
      </c>
      <c r="C5">
        <v>3</v>
      </c>
    </row>
    <row r="6" spans="1:3">
      <c r="A6">
        <v>6</v>
      </c>
      <c r="B6">
        <v>7</v>
      </c>
      <c r="C6">
        <v>4</v>
      </c>
    </row>
    <row r="7" spans="1:3">
      <c r="A7">
        <v>8</v>
      </c>
      <c r="B7">
        <v>11</v>
      </c>
      <c r="C7">
        <v>5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134">
        <v>0</v>
      </c>
      <c r="B11" s="132">
        <v>0</v>
      </c>
      <c r="C11">
        <v>1</v>
      </c>
    </row>
    <row r="12" spans="1:3">
      <c r="A12" s="133">
        <v>2</v>
      </c>
      <c r="B12" s="130">
        <v>2</v>
      </c>
      <c r="C12">
        <v>2</v>
      </c>
    </row>
    <row r="13" spans="1:3">
      <c r="A13" s="128">
        <v>3</v>
      </c>
      <c r="B13">
        <v>4</v>
      </c>
      <c r="C13">
        <v>3</v>
      </c>
    </row>
    <row r="14" spans="1:3">
      <c r="A14" s="128">
        <v>5</v>
      </c>
      <c r="B14">
        <v>6</v>
      </c>
      <c r="C14">
        <v>4</v>
      </c>
    </row>
    <row r="15" spans="1:3">
      <c r="A15" s="128">
        <v>6</v>
      </c>
      <c r="B15">
        <v>8</v>
      </c>
      <c r="C15">
        <v>5</v>
      </c>
    </row>
    <row r="23" spans="12:12">
      <c r="L23" s="210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EA69-39C1-4E60-881F-200322681B8E}">
  <sheetPr>
    <tabColor theme="1"/>
  </sheetPr>
  <dimension ref="A1:L23"/>
  <sheetViews>
    <sheetView workbookViewId="0">
      <selection activeCell="I13" sqref="I13"/>
    </sheetView>
  </sheetViews>
  <sheetFormatPr defaultColWidth="10.7109375" defaultRowHeight="12"/>
  <cols>
    <col min="1" max="1" width="5.7109375" customWidth="1"/>
    <col min="2" max="2" width="5.85546875" customWidth="1"/>
    <col min="3" max="3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222">
        <v>0</v>
      </c>
      <c r="B3" s="222">
        <v>0</v>
      </c>
      <c r="C3">
        <v>5</v>
      </c>
    </row>
    <row r="4" spans="1:3">
      <c r="A4" s="222">
        <v>6.1</v>
      </c>
      <c r="B4" s="222">
        <v>5.6999999999999993</v>
      </c>
      <c r="C4">
        <v>4</v>
      </c>
    </row>
    <row r="5" spans="1:3">
      <c r="A5" s="219">
        <v>6.8999999999999995</v>
      </c>
      <c r="B5" s="219">
        <v>6.5</v>
      </c>
      <c r="C5">
        <v>3</v>
      </c>
    </row>
    <row r="6" spans="1:3">
      <c r="A6" s="219">
        <v>7.6999999999999993</v>
      </c>
      <c r="B6" s="219">
        <v>7</v>
      </c>
      <c r="C6">
        <v>2</v>
      </c>
    </row>
    <row r="7" spans="1:3">
      <c r="A7" s="219">
        <v>8.5</v>
      </c>
      <c r="B7" s="219">
        <v>8.1999999999999993</v>
      </c>
      <c r="C7">
        <v>1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221">
        <v>0</v>
      </c>
      <c r="B11" s="221">
        <v>0</v>
      </c>
      <c r="C11">
        <v>5</v>
      </c>
    </row>
    <row r="12" spans="1:3">
      <c r="A12" s="221">
        <v>6.1999999999999993</v>
      </c>
      <c r="B12" s="221">
        <v>5.6</v>
      </c>
      <c r="C12">
        <v>4</v>
      </c>
    </row>
    <row r="13" spans="1:3">
      <c r="A13" s="221">
        <v>6.8999999999999995</v>
      </c>
      <c r="B13" s="221">
        <v>6.5</v>
      </c>
      <c r="C13">
        <v>3</v>
      </c>
    </row>
    <row r="14" spans="1:3">
      <c r="A14" s="221">
        <v>7.6999999999999993</v>
      </c>
      <c r="B14" s="221">
        <v>7</v>
      </c>
      <c r="C14">
        <v>2</v>
      </c>
    </row>
    <row r="15" spans="1:3">
      <c r="A15" s="220">
        <v>8.5</v>
      </c>
      <c r="B15" s="220">
        <v>8.4</v>
      </c>
      <c r="C15">
        <v>1</v>
      </c>
    </row>
    <row r="23" spans="12:12">
      <c r="L23" s="210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AE91-3B0D-41D8-A398-80D935943B75}">
  <sheetPr>
    <tabColor theme="1"/>
  </sheetPr>
  <dimension ref="A1:Y25"/>
  <sheetViews>
    <sheetView workbookViewId="0">
      <selection activeCell="D31" sqref="D31"/>
    </sheetView>
  </sheetViews>
  <sheetFormatPr defaultColWidth="10.7109375" defaultRowHeight="12"/>
  <cols>
    <col min="1" max="27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Y3">
        <v>10</v>
      </c>
    </row>
    <row r="4" spans="1:25">
      <c r="A4">
        <v>9.2999999999999989</v>
      </c>
      <c r="B4">
        <v>8.7999999999999989</v>
      </c>
      <c r="C4">
        <v>8.2999999999999989</v>
      </c>
      <c r="D4">
        <v>7.8999999999999995</v>
      </c>
      <c r="E4">
        <v>7.5</v>
      </c>
      <c r="F4">
        <v>7.1</v>
      </c>
      <c r="G4">
        <v>6.8</v>
      </c>
      <c r="Y4">
        <v>9</v>
      </c>
    </row>
    <row r="5" spans="1:25">
      <c r="A5">
        <v>9.7999999999999989</v>
      </c>
      <c r="B5">
        <v>9.1999999999999993</v>
      </c>
      <c r="C5">
        <v>8.6999999999999993</v>
      </c>
      <c r="D5">
        <v>8.2999999999999989</v>
      </c>
      <c r="E5">
        <v>7.8999999999999995</v>
      </c>
      <c r="F5">
        <v>7.5</v>
      </c>
      <c r="G5">
        <v>7.1999999999999993</v>
      </c>
      <c r="Y5">
        <v>8</v>
      </c>
    </row>
    <row r="6" spans="1:25">
      <c r="A6">
        <v>10.299999999999999</v>
      </c>
      <c r="B6">
        <v>9.6</v>
      </c>
      <c r="C6">
        <v>9.1</v>
      </c>
      <c r="D6">
        <v>8.6999999999999993</v>
      </c>
      <c r="E6">
        <v>8.2999999999999989</v>
      </c>
      <c r="F6">
        <v>7.8999999999999995</v>
      </c>
      <c r="G6">
        <v>7.5</v>
      </c>
      <c r="Y6">
        <v>7</v>
      </c>
    </row>
    <row r="7" spans="1:25">
      <c r="A7">
        <v>10.7</v>
      </c>
      <c r="B7">
        <v>10</v>
      </c>
      <c r="C7">
        <v>9.5</v>
      </c>
      <c r="D7">
        <v>9</v>
      </c>
      <c r="E7">
        <v>8.6999999999999993</v>
      </c>
      <c r="F7">
        <v>8.2999999999999989</v>
      </c>
      <c r="G7">
        <v>7.8999999999999995</v>
      </c>
      <c r="Y7">
        <v>6</v>
      </c>
    </row>
    <row r="8" spans="1:25">
      <c r="A8">
        <v>11.2</v>
      </c>
      <c r="B8">
        <v>10.5</v>
      </c>
      <c r="C8">
        <v>9.9</v>
      </c>
      <c r="D8">
        <v>9.4</v>
      </c>
      <c r="E8">
        <v>9</v>
      </c>
      <c r="F8">
        <v>8.6</v>
      </c>
      <c r="G8">
        <v>8.2999999999999989</v>
      </c>
      <c r="Y8">
        <v>5</v>
      </c>
    </row>
    <row r="9" spans="1:25">
      <c r="A9">
        <v>11.799999999999999</v>
      </c>
      <c r="B9">
        <v>10.9</v>
      </c>
      <c r="C9">
        <v>10.299999999999999</v>
      </c>
      <c r="D9">
        <v>9.7999999999999989</v>
      </c>
      <c r="E9">
        <v>9.5</v>
      </c>
      <c r="F9">
        <v>9.1</v>
      </c>
      <c r="G9">
        <v>8.6999999999999993</v>
      </c>
      <c r="Y9">
        <v>4</v>
      </c>
    </row>
    <row r="10" spans="1:25">
      <c r="A10">
        <v>12.299999999999999</v>
      </c>
      <c r="B10">
        <v>11.299999999999999</v>
      </c>
      <c r="C10">
        <v>10.7</v>
      </c>
      <c r="D10">
        <v>10.199999999999999</v>
      </c>
      <c r="E10">
        <v>9.9</v>
      </c>
      <c r="F10">
        <v>9.5</v>
      </c>
      <c r="G10">
        <v>9.1</v>
      </c>
      <c r="Y10">
        <v>3</v>
      </c>
    </row>
    <row r="11" spans="1:25">
      <c r="A11">
        <v>12.799999999999999</v>
      </c>
      <c r="B11">
        <v>11.7</v>
      </c>
      <c r="C11">
        <v>11.1</v>
      </c>
      <c r="D11">
        <v>10.6</v>
      </c>
      <c r="E11">
        <v>10.299999999999999</v>
      </c>
      <c r="F11">
        <v>9.9</v>
      </c>
      <c r="G11">
        <v>9.5</v>
      </c>
      <c r="Y11">
        <v>2</v>
      </c>
    </row>
    <row r="12" spans="1:25">
      <c r="A12">
        <v>13.2</v>
      </c>
      <c r="B12">
        <v>12.1</v>
      </c>
      <c r="C12">
        <v>11.5</v>
      </c>
      <c r="D12">
        <v>10.9</v>
      </c>
      <c r="E12">
        <v>10.6</v>
      </c>
      <c r="F12">
        <v>10.199999999999999</v>
      </c>
      <c r="G12">
        <v>9.8000000000000007</v>
      </c>
      <c r="Y12">
        <v>1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Y16">
        <v>10</v>
      </c>
    </row>
    <row r="17" spans="1:25">
      <c r="A17">
        <v>9.6</v>
      </c>
      <c r="B17">
        <v>9.1</v>
      </c>
      <c r="C17">
        <v>8.6</v>
      </c>
      <c r="D17">
        <v>8.2999999999999989</v>
      </c>
      <c r="E17">
        <v>7.8999999999999995</v>
      </c>
      <c r="F17">
        <v>7.6</v>
      </c>
      <c r="G17">
        <v>7.3999999999999995</v>
      </c>
      <c r="Y17">
        <v>9</v>
      </c>
    </row>
    <row r="18" spans="1:25">
      <c r="A18">
        <v>10.1</v>
      </c>
      <c r="B18">
        <v>9.6</v>
      </c>
      <c r="C18">
        <v>9</v>
      </c>
      <c r="D18">
        <v>8.6</v>
      </c>
      <c r="E18">
        <v>8.2999999999999989</v>
      </c>
      <c r="F18">
        <v>8</v>
      </c>
      <c r="G18">
        <v>7.8</v>
      </c>
      <c r="Y18">
        <v>8</v>
      </c>
    </row>
    <row r="19" spans="1:25">
      <c r="A19">
        <v>10.6</v>
      </c>
      <c r="B19">
        <v>10</v>
      </c>
      <c r="C19">
        <v>9.4</v>
      </c>
      <c r="D19">
        <v>9</v>
      </c>
      <c r="E19">
        <v>8.6</v>
      </c>
      <c r="F19">
        <v>8.2999999999999989</v>
      </c>
      <c r="G19">
        <v>8.1</v>
      </c>
      <c r="Y19">
        <v>7</v>
      </c>
    </row>
    <row r="20" spans="1:25">
      <c r="A20">
        <v>11.1</v>
      </c>
      <c r="B20">
        <v>10.4</v>
      </c>
      <c r="C20">
        <v>9.7999999999999989</v>
      </c>
      <c r="D20">
        <v>9.4</v>
      </c>
      <c r="E20">
        <v>9</v>
      </c>
      <c r="F20">
        <v>8.6999999999999993</v>
      </c>
      <c r="G20">
        <v>8.5</v>
      </c>
      <c r="Y20">
        <v>6</v>
      </c>
    </row>
    <row r="21" spans="1:25">
      <c r="A21">
        <v>11.6</v>
      </c>
      <c r="B21">
        <v>10.799999999999999</v>
      </c>
      <c r="C21">
        <v>10.199999999999999</v>
      </c>
      <c r="D21">
        <v>9.6999999999999993</v>
      </c>
      <c r="E21">
        <v>9.2999999999999989</v>
      </c>
      <c r="F21">
        <v>9</v>
      </c>
      <c r="G21">
        <v>8.7999999999999989</v>
      </c>
      <c r="Y21">
        <v>5</v>
      </c>
    </row>
    <row r="22" spans="1:25">
      <c r="A22">
        <v>12.1</v>
      </c>
      <c r="B22">
        <v>11.2</v>
      </c>
      <c r="C22">
        <v>10.6</v>
      </c>
      <c r="D22">
        <v>10.199999999999999</v>
      </c>
      <c r="E22">
        <v>9.6999999999999993</v>
      </c>
      <c r="F22">
        <v>9.4</v>
      </c>
      <c r="G22">
        <v>9.1999999999999993</v>
      </c>
      <c r="Y22">
        <v>4</v>
      </c>
    </row>
    <row r="23" spans="1:25">
      <c r="A23">
        <v>12.6</v>
      </c>
      <c r="B23">
        <v>11.7</v>
      </c>
      <c r="C23">
        <v>11</v>
      </c>
      <c r="D23">
        <v>10.5</v>
      </c>
      <c r="E23">
        <v>10.1</v>
      </c>
      <c r="F23">
        <v>9.6999999999999993</v>
      </c>
      <c r="G23">
        <v>9.5</v>
      </c>
      <c r="N23" s="210"/>
      <c r="Y23">
        <v>3</v>
      </c>
    </row>
    <row r="24" spans="1:25">
      <c r="A24">
        <v>13.1</v>
      </c>
      <c r="B24">
        <v>12.1</v>
      </c>
      <c r="C24">
        <v>11.4</v>
      </c>
      <c r="D24">
        <v>10.9</v>
      </c>
      <c r="E24">
        <v>10.4</v>
      </c>
      <c r="F24">
        <v>10.1</v>
      </c>
      <c r="G24">
        <v>9.9</v>
      </c>
      <c r="Y24">
        <v>2</v>
      </c>
    </row>
    <row r="25" spans="1:25">
      <c r="A25">
        <v>13.5</v>
      </c>
      <c r="B25">
        <v>12.4</v>
      </c>
      <c r="C25">
        <v>11.8</v>
      </c>
      <c r="D25">
        <v>11.2</v>
      </c>
      <c r="E25">
        <v>10.7</v>
      </c>
      <c r="F25">
        <v>10.4</v>
      </c>
      <c r="G25">
        <v>10.199999999999999</v>
      </c>
      <c r="Y25">
        <v>1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Y25"/>
  <sheetViews>
    <sheetView workbookViewId="0">
      <selection activeCell="N23" sqref="N23"/>
    </sheetView>
  </sheetViews>
  <sheetFormatPr defaultColWidth="10.7109375" defaultRowHeight="12"/>
  <cols>
    <col min="1" max="27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24</v>
      </c>
      <c r="B4">
        <v>26</v>
      </c>
      <c r="C4">
        <v>29</v>
      </c>
      <c r="D4">
        <v>31</v>
      </c>
      <c r="E4">
        <v>32</v>
      </c>
      <c r="F4">
        <v>33</v>
      </c>
      <c r="G4">
        <v>34</v>
      </c>
      <c r="Y4">
        <v>2</v>
      </c>
    </row>
    <row r="5" spans="1:25">
      <c r="A5">
        <v>26</v>
      </c>
      <c r="B5">
        <v>27</v>
      </c>
      <c r="C5">
        <v>31</v>
      </c>
      <c r="D5">
        <v>32</v>
      </c>
      <c r="E5">
        <v>34</v>
      </c>
      <c r="F5">
        <v>35</v>
      </c>
      <c r="G5">
        <v>36</v>
      </c>
      <c r="Y5">
        <v>3</v>
      </c>
    </row>
    <row r="6" spans="1:25">
      <c r="A6">
        <v>27</v>
      </c>
      <c r="B6">
        <v>28</v>
      </c>
      <c r="C6">
        <v>32</v>
      </c>
      <c r="D6">
        <v>34</v>
      </c>
      <c r="E6">
        <v>35</v>
      </c>
      <c r="F6">
        <v>36</v>
      </c>
      <c r="G6">
        <v>37</v>
      </c>
      <c r="Y6">
        <v>4</v>
      </c>
    </row>
    <row r="7" spans="1:25">
      <c r="A7">
        <v>28</v>
      </c>
      <c r="B7">
        <v>30</v>
      </c>
      <c r="C7">
        <v>34</v>
      </c>
      <c r="D7">
        <v>35</v>
      </c>
      <c r="E7">
        <v>36</v>
      </c>
      <c r="F7">
        <v>38</v>
      </c>
      <c r="G7">
        <v>39</v>
      </c>
      <c r="Y7">
        <v>5</v>
      </c>
    </row>
    <row r="8" spans="1:25">
      <c r="A8">
        <v>29</v>
      </c>
      <c r="B8">
        <v>32</v>
      </c>
      <c r="C8">
        <v>35</v>
      </c>
      <c r="D8">
        <v>36</v>
      </c>
      <c r="E8">
        <v>38</v>
      </c>
      <c r="F8">
        <v>39</v>
      </c>
      <c r="G8">
        <v>40</v>
      </c>
      <c r="Y8">
        <v>6</v>
      </c>
    </row>
    <row r="9" spans="1:25">
      <c r="A9">
        <v>30</v>
      </c>
      <c r="B9">
        <v>34</v>
      </c>
      <c r="C9">
        <v>37</v>
      </c>
      <c r="D9">
        <v>38</v>
      </c>
      <c r="E9">
        <v>39</v>
      </c>
      <c r="F9">
        <v>40</v>
      </c>
      <c r="G9">
        <v>42</v>
      </c>
      <c r="Y9">
        <v>7</v>
      </c>
    </row>
    <row r="10" spans="1:25">
      <c r="A10">
        <v>32</v>
      </c>
      <c r="B10">
        <v>35</v>
      </c>
      <c r="C10">
        <v>38</v>
      </c>
      <c r="D10">
        <v>39</v>
      </c>
      <c r="E10">
        <v>41</v>
      </c>
      <c r="F10">
        <v>42</v>
      </c>
      <c r="G10">
        <v>43</v>
      </c>
      <c r="Y10">
        <v>8</v>
      </c>
    </row>
    <row r="11" spans="1:25">
      <c r="A11">
        <v>34</v>
      </c>
      <c r="B11">
        <v>37</v>
      </c>
      <c r="C11">
        <v>40</v>
      </c>
      <c r="D11">
        <v>41</v>
      </c>
      <c r="E11">
        <v>42</v>
      </c>
      <c r="F11">
        <v>43</v>
      </c>
      <c r="G11">
        <v>45</v>
      </c>
      <c r="Y11">
        <v>9</v>
      </c>
    </row>
    <row r="12" spans="1:25">
      <c r="A12">
        <v>35</v>
      </c>
      <c r="B12">
        <v>38</v>
      </c>
      <c r="C12">
        <v>41</v>
      </c>
      <c r="D12">
        <v>42</v>
      </c>
      <c r="E12">
        <v>44</v>
      </c>
      <c r="F12">
        <v>45</v>
      </c>
      <c r="G12">
        <v>47</v>
      </c>
      <c r="Y12">
        <v>10</v>
      </c>
    </row>
    <row r="14" spans="1:25">
      <c r="A14" t="s">
        <v>123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24</v>
      </c>
      <c r="B17">
        <v>25</v>
      </c>
      <c r="C17">
        <v>28</v>
      </c>
      <c r="D17">
        <v>29</v>
      </c>
      <c r="E17">
        <v>31</v>
      </c>
      <c r="F17">
        <v>31</v>
      </c>
      <c r="G17">
        <v>33</v>
      </c>
      <c r="Y17">
        <v>2</v>
      </c>
    </row>
    <row r="18" spans="1:25">
      <c r="A18">
        <v>26</v>
      </c>
      <c r="B18">
        <v>27</v>
      </c>
      <c r="C18">
        <v>29</v>
      </c>
      <c r="D18">
        <v>30</v>
      </c>
      <c r="E18">
        <v>32</v>
      </c>
      <c r="F18">
        <v>33</v>
      </c>
      <c r="G18">
        <v>34</v>
      </c>
      <c r="Y18">
        <v>3</v>
      </c>
    </row>
    <row r="19" spans="1:25">
      <c r="A19">
        <v>27</v>
      </c>
      <c r="B19">
        <v>29</v>
      </c>
      <c r="C19">
        <v>31</v>
      </c>
      <c r="D19">
        <v>32</v>
      </c>
      <c r="E19">
        <v>34</v>
      </c>
      <c r="F19">
        <v>34</v>
      </c>
      <c r="G19">
        <v>36</v>
      </c>
      <c r="Y19">
        <v>4</v>
      </c>
    </row>
    <row r="20" spans="1:25">
      <c r="A20">
        <v>28</v>
      </c>
      <c r="B20">
        <v>30</v>
      </c>
      <c r="C20">
        <v>32</v>
      </c>
      <c r="D20">
        <v>34</v>
      </c>
      <c r="E20">
        <v>35</v>
      </c>
      <c r="F20">
        <v>36</v>
      </c>
      <c r="G20">
        <v>37</v>
      </c>
      <c r="Y20">
        <v>5</v>
      </c>
    </row>
    <row r="21" spans="1:25">
      <c r="A21">
        <v>30</v>
      </c>
      <c r="B21">
        <v>31</v>
      </c>
      <c r="C21">
        <v>34</v>
      </c>
      <c r="D21">
        <v>35</v>
      </c>
      <c r="E21">
        <v>36</v>
      </c>
      <c r="F21">
        <v>37</v>
      </c>
      <c r="G21">
        <v>38</v>
      </c>
      <c r="Y21">
        <v>6</v>
      </c>
    </row>
    <row r="22" spans="1:25">
      <c r="A22">
        <v>31</v>
      </c>
      <c r="B22">
        <v>33</v>
      </c>
      <c r="C22">
        <v>35</v>
      </c>
      <c r="D22">
        <v>37</v>
      </c>
      <c r="E22">
        <v>38</v>
      </c>
      <c r="F22">
        <v>39</v>
      </c>
      <c r="G22">
        <v>39</v>
      </c>
      <c r="Y22">
        <v>7</v>
      </c>
    </row>
    <row r="23" spans="1:25">
      <c r="A23">
        <v>33</v>
      </c>
      <c r="B23">
        <v>35</v>
      </c>
      <c r="C23">
        <v>36</v>
      </c>
      <c r="D23">
        <v>38</v>
      </c>
      <c r="E23">
        <v>39</v>
      </c>
      <c r="F23">
        <v>40</v>
      </c>
      <c r="G23">
        <v>41</v>
      </c>
      <c r="N23" s="210"/>
      <c r="Y23">
        <v>8</v>
      </c>
    </row>
    <row r="24" spans="1:25">
      <c r="A24">
        <v>34</v>
      </c>
      <c r="B24">
        <v>36</v>
      </c>
      <c r="C24">
        <v>38</v>
      </c>
      <c r="D24">
        <v>40</v>
      </c>
      <c r="E24">
        <v>40</v>
      </c>
      <c r="F24">
        <v>42</v>
      </c>
      <c r="G24">
        <v>42</v>
      </c>
      <c r="Y24">
        <v>9</v>
      </c>
    </row>
    <row r="25" spans="1:25">
      <c r="A25">
        <v>36</v>
      </c>
      <c r="B25">
        <v>38</v>
      </c>
      <c r="C25">
        <v>39</v>
      </c>
      <c r="D25">
        <v>41</v>
      </c>
      <c r="E25">
        <v>42</v>
      </c>
      <c r="F25">
        <v>43</v>
      </c>
      <c r="G25">
        <v>43</v>
      </c>
      <c r="Y25">
        <v>10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8BFD0-DAA8-4A79-BB39-87D21347A2D4}">
  <sheetPr>
    <tabColor theme="1"/>
  </sheetPr>
  <dimension ref="A1:L23"/>
  <sheetViews>
    <sheetView workbookViewId="0">
      <selection activeCell="P19" sqref="P19"/>
    </sheetView>
  </sheetViews>
  <sheetFormatPr defaultColWidth="10.7109375" defaultRowHeight="12"/>
  <cols>
    <col min="1" max="25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129">
        <v>0</v>
      </c>
      <c r="B3" s="129">
        <v>0</v>
      </c>
      <c r="C3">
        <v>1</v>
      </c>
    </row>
    <row r="4" spans="1:3">
      <c r="A4" s="130">
        <v>21</v>
      </c>
      <c r="B4" s="130">
        <v>22</v>
      </c>
      <c r="C4">
        <v>2</v>
      </c>
    </row>
    <row r="5" spans="1:3">
      <c r="A5" s="130">
        <v>24</v>
      </c>
      <c r="B5" s="130">
        <v>26</v>
      </c>
      <c r="C5">
        <v>3</v>
      </c>
    </row>
    <row r="6" spans="1:3">
      <c r="A6" s="130">
        <v>28</v>
      </c>
      <c r="B6" s="130">
        <v>30</v>
      </c>
      <c r="C6">
        <v>4</v>
      </c>
    </row>
    <row r="7" spans="1:3">
      <c r="A7">
        <v>30</v>
      </c>
      <c r="B7">
        <v>33</v>
      </c>
      <c r="C7">
        <v>5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135">
        <v>0</v>
      </c>
      <c r="B11" s="132">
        <v>0</v>
      </c>
      <c r="C11">
        <v>1</v>
      </c>
    </row>
    <row r="12" spans="1:3">
      <c r="A12" s="133">
        <v>17</v>
      </c>
      <c r="B12" s="130">
        <v>19</v>
      </c>
      <c r="C12">
        <v>2</v>
      </c>
    </row>
    <row r="13" spans="1:3">
      <c r="A13" s="133">
        <v>22</v>
      </c>
      <c r="B13" s="130">
        <v>23</v>
      </c>
      <c r="C13">
        <v>3</v>
      </c>
    </row>
    <row r="14" spans="1:3">
      <c r="A14" s="133">
        <v>26</v>
      </c>
      <c r="B14" s="130">
        <v>28</v>
      </c>
      <c r="C14">
        <v>4</v>
      </c>
    </row>
    <row r="15" spans="1:3">
      <c r="A15" s="133">
        <v>29</v>
      </c>
      <c r="B15" s="130">
        <v>31</v>
      </c>
      <c r="C15">
        <v>5</v>
      </c>
    </row>
    <row r="23" spans="12:12">
      <c r="L23" s="210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Y25"/>
  <sheetViews>
    <sheetView workbookViewId="0">
      <selection activeCell="N23" sqref="N23"/>
    </sheetView>
  </sheetViews>
  <sheetFormatPr defaultColWidth="10.7109375" defaultRowHeight="12"/>
  <cols>
    <col min="1" max="25" width="4.7109375" customWidth="1"/>
  </cols>
  <sheetData>
    <row r="1" spans="1:25">
      <c r="A1" t="s">
        <v>122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 t="s">
        <v>124</v>
      </c>
      <c r="B3" t="s">
        <v>124</v>
      </c>
      <c r="C3" t="s">
        <v>124</v>
      </c>
      <c r="D3" t="s">
        <v>124</v>
      </c>
      <c r="E3" t="s">
        <v>124</v>
      </c>
      <c r="F3" t="s">
        <v>124</v>
      </c>
      <c r="G3" t="s">
        <v>124</v>
      </c>
      <c r="Y3">
        <v>1</v>
      </c>
    </row>
    <row r="4" spans="1:25">
      <c r="A4" t="s">
        <v>124</v>
      </c>
      <c r="B4" t="s">
        <v>124</v>
      </c>
      <c r="C4" t="s">
        <v>124</v>
      </c>
      <c r="D4" t="s">
        <v>124</v>
      </c>
      <c r="E4" t="s">
        <v>124</v>
      </c>
      <c r="F4" t="s">
        <v>124</v>
      </c>
      <c r="G4" t="s">
        <v>124</v>
      </c>
      <c r="Y4">
        <v>2</v>
      </c>
    </row>
    <row r="5" spans="1: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Y5">
        <v>3</v>
      </c>
    </row>
    <row r="6" spans="1:25">
      <c r="A6">
        <v>4</v>
      </c>
      <c r="B6">
        <v>5</v>
      </c>
      <c r="C6">
        <v>5</v>
      </c>
      <c r="D6">
        <v>6</v>
      </c>
      <c r="E6">
        <v>6</v>
      </c>
      <c r="F6">
        <v>6</v>
      </c>
      <c r="G6">
        <v>9</v>
      </c>
      <c r="Y6">
        <v>4</v>
      </c>
    </row>
    <row r="7" spans="1:25">
      <c r="A7">
        <v>10</v>
      </c>
      <c r="B7">
        <v>12</v>
      </c>
      <c r="C7">
        <v>12</v>
      </c>
      <c r="D7">
        <v>13</v>
      </c>
      <c r="E7">
        <v>12</v>
      </c>
      <c r="F7">
        <v>12</v>
      </c>
      <c r="G7">
        <v>15</v>
      </c>
      <c r="Y7">
        <v>5</v>
      </c>
    </row>
    <row r="8" spans="1:25">
      <c r="A8">
        <v>16</v>
      </c>
      <c r="B8">
        <v>19</v>
      </c>
      <c r="C8">
        <v>19</v>
      </c>
      <c r="D8">
        <v>20</v>
      </c>
      <c r="E8">
        <v>20</v>
      </c>
      <c r="F8">
        <v>21</v>
      </c>
      <c r="G8">
        <v>22</v>
      </c>
      <c r="Y8">
        <v>6</v>
      </c>
    </row>
    <row r="9" spans="1:25">
      <c r="A9">
        <v>22</v>
      </c>
      <c r="B9">
        <v>23</v>
      </c>
      <c r="C9">
        <v>24</v>
      </c>
      <c r="D9">
        <v>26</v>
      </c>
      <c r="E9">
        <v>26</v>
      </c>
      <c r="F9">
        <v>28</v>
      </c>
      <c r="G9">
        <v>29</v>
      </c>
      <c r="Y9">
        <v>7</v>
      </c>
    </row>
    <row r="10" spans="1:25">
      <c r="A10">
        <v>28</v>
      </c>
      <c r="B10">
        <v>30</v>
      </c>
      <c r="C10">
        <v>32</v>
      </c>
      <c r="D10">
        <v>33</v>
      </c>
      <c r="E10">
        <v>33</v>
      </c>
      <c r="F10">
        <v>36</v>
      </c>
      <c r="G10">
        <v>36</v>
      </c>
      <c r="Y10">
        <v>8</v>
      </c>
    </row>
    <row r="11" spans="1:25">
      <c r="A11">
        <v>34</v>
      </c>
      <c r="B11">
        <v>35</v>
      </c>
      <c r="C11">
        <v>36</v>
      </c>
      <c r="D11">
        <v>37</v>
      </c>
      <c r="E11">
        <v>39</v>
      </c>
      <c r="F11">
        <v>42</v>
      </c>
      <c r="G11">
        <v>45</v>
      </c>
      <c r="Y11">
        <v>9</v>
      </c>
    </row>
    <row r="12" spans="1:25">
      <c r="A12">
        <v>40</v>
      </c>
      <c r="B12">
        <v>42</v>
      </c>
      <c r="C12">
        <v>43</v>
      </c>
      <c r="D12">
        <v>45</v>
      </c>
      <c r="E12">
        <v>45</v>
      </c>
      <c r="F12">
        <v>46</v>
      </c>
      <c r="G12">
        <v>49</v>
      </c>
      <c r="Y12">
        <v>10</v>
      </c>
    </row>
    <row r="14" spans="1:25">
      <c r="A14" t="s">
        <v>123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 t="s">
        <v>124</v>
      </c>
      <c r="B16" t="s">
        <v>124</v>
      </c>
      <c r="C16" t="s">
        <v>124</v>
      </c>
      <c r="D16" t="s">
        <v>124</v>
      </c>
      <c r="E16" t="s">
        <v>124</v>
      </c>
      <c r="F16" t="s">
        <v>124</v>
      </c>
      <c r="G16" t="s">
        <v>124</v>
      </c>
      <c r="Y16">
        <v>1</v>
      </c>
    </row>
    <row r="17" spans="1:25">
      <c r="A17" t="s">
        <v>124</v>
      </c>
      <c r="B17" t="s">
        <v>124</v>
      </c>
      <c r="C17" t="s">
        <v>124</v>
      </c>
      <c r="D17" t="s">
        <v>124</v>
      </c>
      <c r="E17" t="s">
        <v>124</v>
      </c>
      <c r="F17" t="s">
        <v>124</v>
      </c>
      <c r="G17" t="s">
        <v>124</v>
      </c>
      <c r="Y17">
        <v>2</v>
      </c>
    </row>
    <row r="18" spans="1: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Y18">
        <v>3</v>
      </c>
    </row>
    <row r="19" spans="1:25">
      <c r="A19">
        <v>3</v>
      </c>
      <c r="B19">
        <v>3</v>
      </c>
      <c r="C19">
        <v>4</v>
      </c>
      <c r="D19">
        <v>4</v>
      </c>
      <c r="E19">
        <v>6</v>
      </c>
      <c r="F19">
        <v>6</v>
      </c>
      <c r="G19">
        <v>6</v>
      </c>
      <c r="Y19">
        <v>4</v>
      </c>
    </row>
    <row r="20" spans="1:25">
      <c r="A20">
        <v>7</v>
      </c>
      <c r="B20">
        <v>8</v>
      </c>
      <c r="C20">
        <v>9</v>
      </c>
      <c r="D20">
        <v>10</v>
      </c>
      <c r="E20">
        <v>11</v>
      </c>
      <c r="F20">
        <v>11</v>
      </c>
      <c r="G20">
        <v>11</v>
      </c>
      <c r="Y20">
        <v>5</v>
      </c>
    </row>
    <row r="21" spans="1:25">
      <c r="A21">
        <v>14</v>
      </c>
      <c r="B21">
        <v>15</v>
      </c>
      <c r="C21">
        <v>16</v>
      </c>
      <c r="D21">
        <v>17</v>
      </c>
      <c r="E21">
        <v>17</v>
      </c>
      <c r="F21">
        <v>17</v>
      </c>
      <c r="G21">
        <v>18</v>
      </c>
      <c r="Y21">
        <v>6</v>
      </c>
    </row>
    <row r="22" spans="1:25">
      <c r="A22">
        <v>20</v>
      </c>
      <c r="B22">
        <v>22</v>
      </c>
      <c r="C22">
        <v>23</v>
      </c>
      <c r="D22">
        <v>23</v>
      </c>
      <c r="E22">
        <v>23</v>
      </c>
      <c r="F22">
        <v>24</v>
      </c>
      <c r="G22">
        <v>24</v>
      </c>
      <c r="Y22">
        <v>7</v>
      </c>
    </row>
    <row r="23" spans="1:25">
      <c r="A23">
        <v>25</v>
      </c>
      <c r="B23">
        <v>26</v>
      </c>
      <c r="C23">
        <v>28</v>
      </c>
      <c r="D23">
        <v>29</v>
      </c>
      <c r="E23">
        <v>30</v>
      </c>
      <c r="F23">
        <v>30</v>
      </c>
      <c r="G23">
        <v>31</v>
      </c>
      <c r="N23" s="210"/>
      <c r="Y23">
        <v>8</v>
      </c>
    </row>
    <row r="24" spans="1:25">
      <c r="A24">
        <v>29</v>
      </c>
      <c r="B24">
        <v>31</v>
      </c>
      <c r="C24">
        <v>32</v>
      </c>
      <c r="D24">
        <v>33</v>
      </c>
      <c r="E24">
        <v>34</v>
      </c>
      <c r="F24">
        <v>35</v>
      </c>
      <c r="G24">
        <v>36</v>
      </c>
      <c r="Y24">
        <v>9</v>
      </c>
    </row>
    <row r="25" spans="1:25">
      <c r="A25">
        <v>34</v>
      </c>
      <c r="B25">
        <v>35</v>
      </c>
      <c r="C25">
        <v>36</v>
      </c>
      <c r="D25">
        <v>37</v>
      </c>
      <c r="E25">
        <v>38</v>
      </c>
      <c r="F25">
        <v>39</v>
      </c>
      <c r="G25">
        <v>40</v>
      </c>
      <c r="Y25">
        <v>10</v>
      </c>
    </row>
  </sheetData>
  <sortState xmlns:xlrd2="http://schemas.microsoft.com/office/spreadsheetml/2017/richdata2" ref="A15:Y15">
    <sortCondition ref="A15"/>
  </sortState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E8F5-838A-42DF-A01A-B083EEC7E1BB}">
  <sheetPr>
    <tabColor theme="1"/>
  </sheetPr>
  <dimension ref="A1:Y23"/>
  <sheetViews>
    <sheetView workbookViewId="0">
      <selection activeCell="N23" sqref="N23"/>
    </sheetView>
  </sheetViews>
  <sheetFormatPr defaultColWidth="10.7109375" defaultRowHeight="12"/>
  <cols>
    <col min="1" max="25" width="4.7109375" customWidth="1"/>
  </cols>
  <sheetData>
    <row r="1" spans="1:25">
      <c r="A1" t="s">
        <v>122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17</v>
      </c>
      <c r="B4">
        <v>20</v>
      </c>
      <c r="C4">
        <v>23</v>
      </c>
      <c r="D4">
        <v>24</v>
      </c>
      <c r="E4">
        <v>26</v>
      </c>
      <c r="F4">
        <v>28</v>
      </c>
      <c r="G4">
        <v>29</v>
      </c>
      <c r="Y4">
        <v>2</v>
      </c>
    </row>
    <row r="6" spans="1:25">
      <c r="A6" t="s">
        <v>123</v>
      </c>
    </row>
    <row r="7" spans="1:25">
      <c r="A7">
        <v>6</v>
      </c>
      <c r="B7">
        <v>7</v>
      </c>
      <c r="C7">
        <v>8</v>
      </c>
      <c r="D7">
        <v>9</v>
      </c>
      <c r="E7">
        <v>10</v>
      </c>
      <c r="F7">
        <v>11</v>
      </c>
      <c r="G7">
        <v>12</v>
      </c>
      <c r="H7">
        <v>13</v>
      </c>
      <c r="I7">
        <v>14</v>
      </c>
      <c r="J7">
        <v>15</v>
      </c>
      <c r="K7">
        <v>16</v>
      </c>
      <c r="L7">
        <v>17</v>
      </c>
      <c r="M7">
        <v>18</v>
      </c>
      <c r="N7">
        <v>19</v>
      </c>
      <c r="O7">
        <v>20</v>
      </c>
      <c r="P7">
        <v>25</v>
      </c>
      <c r="Q7">
        <v>30</v>
      </c>
      <c r="R7">
        <v>35</v>
      </c>
      <c r="S7">
        <v>40</v>
      </c>
      <c r="T7">
        <v>45</v>
      </c>
      <c r="U7">
        <v>50</v>
      </c>
      <c r="V7">
        <v>55</v>
      </c>
      <c r="W7">
        <v>60</v>
      </c>
      <c r="X7">
        <v>65</v>
      </c>
      <c r="Y7" t="s">
        <v>7</v>
      </c>
    </row>
    <row r="8" spans="1: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</row>
    <row r="9" spans="1:25">
      <c r="A9">
        <v>16</v>
      </c>
      <c r="B9">
        <v>18</v>
      </c>
      <c r="C9">
        <v>20</v>
      </c>
      <c r="D9">
        <v>23</v>
      </c>
      <c r="E9">
        <v>25</v>
      </c>
      <c r="F9">
        <v>27</v>
      </c>
      <c r="G9">
        <v>28</v>
      </c>
      <c r="Y9">
        <v>2</v>
      </c>
    </row>
    <row r="23" spans="14:14">
      <c r="N23" s="210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4FAD-5CCD-4241-8346-DACFB18E905F}">
  <dimension ref="A1:AT450"/>
  <sheetViews>
    <sheetView view="pageBreakPreview" zoomScale="90" zoomScaleNormal="9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4" sqref="A4:B4"/>
    </sheetView>
  </sheetViews>
  <sheetFormatPr defaultColWidth="8.85546875" defaultRowHeight="12"/>
  <cols>
    <col min="1" max="1" width="4.7109375" customWidth="1"/>
    <col min="2" max="2" width="14.85546875" customWidth="1"/>
    <col min="3" max="3" width="5.7109375" customWidth="1"/>
    <col min="4" max="4" width="12.28515625" customWidth="1"/>
    <col min="5" max="5" width="5.7109375" customWidth="1"/>
    <col min="6" max="6" width="7.42578125" customWidth="1"/>
    <col min="7" max="7" width="5.7109375" customWidth="1"/>
    <col min="8" max="8" width="9" customWidth="1"/>
    <col min="9" max="9" width="6.28515625" customWidth="1"/>
    <col min="10" max="10" width="6.42578125" customWidth="1"/>
    <col min="11" max="14" width="7.7109375" customWidth="1"/>
    <col min="15" max="16" width="6.28515625" customWidth="1"/>
    <col min="17" max="21" width="7.140625" customWidth="1"/>
    <col min="22" max="23" width="6.28515625" customWidth="1"/>
    <col min="24" max="27" width="7.140625" customWidth="1"/>
    <col min="28" max="28" width="9" customWidth="1"/>
    <col min="29" max="29" width="6.28515625" customWidth="1"/>
    <col min="30" max="31" width="6.7109375" customWidth="1"/>
    <col min="32" max="32" width="7.85546875" customWidth="1"/>
    <col min="33" max="33" width="9.28515625" customWidth="1"/>
    <col min="34" max="34" width="10.7109375" customWidth="1"/>
    <col min="35" max="35" width="4.42578125" customWidth="1"/>
    <col min="36" max="36" width="7.7109375" bestFit="1" customWidth="1"/>
    <col min="37" max="37" width="17.5703125" bestFit="1" customWidth="1"/>
    <col min="38" max="38" width="18.7109375" bestFit="1" customWidth="1"/>
    <col min="39" max="39" width="17.5703125" bestFit="1" customWidth="1"/>
    <col min="40" max="40" width="18.7109375" bestFit="1" customWidth="1"/>
    <col min="41" max="41" width="17.5703125" bestFit="1" customWidth="1"/>
    <col min="42" max="42" width="18.7109375" bestFit="1" customWidth="1"/>
    <col min="43" max="43" width="17.5703125" bestFit="1" customWidth="1"/>
    <col min="44" max="44" width="18.7109375" bestFit="1" customWidth="1"/>
    <col min="45" max="45" width="9.7109375" bestFit="1" customWidth="1"/>
  </cols>
  <sheetData>
    <row r="1" spans="1:46" ht="30" customHeight="1" thickBot="1">
      <c r="A1" s="24" t="s">
        <v>72</v>
      </c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  <c r="N1" s="22"/>
      <c r="O1" s="22"/>
      <c r="P1" s="22"/>
      <c r="Q1" s="25"/>
      <c r="R1" s="25"/>
      <c r="S1" s="25"/>
      <c r="T1" s="25"/>
      <c r="U1" s="25"/>
      <c r="V1" s="25"/>
      <c r="W1" s="25"/>
      <c r="X1" s="124"/>
      <c r="Y1" s="124"/>
      <c r="Z1" s="124"/>
      <c r="AA1" s="124"/>
      <c r="AB1" s="25"/>
      <c r="AC1" s="25"/>
      <c r="AD1" s="124"/>
      <c r="AE1" s="124"/>
      <c r="AF1" s="33"/>
      <c r="AG1" s="48"/>
    </row>
    <row r="2" spans="1:46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D2" s="322"/>
      <c r="AE2" s="322"/>
      <c r="AF2" s="123"/>
      <c r="AG2" s="67"/>
      <c r="AT2" s="277" t="s">
        <v>225</v>
      </c>
    </row>
    <row r="3" spans="1:46" ht="15" customHeight="1">
      <c r="A3" s="299" t="s">
        <v>28</v>
      </c>
      <c r="B3" s="301"/>
      <c r="C3" s="299" t="s">
        <v>29</v>
      </c>
      <c r="D3" s="301"/>
      <c r="E3" s="301"/>
      <c r="F3" s="301"/>
      <c r="G3" s="301"/>
      <c r="H3" s="301"/>
      <c r="I3" s="300"/>
      <c r="J3" s="64" t="s">
        <v>30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279" t="s">
        <v>172</v>
      </c>
      <c r="X3" s="279"/>
      <c r="Y3" s="279"/>
      <c r="Z3" s="279"/>
      <c r="AA3" s="126"/>
      <c r="AB3" s="126"/>
      <c r="AC3" s="125"/>
      <c r="AT3" s="277" t="s">
        <v>226</v>
      </c>
    </row>
    <row r="4" spans="1:46" ht="26.25" customHeight="1">
      <c r="A4" s="302"/>
      <c r="B4" s="303"/>
      <c r="C4" s="304"/>
      <c r="D4" s="305"/>
      <c r="E4" s="305"/>
      <c r="F4" s="305"/>
      <c r="G4" s="306" t="s">
        <v>115</v>
      </c>
      <c r="H4" s="306"/>
      <c r="I4" s="307"/>
      <c r="J4" s="303"/>
      <c r="K4" s="303"/>
      <c r="L4" s="303"/>
      <c r="M4" s="303"/>
      <c r="N4" s="303"/>
      <c r="O4" s="303"/>
      <c r="P4" s="303"/>
      <c r="Q4" s="331" t="s">
        <v>31</v>
      </c>
      <c r="R4" s="331"/>
      <c r="S4" s="331"/>
      <c r="T4" s="331"/>
      <c r="U4" s="331"/>
      <c r="V4" s="332"/>
      <c r="W4" s="333"/>
      <c r="X4" s="334"/>
      <c r="Y4" s="334"/>
      <c r="Z4" s="334"/>
      <c r="AA4" s="126"/>
      <c r="AB4" s="126"/>
      <c r="AC4" s="125"/>
      <c r="AT4" s="277" t="s">
        <v>227</v>
      </c>
    </row>
    <row r="5" spans="1:46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127"/>
      <c r="X5" s="127"/>
      <c r="Y5" s="127"/>
      <c r="Z5" s="127"/>
      <c r="AA5" s="127"/>
      <c r="AB5" s="127"/>
      <c r="AC5" s="125"/>
      <c r="AT5" s="277" t="s">
        <v>228</v>
      </c>
    </row>
    <row r="6" spans="1:46" ht="15" customHeight="1">
      <c r="A6" s="335" t="s">
        <v>32</v>
      </c>
      <c r="B6" s="336"/>
      <c r="C6" s="336"/>
      <c r="D6" s="336"/>
      <c r="E6" s="336"/>
      <c r="F6" s="336"/>
      <c r="G6" s="148"/>
      <c r="H6" s="126"/>
      <c r="I6" s="126"/>
      <c r="J6" s="126"/>
      <c r="K6" s="126"/>
      <c r="L6" s="126"/>
      <c r="M6" s="126"/>
      <c r="N6" s="126"/>
      <c r="O6" s="125"/>
      <c r="P6" s="126"/>
      <c r="Q6" s="125"/>
      <c r="R6" s="125"/>
      <c r="S6" s="125"/>
      <c r="T6" s="125"/>
      <c r="U6" s="125"/>
      <c r="V6" s="126"/>
      <c r="W6" s="126"/>
      <c r="X6" s="126"/>
      <c r="Y6" s="126"/>
      <c r="Z6" s="126"/>
      <c r="AA6" s="126"/>
      <c r="AB6" s="126"/>
      <c r="AC6" s="125"/>
      <c r="AT6" s="277" t="s">
        <v>229</v>
      </c>
    </row>
    <row r="7" spans="1:46" ht="15" customHeight="1">
      <c r="A7" s="279" t="s">
        <v>148</v>
      </c>
      <c r="B7" s="279"/>
      <c r="C7" s="279" t="s">
        <v>147</v>
      </c>
      <c r="D7" s="279"/>
      <c r="E7" s="279" t="s">
        <v>173</v>
      </c>
      <c r="F7" s="299"/>
      <c r="G7" s="148"/>
      <c r="H7" s="126"/>
      <c r="I7" s="126"/>
      <c r="J7" s="126"/>
      <c r="K7" s="126"/>
      <c r="L7" s="126"/>
      <c r="M7" s="126"/>
      <c r="N7" s="126"/>
      <c r="O7" s="125"/>
      <c r="P7" s="126"/>
      <c r="Q7" s="125"/>
      <c r="R7" s="125"/>
      <c r="S7" s="125"/>
      <c r="T7" s="125"/>
      <c r="U7" s="125"/>
      <c r="V7" s="126"/>
      <c r="W7" s="126"/>
      <c r="X7" s="126"/>
      <c r="Y7" s="126"/>
      <c r="Z7" s="126"/>
      <c r="AA7" s="126"/>
      <c r="AB7" s="126"/>
      <c r="AC7" s="125"/>
      <c r="AT7" s="277" t="s">
        <v>230</v>
      </c>
    </row>
    <row r="8" spans="1:46" ht="26.25" customHeight="1">
      <c r="A8" s="337" t="str">
        <f>IF(COUNTIF($AF$12:$AF$111,A7)=0,"",COUNTIF($AF$12:$AF$111,A7))</f>
        <v/>
      </c>
      <c r="B8" s="337"/>
      <c r="C8" s="337" t="str">
        <f>IF(COUNTIF($AF$12:$AF$111,C7)=0,"",COUNTIF($AF$12:$AF$111,C7))</f>
        <v/>
      </c>
      <c r="D8" s="337"/>
      <c r="E8" s="338" t="str">
        <f>IF(COUNTIF($AF$12:$AF$111,E7)=0,"",COUNTIF($AF$12:$AF$111,F7))</f>
        <v/>
      </c>
      <c r="F8" s="339"/>
      <c r="G8" s="259"/>
      <c r="H8" s="127"/>
      <c r="I8" s="127"/>
      <c r="J8" s="127"/>
      <c r="K8" s="127"/>
      <c r="L8" s="127"/>
      <c r="M8" s="127"/>
      <c r="N8" s="127"/>
      <c r="O8" s="125"/>
      <c r="P8" s="127"/>
      <c r="Q8" s="125"/>
      <c r="R8" s="125"/>
      <c r="S8" s="125"/>
      <c r="T8" s="125"/>
      <c r="U8" s="125"/>
      <c r="V8" s="127"/>
      <c r="W8" s="127"/>
      <c r="X8" s="127"/>
      <c r="Y8" s="127"/>
      <c r="Z8" s="127"/>
      <c r="AA8" s="127"/>
      <c r="AB8" s="127"/>
      <c r="AC8" s="125"/>
      <c r="AT8" s="277" t="s">
        <v>231</v>
      </c>
    </row>
    <row r="9" spans="1:46" ht="17.25" thickBot="1">
      <c r="AT9" s="277" t="s">
        <v>232</v>
      </c>
    </row>
    <row r="10" spans="1:46" ht="15" customHeight="1">
      <c r="A10" s="290" t="s">
        <v>21</v>
      </c>
      <c r="B10" s="292" t="s">
        <v>0</v>
      </c>
      <c r="C10" s="294" t="s">
        <v>1</v>
      </c>
      <c r="D10" s="288" t="s">
        <v>70</v>
      </c>
      <c r="E10" s="294" t="s">
        <v>71</v>
      </c>
      <c r="F10" s="295" t="s">
        <v>36</v>
      </c>
      <c r="G10" s="296"/>
      <c r="H10" s="297" t="s">
        <v>119</v>
      </c>
      <c r="I10" s="298"/>
      <c r="J10" s="325" t="s">
        <v>149</v>
      </c>
      <c r="K10" s="326"/>
      <c r="L10" s="326"/>
      <c r="M10" s="326"/>
      <c r="N10" s="327"/>
      <c r="O10" s="287" t="s">
        <v>42</v>
      </c>
      <c r="P10" s="287"/>
      <c r="Q10" s="328" t="s">
        <v>150</v>
      </c>
      <c r="R10" s="329"/>
      <c r="S10" s="329"/>
      <c r="T10" s="329"/>
      <c r="U10" s="330"/>
      <c r="V10" s="287" t="s">
        <v>66</v>
      </c>
      <c r="W10" s="287"/>
      <c r="X10" s="325" t="s">
        <v>151</v>
      </c>
      <c r="Y10" s="326"/>
      <c r="Z10" s="326"/>
      <c r="AA10" s="327"/>
      <c r="AB10" s="297" t="s">
        <v>67</v>
      </c>
      <c r="AC10" s="298"/>
      <c r="AD10" s="323" t="s">
        <v>11</v>
      </c>
      <c r="AE10" s="323" t="s">
        <v>3</v>
      </c>
      <c r="AF10" s="323" t="s">
        <v>27</v>
      </c>
      <c r="AG10" s="341" t="s">
        <v>210</v>
      </c>
      <c r="AH10" s="340" t="s">
        <v>211</v>
      </c>
      <c r="AI10" t="s">
        <v>22</v>
      </c>
      <c r="AT10" s="277" t="s">
        <v>233</v>
      </c>
    </row>
    <row r="11" spans="1:46" ht="24">
      <c r="A11" s="291"/>
      <c r="B11" s="293"/>
      <c r="C11" s="289"/>
      <c r="D11" s="289"/>
      <c r="E11" s="289"/>
      <c r="F11" s="17" t="s">
        <v>37</v>
      </c>
      <c r="G11" s="17" t="s">
        <v>38</v>
      </c>
      <c r="H11" s="26" t="s">
        <v>33</v>
      </c>
      <c r="I11" s="27" t="s">
        <v>7</v>
      </c>
      <c r="J11" s="152" t="s">
        <v>152</v>
      </c>
      <c r="K11" s="153" t="s">
        <v>153</v>
      </c>
      <c r="L11" s="153" t="s">
        <v>154</v>
      </c>
      <c r="M11" s="153" t="s">
        <v>155</v>
      </c>
      <c r="N11" s="154" t="s">
        <v>156</v>
      </c>
      <c r="O11" s="149" t="s">
        <v>35</v>
      </c>
      <c r="P11" s="35" t="s">
        <v>7</v>
      </c>
      <c r="Q11" s="152" t="s">
        <v>152</v>
      </c>
      <c r="R11" s="153" t="s">
        <v>153</v>
      </c>
      <c r="S11" s="153" t="s">
        <v>154</v>
      </c>
      <c r="T11" s="153" t="s">
        <v>155</v>
      </c>
      <c r="U11" s="154" t="s">
        <v>156</v>
      </c>
      <c r="V11" s="35" t="s">
        <v>45</v>
      </c>
      <c r="W11" s="142" t="s">
        <v>7</v>
      </c>
      <c r="X11" s="152" t="s">
        <v>152</v>
      </c>
      <c r="Y11" s="153" t="s">
        <v>153</v>
      </c>
      <c r="Z11" s="153" t="s">
        <v>154</v>
      </c>
      <c r="AA11" s="155" t="s">
        <v>155</v>
      </c>
      <c r="AB11" s="26" t="s">
        <v>35</v>
      </c>
      <c r="AC11" s="142" t="s">
        <v>7</v>
      </c>
      <c r="AD11" s="324"/>
      <c r="AE11" s="324"/>
      <c r="AF11" s="324"/>
      <c r="AG11" s="341"/>
      <c r="AH11" s="340"/>
      <c r="AI11" s="12" t="s">
        <v>21</v>
      </c>
      <c r="AJ11" s="12" t="s">
        <v>26</v>
      </c>
      <c r="AK11" s="12" t="s">
        <v>23</v>
      </c>
      <c r="AL11" s="34" t="s">
        <v>24</v>
      </c>
      <c r="AM11" s="12" t="s">
        <v>127</v>
      </c>
      <c r="AN11" s="34" t="s">
        <v>128</v>
      </c>
      <c r="AO11" s="12" t="s">
        <v>175</v>
      </c>
      <c r="AP11" s="34" t="s">
        <v>176</v>
      </c>
      <c r="AQ11" s="12" t="s">
        <v>177</v>
      </c>
      <c r="AR11" s="34" t="s">
        <v>178</v>
      </c>
      <c r="AS11" s="12" t="s">
        <v>25</v>
      </c>
      <c r="AT11" s="277" t="s">
        <v>234</v>
      </c>
    </row>
    <row r="12" spans="1:46" s="18" customFormat="1" ht="18" customHeight="1">
      <c r="A12" s="4">
        <v>1</v>
      </c>
      <c r="B12" s="145"/>
      <c r="C12" s="13"/>
      <c r="D12" s="63"/>
      <c r="E12" s="228" t="str">
        <f>IF(D12="","",DATEDIF(D12,W4,"y"))</f>
        <v/>
      </c>
      <c r="F12" s="13"/>
      <c r="G12" s="13"/>
      <c r="H12" s="28"/>
      <c r="I12" s="223" t="str">
        <f ca="1">IF(B12="","",IF(H12="","",CHOOSE(MATCH($H12,IF($C12="男",INDIRECT(AK12),INDIRECT(AL12)),1),1,2,3,4,5)))</f>
        <v/>
      </c>
      <c r="J12" s="53"/>
      <c r="K12" s="54"/>
      <c r="L12" s="54"/>
      <c r="M12" s="54"/>
      <c r="N12" s="217"/>
      <c r="O12" s="224"/>
      <c r="P12" s="216" t="str">
        <f ca="1">IF(B12="","",IF(O12="","",CHOOSE(MATCH($O12,IF($C12="男",INDIRECT(AM12),INDIRECT(AN12)),1),1,2,3,4,5)))</f>
        <v/>
      </c>
      <c r="Q12" s="53"/>
      <c r="R12" s="54"/>
      <c r="S12" s="54"/>
      <c r="T12" s="54"/>
      <c r="U12" s="55"/>
      <c r="V12" s="216"/>
      <c r="W12" s="225" t="str">
        <f ca="1">IF(B12="","",IF(V12="","",CHOOSE(MATCH($V12,IF($C12="男",INDIRECT(AO12),INDIRECT(AP12)),1),5,4,3,2,1)))</f>
        <v/>
      </c>
      <c r="X12" s="53"/>
      <c r="Y12" s="54"/>
      <c r="Z12" s="54"/>
      <c r="AA12" s="217"/>
      <c r="AB12" s="28"/>
      <c r="AC12" s="223" t="str">
        <f ca="1">IF(B12="","",IF(AB12="","",CHOOSE(MATCH(AB12,IF($C12="男",INDIRECT(AQ12),INDIRECT(AR12)),1),1,2,3,4,5)))</f>
        <v/>
      </c>
      <c r="AD12" s="20" t="str">
        <f>IF(B12="","",COUNT(H12,O12,V12,AB12))</f>
        <v/>
      </c>
      <c r="AE12" s="20" t="str">
        <f>IF(B12="","",SUM(I12,P12,,W12,AC12))</f>
        <v/>
      </c>
      <c r="AF12" s="9" t="str">
        <f>IF(AD12=4,VLOOKUP(AE12,設定_幼児!$A$2:$B$4,2,1),"---")</f>
        <v>---</v>
      </c>
      <c r="AG12" s="136" t="str">
        <f>IF(D12=""," ",DATEDIF(D12,$W$4,"M"))</f>
        <v xml:space="preserve"> </v>
      </c>
      <c r="AH12" s="18" t="str">
        <f>_xlfn.IFS(AG12=" ","",AG12&lt;=41,"3",AG12&lt;=47,"3.5",AG12&lt;=53,"4",AG12&lt;=59,4.5,AG12&lt;=65,5,AG12&lt;=71,5.5,AG12&gt;71,6,AG12="","")</f>
        <v/>
      </c>
      <c r="AI12" s="18">
        <v>1</v>
      </c>
      <c r="AJ12" s="18" t="str">
        <f t="shared" ref="AJ12:AJ43" si="0">IF(E12="","",VLOOKUP(E12,幼児年齢変換表,2))</f>
        <v/>
      </c>
      <c r="AK12" s="18" t="str">
        <f>"立得点表_幼児!"&amp;$AJ12&amp;"3:"&amp;$AJ12&amp;"７"</f>
        <v>立得点表_幼児!3:７</v>
      </c>
      <c r="AL12" s="116" t="str">
        <f>"立得点表_幼児!"&amp;$AJ12&amp;"11:"&amp;$AJ12&amp;"15"</f>
        <v>立得点表_幼児!11:15</v>
      </c>
      <c r="AM12" s="18" t="str">
        <f>"ボール得点表_幼児!"&amp;$AJ12&amp;"3:"&amp;$AJ12&amp;"７"</f>
        <v>ボール得点表_幼児!3:７</v>
      </c>
      <c r="AN12" s="116" t="str">
        <f>"ボール得点表_幼児!"&amp;$AJ12&amp;"11:"&amp;$AJ12&amp;"15"</f>
        <v>ボール得点表_幼児!11:15</v>
      </c>
      <c r="AO12" s="18" t="str">
        <f>"25m得点表_幼児!"&amp;$AJ12&amp;"3:"&amp;$AJ12&amp;"7"</f>
        <v>25m得点表_幼児!3:7</v>
      </c>
      <c r="AP12" s="116" t="str">
        <f>"25m得点表_幼児!"&amp;$AJ11&amp;"11:"&amp;$AJ12&amp;"15"</f>
        <v>25m得点表_幼児!列11:15</v>
      </c>
      <c r="AQ12" s="18" t="str">
        <f>"往得点表_幼児!"&amp;$AJ12&amp;"3:"&amp;$AJ12&amp;"7"</f>
        <v>往得点表_幼児!3:7</v>
      </c>
      <c r="AR12" s="116" t="str">
        <f>"往得点表_幼児!"&amp;$AJ12&amp;"11:"&amp;$AJ12&amp;"15"</f>
        <v>往得点表_幼児!11:15</v>
      </c>
      <c r="AS12" s="18" t="e">
        <f>OR(AND(#REF!&lt;=7,#REF!&lt;&gt;""),AND(#REF!&gt;=50,#REF!=""))</f>
        <v>#REF!</v>
      </c>
      <c r="AT12" s="277" t="s">
        <v>235</v>
      </c>
    </row>
    <row r="13" spans="1:46" s="18" customFormat="1" ht="18" customHeight="1">
      <c r="A13" s="5">
        <v>2</v>
      </c>
      <c r="B13" s="226"/>
      <c r="C13" s="14"/>
      <c r="D13" s="227"/>
      <c r="E13" s="228" t="str">
        <f>IF(D13="","",DATEDIF(D13,W4,"y"))</f>
        <v/>
      </c>
      <c r="F13" s="14"/>
      <c r="G13" s="14"/>
      <c r="H13" s="229"/>
      <c r="I13" s="230" t="str">
        <f ca="1">IF(B13="","",IF(H13="","",CHOOSE(MATCH($H13,IF($C13="男",INDIRECT(AK13),INDIRECT(AL13)),1),1,2,3,4,5)))</f>
        <v/>
      </c>
      <c r="J13" s="56"/>
      <c r="K13" s="57"/>
      <c r="L13" s="57"/>
      <c r="M13" s="57"/>
      <c r="N13" s="218"/>
      <c r="O13" s="231"/>
      <c r="P13" s="37" t="str">
        <f t="shared" ref="P13:P76" ca="1" si="1">IF(B13="","",IF(O13="","",CHOOSE(MATCH($O13,IF($C13="男",INDIRECT(AM13),INDIRECT(AN13)),1),1,2,3,4,5)))</f>
        <v/>
      </c>
      <c r="Q13" s="56"/>
      <c r="R13" s="57"/>
      <c r="S13" s="57"/>
      <c r="T13" s="57"/>
      <c r="U13" s="58"/>
      <c r="V13" s="37"/>
      <c r="W13" s="232" t="str">
        <f t="shared" ref="W13:W76" ca="1" si="2">IF(B13="","",IF(V13="","",CHOOSE(MATCH($V13,IF($C13="男",INDIRECT(AO13),INDIRECT(AP13)),1),5,4,3,2,1)))</f>
        <v/>
      </c>
      <c r="X13" s="56"/>
      <c r="Y13" s="57"/>
      <c r="Z13" s="57"/>
      <c r="AA13" s="218"/>
      <c r="AB13" s="229"/>
      <c r="AC13" s="230" t="str">
        <f t="shared" ref="AC13:AC76" ca="1" si="3">IF(B13="","",IF(AB13="","",CHOOSE(MATCH(AB13,IF($C13="男",INDIRECT(AQ13),INDIRECT(AR13)),1),1,2,3,4,5)))</f>
        <v/>
      </c>
      <c r="AD13" s="9" t="str">
        <f t="shared" ref="AD13:AD76" si="4">IF(B13="","",COUNT(H13,O13,V13,AB13))</f>
        <v/>
      </c>
      <c r="AE13" s="9" t="str">
        <f t="shared" ref="AE13:AE76" si="5">IF(B13="","",SUM(I13,P13,,W13,AC13))</f>
        <v/>
      </c>
      <c r="AF13" s="9" t="str">
        <f>IF(AD13=4,VLOOKUP(AE13,設定_幼児!$A$2:$B$4,2,1),"---")</f>
        <v>---</v>
      </c>
      <c r="AG13" s="136" t="str">
        <f t="shared" ref="AG13:AG17" si="6">IF(D13=""," ",DATEDIF(D13,$W$4,"M"))</f>
        <v xml:space="preserve"> </v>
      </c>
      <c r="AH13" s="18" t="str">
        <f t="shared" ref="AH13:AH76" si="7">_xlfn.IFS(AG13=" ","",AG13&lt;=41,"3",AG13&lt;=47,"3.5",AG13&lt;=53,"4",AG13&lt;=59,4.5,AG13&lt;=65,5,AG13&lt;=71,5.5,AG13&gt;71,6,AG13="","")</f>
        <v/>
      </c>
      <c r="AI13" s="18">
        <v>2</v>
      </c>
      <c r="AJ13" s="18" t="str">
        <f t="shared" si="0"/>
        <v/>
      </c>
      <c r="AK13" s="18" t="str">
        <f t="shared" ref="AK13:AK76" si="8">"立得点表_幼児!"&amp;$AJ13&amp;"3:"&amp;$AJ13&amp;"７"</f>
        <v>立得点表_幼児!3:７</v>
      </c>
      <c r="AL13" s="116" t="str">
        <f t="shared" ref="AL13:AL76" si="9">"立得点表_幼児!"&amp;$AJ13&amp;"11:"&amp;$AJ13&amp;"15"</f>
        <v>立得点表_幼児!11:15</v>
      </c>
      <c r="AM13" s="18" t="str">
        <f t="shared" ref="AM13:AM76" si="10">"ボール得点表_幼児!"&amp;$AJ13&amp;"3:"&amp;$AJ13&amp;"７"</f>
        <v>ボール得点表_幼児!3:７</v>
      </c>
      <c r="AN13" s="116" t="str">
        <f t="shared" ref="AN13:AN76" si="11">"ボール得点表_幼児!"&amp;$AJ13&amp;"11:"&amp;$AJ13&amp;"15"</f>
        <v>ボール得点表_幼児!11:15</v>
      </c>
      <c r="AO13" s="18" t="str">
        <f t="shared" ref="AO13:AO76" si="12">"25m得点表_幼児!"&amp;$AJ13&amp;"3:"&amp;$AJ13&amp;"7"</f>
        <v>25m得点表_幼児!3:7</v>
      </c>
      <c r="AP13" s="116" t="str">
        <f t="shared" ref="AP13:AP76" si="13">"25m得点表_幼児!"&amp;$AJ12&amp;"11:"&amp;$AJ13&amp;"15"</f>
        <v>25m得点表_幼児!11:15</v>
      </c>
      <c r="AQ13" s="18" t="str">
        <f t="shared" ref="AQ13:AQ76" si="14">"往得点表_幼児!"&amp;$AJ13&amp;"3:"&amp;$AJ13&amp;"7"</f>
        <v>往得点表_幼児!3:7</v>
      </c>
      <c r="AR13" s="116" t="str">
        <f t="shared" ref="AR13:AR76" si="15">"往得点表_幼児!"&amp;$AJ13&amp;"11:"&amp;$AJ13&amp;"15"</f>
        <v>往得点表_幼児!11:15</v>
      </c>
      <c r="AS13" s="18" t="e">
        <f>OR(AND(#REF!&lt;=7,#REF!&lt;&gt;""),AND(#REF!&gt;=50,#REF!=""))</f>
        <v>#REF!</v>
      </c>
      <c r="AT13" s="277" t="s">
        <v>236</v>
      </c>
    </row>
    <row r="14" spans="1:46" s="18" customFormat="1" ht="18" customHeight="1">
      <c r="A14" s="5">
        <v>3</v>
      </c>
      <c r="B14" s="226"/>
      <c r="C14" s="14"/>
      <c r="D14" s="227"/>
      <c r="E14" s="228" t="str">
        <f>IF(D14="","",DATEDIF(D14,W4,"y"))</f>
        <v/>
      </c>
      <c r="F14" s="14"/>
      <c r="G14" s="14"/>
      <c r="H14" s="229"/>
      <c r="I14" s="230" t="str">
        <f t="shared" ref="I14:I76" ca="1" si="16">IF(B14="","",IF(H14="","",CHOOSE(MATCH($H14,IF($C14="男",INDIRECT(AK14),INDIRECT(AL14)),1),1,2,3,4,5)))</f>
        <v/>
      </c>
      <c r="J14" s="56"/>
      <c r="K14" s="57"/>
      <c r="L14" s="57"/>
      <c r="M14" s="57"/>
      <c r="N14" s="218"/>
      <c r="O14" s="231"/>
      <c r="P14" s="37" t="str">
        <f t="shared" ca="1" si="1"/>
        <v/>
      </c>
      <c r="Q14" s="56"/>
      <c r="R14" s="57"/>
      <c r="S14" s="57"/>
      <c r="T14" s="57"/>
      <c r="U14" s="58"/>
      <c r="V14" s="37"/>
      <c r="W14" s="232" t="str">
        <f t="shared" ca="1" si="2"/>
        <v/>
      </c>
      <c r="X14" s="56"/>
      <c r="Y14" s="57"/>
      <c r="Z14" s="57"/>
      <c r="AA14" s="218"/>
      <c r="AB14" s="229"/>
      <c r="AC14" s="230" t="str">
        <f t="shared" ca="1" si="3"/>
        <v/>
      </c>
      <c r="AD14" s="9" t="str">
        <f t="shared" si="4"/>
        <v/>
      </c>
      <c r="AE14" s="9" t="str">
        <f t="shared" si="5"/>
        <v/>
      </c>
      <c r="AF14" s="9" t="str">
        <f>IF(AD14=4,VLOOKUP(AE14,設定_幼児!$A$2:$B$4,2,1),"---")</f>
        <v>---</v>
      </c>
      <c r="AG14" s="136" t="str">
        <f t="shared" si="6"/>
        <v xml:space="preserve"> </v>
      </c>
      <c r="AH14" s="18" t="str">
        <f t="shared" si="7"/>
        <v/>
      </c>
      <c r="AI14" s="18">
        <v>3</v>
      </c>
      <c r="AJ14" s="18" t="str">
        <f>IF(E14="","",VLOOKUP(E14,幼児年齢変換表,2))</f>
        <v/>
      </c>
      <c r="AK14" s="18" t="str">
        <f t="shared" si="8"/>
        <v>立得点表_幼児!3:７</v>
      </c>
      <c r="AL14" s="116" t="str">
        <f t="shared" si="9"/>
        <v>立得点表_幼児!11:15</v>
      </c>
      <c r="AM14" s="18" t="str">
        <f t="shared" si="10"/>
        <v>ボール得点表_幼児!3:７</v>
      </c>
      <c r="AN14" s="116" t="str">
        <f t="shared" si="11"/>
        <v>ボール得点表_幼児!11:15</v>
      </c>
      <c r="AO14" s="18" t="str">
        <f t="shared" si="12"/>
        <v>25m得点表_幼児!3:7</v>
      </c>
      <c r="AP14" s="116" t="str">
        <f t="shared" si="13"/>
        <v>25m得点表_幼児!11:15</v>
      </c>
      <c r="AQ14" s="18" t="str">
        <f t="shared" si="14"/>
        <v>往得点表_幼児!3:7</v>
      </c>
      <c r="AR14" s="116" t="str">
        <f t="shared" si="15"/>
        <v>往得点表_幼児!11:15</v>
      </c>
      <c r="AS14" s="18" t="e">
        <f>OR(AND(#REF!&lt;=7,#REF!&lt;&gt;""),AND(#REF!&gt;=50,#REF!=""))</f>
        <v>#REF!</v>
      </c>
      <c r="AT14" s="277" t="s">
        <v>237</v>
      </c>
    </row>
    <row r="15" spans="1:46" s="18" customFormat="1" ht="18" customHeight="1">
      <c r="A15" s="5">
        <v>4</v>
      </c>
      <c r="B15" s="226"/>
      <c r="C15" s="14"/>
      <c r="D15" s="227"/>
      <c r="E15" s="228" t="str">
        <f>IF(D15="","",DATEDIF(D15,W4,"y"))</f>
        <v/>
      </c>
      <c r="F15" s="14"/>
      <c r="G15" s="14"/>
      <c r="H15" s="229"/>
      <c r="I15" s="230" t="str">
        <f t="shared" ca="1" si="16"/>
        <v/>
      </c>
      <c r="J15" s="56"/>
      <c r="K15" s="57"/>
      <c r="L15" s="57"/>
      <c r="M15" s="57"/>
      <c r="N15" s="218"/>
      <c r="O15" s="231"/>
      <c r="P15" s="37" t="str">
        <f t="shared" ca="1" si="1"/>
        <v/>
      </c>
      <c r="Q15" s="56"/>
      <c r="R15" s="57"/>
      <c r="S15" s="57"/>
      <c r="T15" s="57"/>
      <c r="U15" s="58"/>
      <c r="V15" s="37"/>
      <c r="W15" s="232" t="str">
        <f t="shared" ca="1" si="2"/>
        <v/>
      </c>
      <c r="X15" s="56"/>
      <c r="Y15" s="57"/>
      <c r="Z15" s="57"/>
      <c r="AA15" s="218"/>
      <c r="AB15" s="229"/>
      <c r="AC15" s="230" t="str">
        <f t="shared" ca="1" si="3"/>
        <v/>
      </c>
      <c r="AD15" s="9" t="str">
        <f t="shared" si="4"/>
        <v/>
      </c>
      <c r="AE15" s="9" t="str">
        <f t="shared" si="5"/>
        <v/>
      </c>
      <c r="AF15" s="9" t="str">
        <f>IF(AD15=4,VLOOKUP(AE15,設定_幼児!$A$2:$B$4,2,1),"---")</f>
        <v>---</v>
      </c>
      <c r="AG15" s="136" t="str">
        <f t="shared" si="6"/>
        <v xml:space="preserve"> </v>
      </c>
      <c r="AH15" s="18" t="str">
        <f t="shared" si="7"/>
        <v/>
      </c>
      <c r="AI15" s="18">
        <v>4</v>
      </c>
      <c r="AJ15" s="18" t="str">
        <f t="shared" si="0"/>
        <v/>
      </c>
      <c r="AK15" s="18" t="str">
        <f t="shared" si="8"/>
        <v>立得点表_幼児!3:７</v>
      </c>
      <c r="AL15" s="116" t="str">
        <f t="shared" si="9"/>
        <v>立得点表_幼児!11:15</v>
      </c>
      <c r="AM15" s="18" t="str">
        <f t="shared" si="10"/>
        <v>ボール得点表_幼児!3:７</v>
      </c>
      <c r="AN15" s="116" t="str">
        <f t="shared" si="11"/>
        <v>ボール得点表_幼児!11:15</v>
      </c>
      <c r="AO15" s="18" t="str">
        <f t="shared" si="12"/>
        <v>25m得点表_幼児!3:7</v>
      </c>
      <c r="AP15" s="116" t="str">
        <f t="shared" si="13"/>
        <v>25m得点表_幼児!11:15</v>
      </c>
      <c r="AQ15" s="18" t="str">
        <f t="shared" si="14"/>
        <v>往得点表_幼児!3:7</v>
      </c>
      <c r="AR15" s="116" t="str">
        <f t="shared" si="15"/>
        <v>往得点表_幼児!11:15</v>
      </c>
      <c r="AS15" s="18" t="e">
        <f>OR(AND(#REF!&lt;=7,#REF!&lt;&gt;""),AND(#REF!&gt;=50,#REF!=""))</f>
        <v>#REF!</v>
      </c>
      <c r="AT15" s="277" t="s">
        <v>238</v>
      </c>
    </row>
    <row r="16" spans="1:46" s="140" customFormat="1" ht="18" customHeight="1">
      <c r="A16" s="10">
        <v>5</v>
      </c>
      <c r="B16" s="147"/>
      <c r="C16" s="15"/>
      <c r="D16" s="233"/>
      <c r="E16" s="139" t="str">
        <f>IF(D16="","",DATEDIF(D16,W4,"y"))</f>
        <v/>
      </c>
      <c r="F16" s="15"/>
      <c r="G16" s="15"/>
      <c r="H16" s="30"/>
      <c r="I16" s="31" t="str">
        <f t="shared" ca="1" si="16"/>
        <v/>
      </c>
      <c r="J16" s="59"/>
      <c r="K16" s="60"/>
      <c r="L16" s="60"/>
      <c r="M16" s="60"/>
      <c r="N16" s="151"/>
      <c r="O16" s="122"/>
      <c r="P16" s="38" t="str">
        <f t="shared" ca="1" si="1"/>
        <v/>
      </c>
      <c r="Q16" s="59"/>
      <c r="R16" s="60"/>
      <c r="S16" s="60"/>
      <c r="T16" s="60"/>
      <c r="U16" s="61"/>
      <c r="V16" s="38"/>
      <c r="W16" s="144" t="str">
        <f t="shared" ca="1" si="2"/>
        <v/>
      </c>
      <c r="X16" s="59"/>
      <c r="Y16" s="60"/>
      <c r="Z16" s="60"/>
      <c r="AA16" s="151"/>
      <c r="AB16" s="30"/>
      <c r="AC16" s="31" t="str">
        <f t="shared" ca="1" si="3"/>
        <v/>
      </c>
      <c r="AD16" s="11" t="str">
        <f t="shared" si="4"/>
        <v/>
      </c>
      <c r="AE16" s="11" t="str">
        <f t="shared" si="5"/>
        <v/>
      </c>
      <c r="AF16" s="11" t="str">
        <f>IF(AD16=4,VLOOKUP(AE16,設定_幼児!$A$2:$B$4,2,1),"---")</f>
        <v>---</v>
      </c>
      <c r="AG16" s="136" t="str">
        <f t="shared" si="6"/>
        <v xml:space="preserve"> </v>
      </c>
      <c r="AH16" s="18" t="str">
        <f t="shared" si="7"/>
        <v/>
      </c>
      <c r="AI16" s="47">
        <v>5</v>
      </c>
      <c r="AJ16" s="47" t="str">
        <f t="shared" si="0"/>
        <v/>
      </c>
      <c r="AK16" s="47" t="str">
        <f t="shared" si="8"/>
        <v>立得点表_幼児!3:７</v>
      </c>
      <c r="AL16" s="156" t="str">
        <f t="shared" si="9"/>
        <v>立得点表_幼児!11:15</v>
      </c>
      <c r="AM16" s="47" t="str">
        <f t="shared" si="10"/>
        <v>ボール得点表_幼児!3:７</v>
      </c>
      <c r="AN16" s="156" t="str">
        <f t="shared" si="11"/>
        <v>ボール得点表_幼児!11:15</v>
      </c>
      <c r="AO16" s="47" t="str">
        <f t="shared" si="12"/>
        <v>25m得点表_幼児!3:7</v>
      </c>
      <c r="AP16" s="156" t="str">
        <f t="shared" si="13"/>
        <v>25m得点表_幼児!11:15</v>
      </c>
      <c r="AQ16" s="47" t="str">
        <f t="shared" si="14"/>
        <v>往得点表_幼児!3:7</v>
      </c>
      <c r="AR16" s="156" t="str">
        <f t="shared" si="15"/>
        <v>往得点表_幼児!11:15</v>
      </c>
      <c r="AS16" s="47" t="e">
        <f>OR(AND(#REF!&lt;=7,#REF!&lt;&gt;""),AND(#REF!&gt;=50,#REF!=""))</f>
        <v>#REF!</v>
      </c>
      <c r="AT16" s="277" t="s">
        <v>239</v>
      </c>
    </row>
    <row r="17" spans="1:46" s="18" customFormat="1" ht="18" customHeight="1">
      <c r="A17" s="5">
        <v>6</v>
      </c>
      <c r="B17" s="146"/>
      <c r="C17" s="16"/>
      <c r="D17" s="137"/>
      <c r="E17" s="138" t="str">
        <f>IF(D17="","",DATEDIF(D17,W4,"y"))</f>
        <v/>
      </c>
      <c r="F17" s="16"/>
      <c r="G17" s="16"/>
      <c r="H17" s="32"/>
      <c r="I17" s="29" t="str">
        <f t="shared" ca="1" si="16"/>
        <v/>
      </c>
      <c r="J17" s="6"/>
      <c r="K17" s="62"/>
      <c r="L17" s="62"/>
      <c r="M17" s="62"/>
      <c r="N17" s="150"/>
      <c r="O17" s="121"/>
      <c r="P17" s="36" t="str">
        <f t="shared" ca="1" si="1"/>
        <v/>
      </c>
      <c r="Q17" s="6"/>
      <c r="R17" s="62"/>
      <c r="S17" s="62"/>
      <c r="T17" s="62"/>
      <c r="U17" s="52"/>
      <c r="V17" s="36"/>
      <c r="W17" s="143" t="str">
        <f t="shared" ca="1" si="2"/>
        <v/>
      </c>
      <c r="X17" s="6"/>
      <c r="Y17" s="62"/>
      <c r="Z17" s="62"/>
      <c r="AA17" s="150"/>
      <c r="AB17" s="32"/>
      <c r="AC17" s="29" t="str">
        <f t="shared" ca="1" si="3"/>
        <v/>
      </c>
      <c r="AD17" s="7" t="str">
        <f t="shared" si="4"/>
        <v/>
      </c>
      <c r="AE17" s="7" t="str">
        <f t="shared" si="5"/>
        <v/>
      </c>
      <c r="AF17" s="7" t="str">
        <f>IF(AD17=4,VLOOKUP(AE17,設定_幼児!$A$2:$B$4,2,1),"---")</f>
        <v>---</v>
      </c>
      <c r="AG17" s="136" t="str">
        <f t="shared" si="6"/>
        <v xml:space="preserve"> </v>
      </c>
      <c r="AH17" s="18" t="str">
        <f t="shared" si="7"/>
        <v/>
      </c>
      <c r="AI17" s="18">
        <v>6</v>
      </c>
      <c r="AJ17" s="18" t="str">
        <f t="shared" si="0"/>
        <v/>
      </c>
      <c r="AK17" s="18" t="str">
        <f t="shared" si="8"/>
        <v>立得点表_幼児!3:７</v>
      </c>
      <c r="AL17" s="116" t="str">
        <f t="shared" si="9"/>
        <v>立得点表_幼児!11:15</v>
      </c>
      <c r="AM17" s="18" t="str">
        <f t="shared" si="10"/>
        <v>ボール得点表_幼児!3:７</v>
      </c>
      <c r="AN17" s="116" t="str">
        <f t="shared" si="11"/>
        <v>ボール得点表_幼児!11:15</v>
      </c>
      <c r="AO17" s="18" t="str">
        <f t="shared" si="12"/>
        <v>25m得点表_幼児!3:7</v>
      </c>
      <c r="AP17" s="116" t="str">
        <f t="shared" si="13"/>
        <v>25m得点表_幼児!11:15</v>
      </c>
      <c r="AQ17" s="18" t="str">
        <f t="shared" si="14"/>
        <v>往得点表_幼児!3:7</v>
      </c>
      <c r="AR17" s="116" t="str">
        <f t="shared" si="15"/>
        <v>往得点表_幼児!11:15</v>
      </c>
      <c r="AS17" s="18" t="e">
        <f>OR(AND(#REF!&lt;=7,#REF!&lt;&gt;""),AND(#REF!&gt;=50,#REF!=""))</f>
        <v>#REF!</v>
      </c>
      <c r="AT17" s="277" t="s">
        <v>240</v>
      </c>
    </row>
    <row r="18" spans="1:46" s="117" customFormat="1" ht="18" customHeight="1">
      <c r="A18" s="8">
        <v>7</v>
      </c>
      <c r="B18" s="226"/>
      <c r="C18" s="14"/>
      <c r="D18" s="227"/>
      <c r="E18" s="228" t="str">
        <f>IF(D18="","",DATEDIF(D18,W4,"y"))</f>
        <v/>
      </c>
      <c r="F18" s="14"/>
      <c r="G18" s="14"/>
      <c r="H18" s="229"/>
      <c r="I18" s="230" t="str">
        <f t="shared" ca="1" si="16"/>
        <v/>
      </c>
      <c r="J18" s="56"/>
      <c r="K18" s="57"/>
      <c r="L18" s="57"/>
      <c r="M18" s="57"/>
      <c r="N18" s="218"/>
      <c r="O18" s="231"/>
      <c r="P18" s="37" t="str">
        <f t="shared" ca="1" si="1"/>
        <v/>
      </c>
      <c r="Q18" s="56"/>
      <c r="R18" s="57"/>
      <c r="S18" s="57"/>
      <c r="T18" s="57"/>
      <c r="U18" s="58"/>
      <c r="V18" s="37"/>
      <c r="W18" s="232" t="str">
        <f t="shared" ca="1" si="2"/>
        <v/>
      </c>
      <c r="X18" s="56"/>
      <c r="Y18" s="57"/>
      <c r="Z18" s="57"/>
      <c r="AA18" s="218"/>
      <c r="AB18" s="229"/>
      <c r="AC18" s="230" t="str">
        <f t="shared" ca="1" si="3"/>
        <v/>
      </c>
      <c r="AD18" s="9" t="str">
        <f t="shared" si="4"/>
        <v/>
      </c>
      <c r="AE18" s="9" t="str">
        <f t="shared" si="5"/>
        <v/>
      </c>
      <c r="AF18" s="9" t="str">
        <f>IF(AD18=4,VLOOKUP(AE18,設定_幼児!$A$2:$B$4,2,1),"---")</f>
        <v>---</v>
      </c>
      <c r="AG18" s="136" t="str">
        <f t="shared" ref="AG18:AG81" si="17">IF(D18=""," ",DATEDIF(D18,$W$4,"M"))</f>
        <v xml:space="preserve"> </v>
      </c>
      <c r="AH18" s="18" t="str">
        <f t="shared" si="7"/>
        <v/>
      </c>
      <c r="AI18" s="18">
        <v>7</v>
      </c>
      <c r="AJ18" s="18" t="str">
        <f t="shared" si="0"/>
        <v/>
      </c>
      <c r="AK18" s="18" t="str">
        <f t="shared" si="8"/>
        <v>立得点表_幼児!3:７</v>
      </c>
      <c r="AL18" s="116" t="str">
        <f t="shared" si="9"/>
        <v>立得点表_幼児!11:15</v>
      </c>
      <c r="AM18" s="18" t="str">
        <f t="shared" si="10"/>
        <v>ボール得点表_幼児!3:７</v>
      </c>
      <c r="AN18" s="116" t="str">
        <f t="shared" si="11"/>
        <v>ボール得点表_幼児!11:15</v>
      </c>
      <c r="AO18" s="18" t="str">
        <f t="shared" si="12"/>
        <v>25m得点表_幼児!3:7</v>
      </c>
      <c r="AP18" s="116" t="str">
        <f t="shared" si="13"/>
        <v>25m得点表_幼児!11:15</v>
      </c>
      <c r="AQ18" s="18" t="str">
        <f t="shared" si="14"/>
        <v>往得点表_幼児!3:7</v>
      </c>
      <c r="AR18" s="116" t="str">
        <f t="shared" si="15"/>
        <v>往得点表_幼児!11:15</v>
      </c>
      <c r="AS18" s="18" t="e">
        <f>OR(AND(#REF!&lt;=7,#REF!&lt;&gt;""),AND(#REF!&gt;=50,#REF!=""))</f>
        <v>#REF!</v>
      </c>
      <c r="AT18" s="277" t="s">
        <v>241</v>
      </c>
    </row>
    <row r="19" spans="1:46" s="117" customFormat="1" ht="18" customHeight="1">
      <c r="A19" s="8">
        <v>8</v>
      </c>
      <c r="B19" s="226"/>
      <c r="C19" s="14"/>
      <c r="D19" s="227"/>
      <c r="E19" s="228" t="str">
        <f>IF(D19="","",DATEDIF(D19,W4,"y"))</f>
        <v/>
      </c>
      <c r="F19" s="14"/>
      <c r="G19" s="14"/>
      <c r="H19" s="229"/>
      <c r="I19" s="230" t="str">
        <f t="shared" ca="1" si="16"/>
        <v/>
      </c>
      <c r="J19" s="56"/>
      <c r="K19" s="57"/>
      <c r="L19" s="57"/>
      <c r="M19" s="57"/>
      <c r="N19" s="218"/>
      <c r="O19" s="231"/>
      <c r="P19" s="37" t="str">
        <f t="shared" ca="1" si="1"/>
        <v/>
      </c>
      <c r="Q19" s="56"/>
      <c r="R19" s="57"/>
      <c r="S19" s="57"/>
      <c r="T19" s="57"/>
      <c r="U19" s="58"/>
      <c r="V19" s="37"/>
      <c r="W19" s="232" t="str">
        <f t="shared" ca="1" si="2"/>
        <v/>
      </c>
      <c r="X19" s="56"/>
      <c r="Y19" s="57"/>
      <c r="Z19" s="57"/>
      <c r="AA19" s="218"/>
      <c r="AB19" s="229"/>
      <c r="AC19" s="230" t="str">
        <f t="shared" ca="1" si="3"/>
        <v/>
      </c>
      <c r="AD19" s="9" t="str">
        <f t="shared" si="4"/>
        <v/>
      </c>
      <c r="AE19" s="9" t="str">
        <f t="shared" si="5"/>
        <v/>
      </c>
      <c r="AF19" s="9" t="str">
        <f>IF(AD19=4,VLOOKUP(AE19,設定_幼児!$A$2:$B$4,2,1),"---")</f>
        <v>---</v>
      </c>
      <c r="AG19" s="136" t="str">
        <f t="shared" si="17"/>
        <v xml:space="preserve"> </v>
      </c>
      <c r="AH19" s="18" t="str">
        <f t="shared" si="7"/>
        <v/>
      </c>
      <c r="AI19" s="18">
        <v>8</v>
      </c>
      <c r="AJ19" s="18" t="str">
        <f t="shared" si="0"/>
        <v/>
      </c>
      <c r="AK19" s="18" t="str">
        <f t="shared" si="8"/>
        <v>立得点表_幼児!3:７</v>
      </c>
      <c r="AL19" s="116" t="str">
        <f t="shared" si="9"/>
        <v>立得点表_幼児!11:15</v>
      </c>
      <c r="AM19" s="18" t="str">
        <f t="shared" si="10"/>
        <v>ボール得点表_幼児!3:７</v>
      </c>
      <c r="AN19" s="116" t="str">
        <f t="shared" si="11"/>
        <v>ボール得点表_幼児!11:15</v>
      </c>
      <c r="AO19" s="18" t="str">
        <f t="shared" si="12"/>
        <v>25m得点表_幼児!3:7</v>
      </c>
      <c r="AP19" s="116" t="str">
        <f t="shared" si="13"/>
        <v>25m得点表_幼児!11:15</v>
      </c>
      <c r="AQ19" s="18" t="str">
        <f t="shared" si="14"/>
        <v>往得点表_幼児!3:7</v>
      </c>
      <c r="AR19" s="116" t="str">
        <f t="shared" si="15"/>
        <v>往得点表_幼児!11:15</v>
      </c>
      <c r="AS19" s="18" t="e">
        <f>OR(AND(#REF!&lt;=7,#REF!&lt;&gt;""),AND(#REF!&gt;=50,#REF!=""))</f>
        <v>#REF!</v>
      </c>
      <c r="AT19" s="277" t="s">
        <v>242</v>
      </c>
    </row>
    <row r="20" spans="1:46" s="117" customFormat="1" ht="18" customHeight="1">
      <c r="A20" s="8">
        <v>9</v>
      </c>
      <c r="B20" s="226"/>
      <c r="C20" s="14"/>
      <c r="D20" s="227"/>
      <c r="E20" s="228" t="str">
        <f>IF(D20="","",DATEDIF(D20,W4,"y"))</f>
        <v/>
      </c>
      <c r="F20" s="14"/>
      <c r="G20" s="14"/>
      <c r="H20" s="229"/>
      <c r="I20" s="230" t="str">
        <f t="shared" ca="1" si="16"/>
        <v/>
      </c>
      <c r="J20" s="56"/>
      <c r="K20" s="57"/>
      <c r="L20" s="57"/>
      <c r="M20" s="57"/>
      <c r="N20" s="218"/>
      <c r="O20" s="231"/>
      <c r="P20" s="37" t="str">
        <f t="shared" ca="1" si="1"/>
        <v/>
      </c>
      <c r="Q20" s="56"/>
      <c r="R20" s="57"/>
      <c r="S20" s="57"/>
      <c r="T20" s="57"/>
      <c r="U20" s="58"/>
      <c r="V20" s="37"/>
      <c r="W20" s="232" t="str">
        <f t="shared" ca="1" si="2"/>
        <v/>
      </c>
      <c r="X20" s="56"/>
      <c r="Y20" s="57"/>
      <c r="Z20" s="57"/>
      <c r="AA20" s="218"/>
      <c r="AB20" s="229"/>
      <c r="AC20" s="230" t="str">
        <f t="shared" ca="1" si="3"/>
        <v/>
      </c>
      <c r="AD20" s="9" t="str">
        <f t="shared" si="4"/>
        <v/>
      </c>
      <c r="AE20" s="9" t="str">
        <f t="shared" si="5"/>
        <v/>
      </c>
      <c r="AF20" s="9" t="str">
        <f>IF(AD20=4,VLOOKUP(AE20,設定_幼児!$A$2:$B$4,2,1),"---")</f>
        <v>---</v>
      </c>
      <c r="AG20" s="136" t="str">
        <f t="shared" si="17"/>
        <v xml:space="preserve"> </v>
      </c>
      <c r="AH20" s="18" t="str">
        <f t="shared" si="7"/>
        <v/>
      </c>
      <c r="AI20" s="18">
        <v>9</v>
      </c>
      <c r="AJ20" s="18" t="str">
        <f t="shared" si="0"/>
        <v/>
      </c>
      <c r="AK20" s="18" t="str">
        <f t="shared" si="8"/>
        <v>立得点表_幼児!3:７</v>
      </c>
      <c r="AL20" s="116" t="str">
        <f t="shared" si="9"/>
        <v>立得点表_幼児!11:15</v>
      </c>
      <c r="AM20" s="18" t="str">
        <f t="shared" si="10"/>
        <v>ボール得点表_幼児!3:７</v>
      </c>
      <c r="AN20" s="116" t="str">
        <f t="shared" si="11"/>
        <v>ボール得点表_幼児!11:15</v>
      </c>
      <c r="AO20" s="18" t="str">
        <f t="shared" si="12"/>
        <v>25m得点表_幼児!3:7</v>
      </c>
      <c r="AP20" s="116" t="str">
        <f t="shared" si="13"/>
        <v>25m得点表_幼児!11:15</v>
      </c>
      <c r="AQ20" s="18" t="str">
        <f t="shared" si="14"/>
        <v>往得点表_幼児!3:7</v>
      </c>
      <c r="AR20" s="116" t="str">
        <f t="shared" si="15"/>
        <v>往得点表_幼児!11:15</v>
      </c>
      <c r="AS20" s="18" t="e">
        <f>OR(AND(#REF!&lt;=7,#REF!&lt;&gt;""),AND(#REF!&gt;=50,#REF!=""))</f>
        <v>#REF!</v>
      </c>
      <c r="AT20" s="277" t="s">
        <v>243</v>
      </c>
    </row>
    <row r="21" spans="1:46" s="47" customFormat="1" ht="18" customHeight="1">
      <c r="A21" s="107">
        <v>10</v>
      </c>
      <c r="B21" s="147"/>
      <c r="C21" s="15"/>
      <c r="D21" s="233"/>
      <c r="E21" s="139" t="str">
        <f>IF(D21="","",DATEDIF(D21,W4,"y"))</f>
        <v/>
      </c>
      <c r="F21" s="15"/>
      <c r="G21" s="15"/>
      <c r="H21" s="30"/>
      <c r="I21" s="31" t="str">
        <f t="shared" ca="1" si="16"/>
        <v/>
      </c>
      <c r="J21" s="59"/>
      <c r="K21" s="60"/>
      <c r="L21" s="60"/>
      <c r="M21" s="60"/>
      <c r="N21" s="151"/>
      <c r="O21" s="122"/>
      <c r="P21" s="38" t="str">
        <f t="shared" ca="1" si="1"/>
        <v/>
      </c>
      <c r="Q21" s="59"/>
      <c r="R21" s="60"/>
      <c r="S21" s="60"/>
      <c r="T21" s="60"/>
      <c r="U21" s="61"/>
      <c r="V21" s="38"/>
      <c r="W21" s="144" t="str">
        <f t="shared" ca="1" si="2"/>
        <v/>
      </c>
      <c r="X21" s="59"/>
      <c r="Y21" s="60"/>
      <c r="Z21" s="60"/>
      <c r="AA21" s="151"/>
      <c r="AB21" s="30"/>
      <c r="AC21" s="31" t="str">
        <f t="shared" ca="1" si="3"/>
        <v/>
      </c>
      <c r="AD21" s="11" t="str">
        <f t="shared" si="4"/>
        <v/>
      </c>
      <c r="AE21" s="11" t="str">
        <f t="shared" si="5"/>
        <v/>
      </c>
      <c r="AF21" s="11" t="str">
        <f>IF(AD21=4,VLOOKUP(AE21,設定_幼児!$A$2:$B$4,2,1),"---")</f>
        <v>---</v>
      </c>
      <c r="AG21" s="136" t="str">
        <f t="shared" si="17"/>
        <v xml:space="preserve"> </v>
      </c>
      <c r="AH21" s="18" t="str">
        <f t="shared" si="7"/>
        <v/>
      </c>
      <c r="AI21" s="47">
        <v>10</v>
      </c>
      <c r="AJ21" s="47" t="str">
        <f t="shared" si="0"/>
        <v/>
      </c>
      <c r="AK21" s="47" t="str">
        <f t="shared" si="8"/>
        <v>立得点表_幼児!3:７</v>
      </c>
      <c r="AL21" s="156" t="str">
        <f t="shared" si="9"/>
        <v>立得点表_幼児!11:15</v>
      </c>
      <c r="AM21" s="47" t="str">
        <f t="shared" si="10"/>
        <v>ボール得点表_幼児!3:７</v>
      </c>
      <c r="AN21" s="156" t="str">
        <f t="shared" si="11"/>
        <v>ボール得点表_幼児!11:15</v>
      </c>
      <c r="AO21" s="47" t="str">
        <f t="shared" si="12"/>
        <v>25m得点表_幼児!3:7</v>
      </c>
      <c r="AP21" s="156" t="str">
        <f t="shared" si="13"/>
        <v>25m得点表_幼児!11:15</v>
      </c>
      <c r="AQ21" s="47" t="str">
        <f t="shared" si="14"/>
        <v>往得点表_幼児!3:7</v>
      </c>
      <c r="AR21" s="156" t="str">
        <f t="shared" si="15"/>
        <v>往得点表_幼児!11:15</v>
      </c>
      <c r="AS21" s="47" t="e">
        <f>OR(AND(#REF!&lt;=7,#REF!&lt;&gt;""),AND(#REF!&gt;=50,#REF!=""))</f>
        <v>#REF!</v>
      </c>
      <c r="AT21" s="277" t="s">
        <v>244</v>
      </c>
    </row>
    <row r="22" spans="1:46" s="18" customFormat="1" ht="18" customHeight="1">
      <c r="A22" s="5">
        <v>11</v>
      </c>
      <c r="B22" s="146"/>
      <c r="C22" s="16"/>
      <c r="D22" s="137"/>
      <c r="E22" s="138" t="str">
        <f>IF(D22="","",DATEDIF(D22,W4,"y"))</f>
        <v/>
      </c>
      <c r="F22" s="16"/>
      <c r="G22" s="16"/>
      <c r="H22" s="32"/>
      <c r="I22" s="29" t="str">
        <f t="shared" ca="1" si="16"/>
        <v/>
      </c>
      <c r="J22" s="6"/>
      <c r="K22" s="62"/>
      <c r="L22" s="62"/>
      <c r="M22" s="62"/>
      <c r="N22" s="150"/>
      <c r="O22" s="121"/>
      <c r="P22" s="36" t="str">
        <f t="shared" ca="1" si="1"/>
        <v/>
      </c>
      <c r="Q22" s="6"/>
      <c r="R22" s="62"/>
      <c r="S22" s="62"/>
      <c r="T22" s="62"/>
      <c r="U22" s="52"/>
      <c r="V22" s="36"/>
      <c r="W22" s="143" t="str">
        <f t="shared" ca="1" si="2"/>
        <v/>
      </c>
      <c r="X22" s="6"/>
      <c r="Y22" s="62"/>
      <c r="Z22" s="62"/>
      <c r="AA22" s="150"/>
      <c r="AB22" s="32"/>
      <c r="AC22" s="29" t="str">
        <f t="shared" ca="1" si="3"/>
        <v/>
      </c>
      <c r="AD22" s="7" t="str">
        <f t="shared" si="4"/>
        <v/>
      </c>
      <c r="AE22" s="7" t="str">
        <f t="shared" si="5"/>
        <v/>
      </c>
      <c r="AF22" s="7" t="str">
        <f>IF(AD22=4,VLOOKUP(AE22,設定_幼児!$A$2:$B$4,2,1),"---")</f>
        <v>---</v>
      </c>
      <c r="AG22" s="136" t="str">
        <f t="shared" si="17"/>
        <v xml:space="preserve"> </v>
      </c>
      <c r="AH22" s="18" t="str">
        <f t="shared" si="7"/>
        <v/>
      </c>
      <c r="AI22" s="18">
        <v>11</v>
      </c>
      <c r="AJ22" s="18" t="str">
        <f t="shared" si="0"/>
        <v/>
      </c>
      <c r="AK22" s="18" t="str">
        <f t="shared" si="8"/>
        <v>立得点表_幼児!3:７</v>
      </c>
      <c r="AL22" s="116" t="str">
        <f t="shared" si="9"/>
        <v>立得点表_幼児!11:15</v>
      </c>
      <c r="AM22" s="18" t="str">
        <f t="shared" si="10"/>
        <v>ボール得点表_幼児!3:７</v>
      </c>
      <c r="AN22" s="116" t="str">
        <f t="shared" si="11"/>
        <v>ボール得点表_幼児!11:15</v>
      </c>
      <c r="AO22" s="18" t="str">
        <f t="shared" si="12"/>
        <v>25m得点表_幼児!3:7</v>
      </c>
      <c r="AP22" s="116" t="str">
        <f t="shared" si="13"/>
        <v>25m得点表_幼児!11:15</v>
      </c>
      <c r="AQ22" s="18" t="str">
        <f t="shared" si="14"/>
        <v>往得点表_幼児!3:7</v>
      </c>
      <c r="AR22" s="116" t="str">
        <f t="shared" si="15"/>
        <v>往得点表_幼児!11:15</v>
      </c>
      <c r="AS22" s="18" t="e">
        <f>OR(AND(#REF!&lt;=7,#REF!&lt;&gt;""),AND(#REF!&gt;=50,#REF!=""))</f>
        <v>#REF!</v>
      </c>
      <c r="AT22" s="277" t="s">
        <v>245</v>
      </c>
    </row>
    <row r="23" spans="1:46" s="117" customFormat="1" ht="18" customHeight="1">
      <c r="A23" s="8">
        <v>12</v>
      </c>
      <c r="B23" s="226"/>
      <c r="C23" s="14"/>
      <c r="D23" s="227"/>
      <c r="E23" s="228" t="str">
        <f>IF(D23="","",DATEDIF(D23,W4,"y"))</f>
        <v/>
      </c>
      <c r="F23" s="14"/>
      <c r="G23" s="14"/>
      <c r="H23" s="229"/>
      <c r="I23" s="230" t="str">
        <f t="shared" ca="1" si="16"/>
        <v/>
      </c>
      <c r="J23" s="56"/>
      <c r="K23" s="57"/>
      <c r="L23" s="57"/>
      <c r="M23" s="57"/>
      <c r="N23" s="218"/>
      <c r="O23" s="231"/>
      <c r="P23" s="37" t="str">
        <f t="shared" ca="1" si="1"/>
        <v/>
      </c>
      <c r="Q23" s="56"/>
      <c r="R23" s="57"/>
      <c r="S23" s="57"/>
      <c r="T23" s="57"/>
      <c r="U23" s="58"/>
      <c r="V23" s="37"/>
      <c r="W23" s="232" t="str">
        <f t="shared" ca="1" si="2"/>
        <v/>
      </c>
      <c r="X23" s="56"/>
      <c r="Y23" s="57"/>
      <c r="Z23" s="57"/>
      <c r="AA23" s="218"/>
      <c r="AB23" s="229"/>
      <c r="AC23" s="230" t="str">
        <f t="shared" ca="1" si="3"/>
        <v/>
      </c>
      <c r="AD23" s="9" t="str">
        <f t="shared" si="4"/>
        <v/>
      </c>
      <c r="AE23" s="9" t="str">
        <f t="shared" si="5"/>
        <v/>
      </c>
      <c r="AF23" s="9" t="str">
        <f>IF(AD23=4,VLOOKUP(AE23,設定_幼児!$A$2:$B$4,2,1),"---")</f>
        <v>---</v>
      </c>
      <c r="AG23" s="136" t="str">
        <f t="shared" si="17"/>
        <v xml:space="preserve"> </v>
      </c>
      <c r="AH23" s="18" t="str">
        <f t="shared" si="7"/>
        <v/>
      </c>
      <c r="AI23" s="18">
        <v>12</v>
      </c>
      <c r="AJ23" s="18" t="str">
        <f t="shared" si="0"/>
        <v/>
      </c>
      <c r="AK23" s="18" t="str">
        <f t="shared" si="8"/>
        <v>立得点表_幼児!3:７</v>
      </c>
      <c r="AL23" s="116" t="str">
        <f t="shared" si="9"/>
        <v>立得点表_幼児!11:15</v>
      </c>
      <c r="AM23" s="18" t="str">
        <f t="shared" si="10"/>
        <v>ボール得点表_幼児!3:７</v>
      </c>
      <c r="AN23" s="116" t="str">
        <f t="shared" si="11"/>
        <v>ボール得点表_幼児!11:15</v>
      </c>
      <c r="AO23" s="18" t="str">
        <f t="shared" si="12"/>
        <v>25m得点表_幼児!3:7</v>
      </c>
      <c r="AP23" s="116" t="str">
        <f t="shared" si="13"/>
        <v>25m得点表_幼児!11:15</v>
      </c>
      <c r="AQ23" s="18" t="str">
        <f t="shared" si="14"/>
        <v>往得点表_幼児!3:7</v>
      </c>
      <c r="AR23" s="116" t="str">
        <f t="shared" si="15"/>
        <v>往得点表_幼児!11:15</v>
      </c>
      <c r="AS23" s="18" t="e">
        <f>OR(AND(#REF!&lt;=7,#REF!&lt;&gt;""),AND(#REF!&gt;=50,#REF!=""))</f>
        <v>#REF!</v>
      </c>
      <c r="AT23" s="277" t="s">
        <v>246</v>
      </c>
    </row>
    <row r="24" spans="1:46" s="117" customFormat="1" ht="18" customHeight="1">
      <c r="A24" s="8">
        <v>13</v>
      </c>
      <c r="B24" s="226"/>
      <c r="C24" s="14"/>
      <c r="D24" s="227"/>
      <c r="E24" s="228" t="str">
        <f>IF(D24="","",DATEDIF(D24,W4,"y"))</f>
        <v/>
      </c>
      <c r="F24" s="14"/>
      <c r="G24" s="14"/>
      <c r="H24" s="229"/>
      <c r="I24" s="230" t="str">
        <f t="shared" ca="1" si="16"/>
        <v/>
      </c>
      <c r="J24" s="56"/>
      <c r="K24" s="57"/>
      <c r="L24" s="57"/>
      <c r="M24" s="57"/>
      <c r="N24" s="218"/>
      <c r="O24" s="231"/>
      <c r="P24" s="37" t="str">
        <f t="shared" ca="1" si="1"/>
        <v/>
      </c>
      <c r="Q24" s="56"/>
      <c r="R24" s="57"/>
      <c r="S24" s="57"/>
      <c r="T24" s="57"/>
      <c r="U24" s="58"/>
      <c r="V24" s="37"/>
      <c r="W24" s="232" t="str">
        <f t="shared" ca="1" si="2"/>
        <v/>
      </c>
      <c r="X24" s="56"/>
      <c r="Y24" s="57"/>
      <c r="Z24" s="57"/>
      <c r="AA24" s="218"/>
      <c r="AB24" s="229"/>
      <c r="AC24" s="230" t="str">
        <f t="shared" ca="1" si="3"/>
        <v/>
      </c>
      <c r="AD24" s="9" t="str">
        <f t="shared" si="4"/>
        <v/>
      </c>
      <c r="AE24" s="9" t="str">
        <f t="shared" si="5"/>
        <v/>
      </c>
      <c r="AF24" s="9" t="str">
        <f>IF(AD24=4,VLOOKUP(AE24,設定_幼児!$A$2:$B$4,2,1),"---")</f>
        <v>---</v>
      </c>
      <c r="AG24" s="136" t="str">
        <f t="shared" si="17"/>
        <v xml:space="preserve"> </v>
      </c>
      <c r="AH24" s="18" t="str">
        <f t="shared" si="7"/>
        <v/>
      </c>
      <c r="AI24" s="18">
        <v>13</v>
      </c>
      <c r="AJ24" s="18" t="str">
        <f t="shared" si="0"/>
        <v/>
      </c>
      <c r="AK24" s="18" t="str">
        <f t="shared" si="8"/>
        <v>立得点表_幼児!3:７</v>
      </c>
      <c r="AL24" s="116" t="str">
        <f t="shared" si="9"/>
        <v>立得点表_幼児!11:15</v>
      </c>
      <c r="AM24" s="18" t="str">
        <f t="shared" si="10"/>
        <v>ボール得点表_幼児!3:７</v>
      </c>
      <c r="AN24" s="116" t="str">
        <f t="shared" si="11"/>
        <v>ボール得点表_幼児!11:15</v>
      </c>
      <c r="AO24" s="18" t="str">
        <f t="shared" si="12"/>
        <v>25m得点表_幼児!3:7</v>
      </c>
      <c r="AP24" s="116" t="str">
        <f t="shared" si="13"/>
        <v>25m得点表_幼児!11:15</v>
      </c>
      <c r="AQ24" s="18" t="str">
        <f t="shared" si="14"/>
        <v>往得点表_幼児!3:7</v>
      </c>
      <c r="AR24" s="116" t="str">
        <f t="shared" si="15"/>
        <v>往得点表_幼児!11:15</v>
      </c>
      <c r="AS24" s="18" t="e">
        <f>OR(AND(#REF!&lt;=7,#REF!&lt;&gt;""),AND(#REF!&gt;=50,#REF!=""))</f>
        <v>#REF!</v>
      </c>
      <c r="AT24" s="277" t="s">
        <v>247</v>
      </c>
    </row>
    <row r="25" spans="1:46" s="117" customFormat="1" ht="18" customHeight="1">
      <c r="A25" s="8">
        <v>14</v>
      </c>
      <c r="B25" s="226"/>
      <c r="C25" s="14"/>
      <c r="D25" s="227"/>
      <c r="E25" s="228" t="str">
        <f>IF(D25="","",DATEDIF(D25,W4,"y"))</f>
        <v/>
      </c>
      <c r="F25" s="14"/>
      <c r="G25" s="14"/>
      <c r="H25" s="229"/>
      <c r="I25" s="230" t="str">
        <f t="shared" ca="1" si="16"/>
        <v/>
      </c>
      <c r="J25" s="56"/>
      <c r="K25" s="57"/>
      <c r="L25" s="57"/>
      <c r="M25" s="57"/>
      <c r="N25" s="218"/>
      <c r="O25" s="231"/>
      <c r="P25" s="37" t="str">
        <f t="shared" ca="1" si="1"/>
        <v/>
      </c>
      <c r="Q25" s="56"/>
      <c r="R25" s="57"/>
      <c r="S25" s="57"/>
      <c r="T25" s="57"/>
      <c r="U25" s="58"/>
      <c r="V25" s="37"/>
      <c r="W25" s="232" t="str">
        <f t="shared" ca="1" si="2"/>
        <v/>
      </c>
      <c r="X25" s="56"/>
      <c r="Y25" s="57"/>
      <c r="Z25" s="57"/>
      <c r="AA25" s="218"/>
      <c r="AB25" s="229"/>
      <c r="AC25" s="230" t="str">
        <f t="shared" ca="1" si="3"/>
        <v/>
      </c>
      <c r="AD25" s="9" t="str">
        <f t="shared" si="4"/>
        <v/>
      </c>
      <c r="AE25" s="9" t="str">
        <f t="shared" si="5"/>
        <v/>
      </c>
      <c r="AF25" s="9" t="str">
        <f>IF(AD25=4,VLOOKUP(AE25,設定_幼児!$A$2:$B$4,2,1),"---")</f>
        <v>---</v>
      </c>
      <c r="AG25" s="136" t="str">
        <f t="shared" si="17"/>
        <v xml:space="preserve"> </v>
      </c>
      <c r="AH25" s="18" t="str">
        <f t="shared" si="7"/>
        <v/>
      </c>
      <c r="AI25" s="18">
        <v>14</v>
      </c>
      <c r="AJ25" s="18" t="str">
        <f t="shared" si="0"/>
        <v/>
      </c>
      <c r="AK25" s="18" t="str">
        <f t="shared" si="8"/>
        <v>立得点表_幼児!3:７</v>
      </c>
      <c r="AL25" s="116" t="str">
        <f t="shared" si="9"/>
        <v>立得点表_幼児!11:15</v>
      </c>
      <c r="AM25" s="18" t="str">
        <f t="shared" si="10"/>
        <v>ボール得点表_幼児!3:７</v>
      </c>
      <c r="AN25" s="116" t="str">
        <f t="shared" si="11"/>
        <v>ボール得点表_幼児!11:15</v>
      </c>
      <c r="AO25" s="18" t="str">
        <f t="shared" si="12"/>
        <v>25m得点表_幼児!3:7</v>
      </c>
      <c r="AP25" s="116" t="str">
        <f t="shared" si="13"/>
        <v>25m得点表_幼児!11:15</v>
      </c>
      <c r="AQ25" s="18" t="str">
        <f t="shared" si="14"/>
        <v>往得点表_幼児!3:7</v>
      </c>
      <c r="AR25" s="116" t="str">
        <f t="shared" si="15"/>
        <v>往得点表_幼児!11:15</v>
      </c>
      <c r="AS25" s="18" t="e">
        <f>OR(AND(#REF!&lt;=7,#REF!&lt;&gt;""),AND(#REF!&gt;=50,#REF!=""))</f>
        <v>#REF!</v>
      </c>
      <c r="AT25" s="277" t="s">
        <v>248</v>
      </c>
    </row>
    <row r="26" spans="1:46" s="47" customFormat="1" ht="18" customHeight="1">
      <c r="A26" s="107">
        <v>15</v>
      </c>
      <c r="B26" s="147"/>
      <c r="C26" s="15"/>
      <c r="D26" s="233"/>
      <c r="E26" s="139" t="str">
        <f>IF(D26="","",DATEDIF(D26,W4,"y"))</f>
        <v/>
      </c>
      <c r="F26" s="15"/>
      <c r="G26" s="15"/>
      <c r="H26" s="30"/>
      <c r="I26" s="31" t="str">
        <f t="shared" ca="1" si="16"/>
        <v/>
      </c>
      <c r="J26" s="59"/>
      <c r="K26" s="60"/>
      <c r="L26" s="60"/>
      <c r="M26" s="60"/>
      <c r="N26" s="151"/>
      <c r="O26" s="122"/>
      <c r="P26" s="38" t="str">
        <f t="shared" ca="1" si="1"/>
        <v/>
      </c>
      <c r="Q26" s="59"/>
      <c r="R26" s="60"/>
      <c r="S26" s="60"/>
      <c r="T26" s="60"/>
      <c r="U26" s="61"/>
      <c r="V26" s="38"/>
      <c r="W26" s="144" t="str">
        <f t="shared" ca="1" si="2"/>
        <v/>
      </c>
      <c r="X26" s="59"/>
      <c r="Y26" s="60"/>
      <c r="Z26" s="60"/>
      <c r="AA26" s="151"/>
      <c r="AB26" s="30"/>
      <c r="AC26" s="31" t="str">
        <f t="shared" ca="1" si="3"/>
        <v/>
      </c>
      <c r="AD26" s="11" t="str">
        <f t="shared" si="4"/>
        <v/>
      </c>
      <c r="AE26" s="11" t="str">
        <f t="shared" si="5"/>
        <v/>
      </c>
      <c r="AF26" s="11" t="str">
        <f>IF(AD26=4,VLOOKUP(AE26,設定_幼児!$A$2:$B$4,2,1),"---")</f>
        <v>---</v>
      </c>
      <c r="AG26" s="136" t="str">
        <f t="shared" si="17"/>
        <v xml:space="preserve"> </v>
      </c>
      <c r="AH26" s="18" t="str">
        <f t="shared" si="7"/>
        <v/>
      </c>
      <c r="AI26" s="47">
        <v>15</v>
      </c>
      <c r="AJ26" s="47" t="str">
        <f t="shared" si="0"/>
        <v/>
      </c>
      <c r="AK26" s="47" t="str">
        <f t="shared" si="8"/>
        <v>立得点表_幼児!3:７</v>
      </c>
      <c r="AL26" s="156" t="str">
        <f t="shared" si="9"/>
        <v>立得点表_幼児!11:15</v>
      </c>
      <c r="AM26" s="47" t="str">
        <f t="shared" si="10"/>
        <v>ボール得点表_幼児!3:７</v>
      </c>
      <c r="AN26" s="156" t="str">
        <f t="shared" si="11"/>
        <v>ボール得点表_幼児!11:15</v>
      </c>
      <c r="AO26" s="47" t="str">
        <f t="shared" si="12"/>
        <v>25m得点表_幼児!3:7</v>
      </c>
      <c r="AP26" s="156" t="str">
        <f t="shared" si="13"/>
        <v>25m得点表_幼児!11:15</v>
      </c>
      <c r="AQ26" s="47" t="str">
        <f t="shared" si="14"/>
        <v>往得点表_幼児!3:7</v>
      </c>
      <c r="AR26" s="156" t="str">
        <f t="shared" si="15"/>
        <v>往得点表_幼児!11:15</v>
      </c>
      <c r="AS26" s="47" t="e">
        <f>OR(AND(#REF!&lt;=7,#REF!&lt;&gt;""),AND(#REF!&gt;=50,#REF!=""))</f>
        <v>#REF!</v>
      </c>
      <c r="AT26" s="277" t="s">
        <v>249</v>
      </c>
    </row>
    <row r="27" spans="1:46" s="18" customFormat="1" ht="18" customHeight="1">
      <c r="A27" s="5">
        <v>16</v>
      </c>
      <c r="B27" s="146"/>
      <c r="C27" s="16"/>
      <c r="D27" s="137"/>
      <c r="E27" s="138" t="str">
        <f>IF(D27="","",DATEDIF(D27,W4,"y"))</f>
        <v/>
      </c>
      <c r="F27" s="16"/>
      <c r="G27" s="16"/>
      <c r="H27" s="32"/>
      <c r="I27" s="29" t="str">
        <f t="shared" ca="1" si="16"/>
        <v/>
      </c>
      <c r="J27" s="6"/>
      <c r="K27" s="62"/>
      <c r="L27" s="62"/>
      <c r="M27" s="62"/>
      <c r="N27" s="150"/>
      <c r="O27" s="121"/>
      <c r="P27" s="36" t="str">
        <f t="shared" ca="1" si="1"/>
        <v/>
      </c>
      <c r="Q27" s="6"/>
      <c r="R27" s="62"/>
      <c r="S27" s="62"/>
      <c r="T27" s="62"/>
      <c r="U27" s="52"/>
      <c r="V27" s="36"/>
      <c r="W27" s="143" t="str">
        <f t="shared" ca="1" si="2"/>
        <v/>
      </c>
      <c r="X27" s="6"/>
      <c r="Y27" s="62"/>
      <c r="Z27" s="62"/>
      <c r="AA27" s="150"/>
      <c r="AB27" s="32"/>
      <c r="AC27" s="29" t="str">
        <f t="shared" ca="1" si="3"/>
        <v/>
      </c>
      <c r="AD27" s="7" t="str">
        <f t="shared" si="4"/>
        <v/>
      </c>
      <c r="AE27" s="7" t="str">
        <f t="shared" si="5"/>
        <v/>
      </c>
      <c r="AF27" s="7" t="str">
        <f>IF(AD27=4,VLOOKUP(AE27,設定_幼児!$A$2:$B$4,2,1),"---")</f>
        <v>---</v>
      </c>
      <c r="AG27" s="136" t="str">
        <f t="shared" si="17"/>
        <v xml:space="preserve"> </v>
      </c>
      <c r="AH27" s="18" t="str">
        <f t="shared" si="7"/>
        <v/>
      </c>
      <c r="AI27" s="18">
        <v>16</v>
      </c>
      <c r="AJ27" s="18" t="str">
        <f t="shared" si="0"/>
        <v/>
      </c>
      <c r="AK27" s="18" t="str">
        <f t="shared" si="8"/>
        <v>立得点表_幼児!3:７</v>
      </c>
      <c r="AL27" s="116" t="str">
        <f t="shared" si="9"/>
        <v>立得点表_幼児!11:15</v>
      </c>
      <c r="AM27" s="18" t="str">
        <f t="shared" si="10"/>
        <v>ボール得点表_幼児!3:７</v>
      </c>
      <c r="AN27" s="116" t="str">
        <f t="shared" si="11"/>
        <v>ボール得点表_幼児!11:15</v>
      </c>
      <c r="AO27" s="18" t="str">
        <f t="shared" si="12"/>
        <v>25m得点表_幼児!3:7</v>
      </c>
      <c r="AP27" s="116" t="str">
        <f t="shared" si="13"/>
        <v>25m得点表_幼児!11:15</v>
      </c>
      <c r="AQ27" s="18" t="str">
        <f t="shared" si="14"/>
        <v>往得点表_幼児!3:7</v>
      </c>
      <c r="AR27" s="116" t="str">
        <f t="shared" si="15"/>
        <v>往得点表_幼児!11:15</v>
      </c>
      <c r="AS27" s="18" t="e">
        <f>OR(AND(#REF!&lt;=7,#REF!&lt;&gt;""),AND(#REF!&gt;=50,#REF!=""))</f>
        <v>#REF!</v>
      </c>
      <c r="AT27" s="277" t="s">
        <v>250</v>
      </c>
    </row>
    <row r="28" spans="1:46" s="117" customFormat="1" ht="18" customHeight="1">
      <c r="A28" s="8">
        <v>17</v>
      </c>
      <c r="B28" s="226"/>
      <c r="C28" s="14"/>
      <c r="D28" s="227"/>
      <c r="E28" s="228" t="str">
        <f>IF(D28="","",DATEDIF(D28,W4,"y"))</f>
        <v/>
      </c>
      <c r="F28" s="14"/>
      <c r="G28" s="14"/>
      <c r="H28" s="229"/>
      <c r="I28" s="230" t="str">
        <f t="shared" ca="1" si="16"/>
        <v/>
      </c>
      <c r="J28" s="56"/>
      <c r="K28" s="57"/>
      <c r="L28" s="57"/>
      <c r="M28" s="57"/>
      <c r="N28" s="218"/>
      <c r="O28" s="231"/>
      <c r="P28" s="37" t="str">
        <f t="shared" ca="1" si="1"/>
        <v/>
      </c>
      <c r="Q28" s="56"/>
      <c r="R28" s="57"/>
      <c r="S28" s="57"/>
      <c r="T28" s="57"/>
      <c r="U28" s="58"/>
      <c r="V28" s="37"/>
      <c r="W28" s="232" t="str">
        <f t="shared" ca="1" si="2"/>
        <v/>
      </c>
      <c r="X28" s="56"/>
      <c r="Y28" s="57"/>
      <c r="Z28" s="57"/>
      <c r="AA28" s="218"/>
      <c r="AB28" s="229"/>
      <c r="AC28" s="230" t="str">
        <f t="shared" ca="1" si="3"/>
        <v/>
      </c>
      <c r="AD28" s="9" t="str">
        <f t="shared" si="4"/>
        <v/>
      </c>
      <c r="AE28" s="9" t="str">
        <f t="shared" si="5"/>
        <v/>
      </c>
      <c r="AF28" s="9" t="str">
        <f>IF(AD28=4,VLOOKUP(AE28,設定_幼児!$A$2:$B$4,2,1),"---")</f>
        <v>---</v>
      </c>
      <c r="AG28" s="136" t="str">
        <f t="shared" si="17"/>
        <v xml:space="preserve"> </v>
      </c>
      <c r="AH28" s="18" t="str">
        <f t="shared" si="7"/>
        <v/>
      </c>
      <c r="AI28" s="18">
        <v>17</v>
      </c>
      <c r="AJ28" s="18" t="str">
        <f t="shared" si="0"/>
        <v/>
      </c>
      <c r="AK28" s="18" t="str">
        <f t="shared" si="8"/>
        <v>立得点表_幼児!3:７</v>
      </c>
      <c r="AL28" s="116" t="str">
        <f t="shared" si="9"/>
        <v>立得点表_幼児!11:15</v>
      </c>
      <c r="AM28" s="18" t="str">
        <f t="shared" si="10"/>
        <v>ボール得点表_幼児!3:７</v>
      </c>
      <c r="AN28" s="116" t="str">
        <f t="shared" si="11"/>
        <v>ボール得点表_幼児!11:15</v>
      </c>
      <c r="AO28" s="18" t="str">
        <f t="shared" si="12"/>
        <v>25m得点表_幼児!3:7</v>
      </c>
      <c r="AP28" s="116" t="str">
        <f t="shared" si="13"/>
        <v>25m得点表_幼児!11:15</v>
      </c>
      <c r="AQ28" s="18" t="str">
        <f t="shared" si="14"/>
        <v>往得点表_幼児!3:7</v>
      </c>
      <c r="AR28" s="116" t="str">
        <f t="shared" si="15"/>
        <v>往得点表_幼児!11:15</v>
      </c>
      <c r="AS28" s="18" t="e">
        <f>OR(AND(#REF!&lt;=7,#REF!&lt;&gt;""),AND(#REF!&gt;=50,#REF!=""))</f>
        <v>#REF!</v>
      </c>
      <c r="AT28" s="277" t="s">
        <v>251</v>
      </c>
    </row>
    <row r="29" spans="1:46" s="117" customFormat="1" ht="18" customHeight="1">
      <c r="A29" s="8">
        <v>18</v>
      </c>
      <c r="B29" s="226"/>
      <c r="C29" s="14"/>
      <c r="D29" s="227"/>
      <c r="E29" s="228" t="str">
        <f>IF(D29="","",DATEDIF(D29,W4,"y"))</f>
        <v/>
      </c>
      <c r="F29" s="14"/>
      <c r="G29" s="14"/>
      <c r="H29" s="229"/>
      <c r="I29" s="230" t="str">
        <f t="shared" ca="1" si="16"/>
        <v/>
      </c>
      <c r="J29" s="56"/>
      <c r="K29" s="57"/>
      <c r="L29" s="57"/>
      <c r="M29" s="57"/>
      <c r="N29" s="218"/>
      <c r="O29" s="231"/>
      <c r="P29" s="37" t="str">
        <f t="shared" ca="1" si="1"/>
        <v/>
      </c>
      <c r="Q29" s="56"/>
      <c r="R29" s="57"/>
      <c r="S29" s="57"/>
      <c r="T29" s="57"/>
      <c r="U29" s="58"/>
      <c r="V29" s="37"/>
      <c r="W29" s="232" t="str">
        <f t="shared" ca="1" si="2"/>
        <v/>
      </c>
      <c r="X29" s="56"/>
      <c r="Y29" s="57"/>
      <c r="Z29" s="57"/>
      <c r="AA29" s="218"/>
      <c r="AB29" s="229"/>
      <c r="AC29" s="230" t="str">
        <f t="shared" ca="1" si="3"/>
        <v/>
      </c>
      <c r="AD29" s="9" t="str">
        <f t="shared" si="4"/>
        <v/>
      </c>
      <c r="AE29" s="9" t="str">
        <f t="shared" si="5"/>
        <v/>
      </c>
      <c r="AF29" s="9" t="str">
        <f>IF(AD29=4,VLOOKUP(AE29,設定_幼児!$A$2:$B$4,2,1),"---")</f>
        <v>---</v>
      </c>
      <c r="AG29" s="136" t="str">
        <f t="shared" si="17"/>
        <v xml:space="preserve"> </v>
      </c>
      <c r="AH29" s="18" t="str">
        <f t="shared" si="7"/>
        <v/>
      </c>
      <c r="AI29" s="18">
        <v>18</v>
      </c>
      <c r="AJ29" s="18" t="str">
        <f t="shared" si="0"/>
        <v/>
      </c>
      <c r="AK29" s="18" t="str">
        <f t="shared" si="8"/>
        <v>立得点表_幼児!3:７</v>
      </c>
      <c r="AL29" s="116" t="str">
        <f t="shared" si="9"/>
        <v>立得点表_幼児!11:15</v>
      </c>
      <c r="AM29" s="18" t="str">
        <f t="shared" si="10"/>
        <v>ボール得点表_幼児!3:７</v>
      </c>
      <c r="AN29" s="116" t="str">
        <f t="shared" si="11"/>
        <v>ボール得点表_幼児!11:15</v>
      </c>
      <c r="AO29" s="18" t="str">
        <f t="shared" si="12"/>
        <v>25m得点表_幼児!3:7</v>
      </c>
      <c r="AP29" s="116" t="str">
        <f t="shared" si="13"/>
        <v>25m得点表_幼児!11:15</v>
      </c>
      <c r="AQ29" s="18" t="str">
        <f t="shared" si="14"/>
        <v>往得点表_幼児!3:7</v>
      </c>
      <c r="AR29" s="116" t="str">
        <f t="shared" si="15"/>
        <v>往得点表_幼児!11:15</v>
      </c>
      <c r="AS29" s="18" t="e">
        <f>OR(AND(#REF!&lt;=7,#REF!&lt;&gt;""),AND(#REF!&gt;=50,#REF!=""))</f>
        <v>#REF!</v>
      </c>
      <c r="AT29" s="277" t="s">
        <v>252</v>
      </c>
    </row>
    <row r="30" spans="1:46" s="117" customFormat="1" ht="18" customHeight="1">
      <c r="A30" s="8">
        <v>19</v>
      </c>
      <c r="B30" s="226"/>
      <c r="C30" s="14"/>
      <c r="D30" s="227"/>
      <c r="E30" s="228" t="str">
        <f>IF(D30="","",DATEDIF(D30,W4,"y"))</f>
        <v/>
      </c>
      <c r="F30" s="14"/>
      <c r="G30" s="14"/>
      <c r="H30" s="229"/>
      <c r="I30" s="230" t="str">
        <f t="shared" ca="1" si="16"/>
        <v/>
      </c>
      <c r="J30" s="56"/>
      <c r="K30" s="57"/>
      <c r="L30" s="57"/>
      <c r="M30" s="57"/>
      <c r="N30" s="218"/>
      <c r="O30" s="231"/>
      <c r="P30" s="37" t="str">
        <f t="shared" ca="1" si="1"/>
        <v/>
      </c>
      <c r="Q30" s="56"/>
      <c r="R30" s="57"/>
      <c r="S30" s="57"/>
      <c r="T30" s="57"/>
      <c r="U30" s="58"/>
      <c r="V30" s="37"/>
      <c r="W30" s="232" t="str">
        <f t="shared" ca="1" si="2"/>
        <v/>
      </c>
      <c r="X30" s="56"/>
      <c r="Y30" s="57"/>
      <c r="Z30" s="57"/>
      <c r="AA30" s="218"/>
      <c r="AB30" s="229"/>
      <c r="AC30" s="230" t="str">
        <f t="shared" ca="1" si="3"/>
        <v/>
      </c>
      <c r="AD30" s="9" t="str">
        <f t="shared" si="4"/>
        <v/>
      </c>
      <c r="AE30" s="9" t="str">
        <f t="shared" si="5"/>
        <v/>
      </c>
      <c r="AF30" s="9" t="str">
        <f>IF(AD30=4,VLOOKUP(AE30,設定_幼児!$A$2:$B$4,2,1),"---")</f>
        <v>---</v>
      </c>
      <c r="AG30" s="136" t="str">
        <f t="shared" si="17"/>
        <v xml:space="preserve"> </v>
      </c>
      <c r="AH30" s="18" t="str">
        <f t="shared" si="7"/>
        <v/>
      </c>
      <c r="AI30" s="18">
        <v>19</v>
      </c>
      <c r="AJ30" s="18" t="str">
        <f t="shared" si="0"/>
        <v/>
      </c>
      <c r="AK30" s="18" t="str">
        <f t="shared" si="8"/>
        <v>立得点表_幼児!3:７</v>
      </c>
      <c r="AL30" s="116" t="str">
        <f t="shared" si="9"/>
        <v>立得点表_幼児!11:15</v>
      </c>
      <c r="AM30" s="18" t="str">
        <f t="shared" si="10"/>
        <v>ボール得点表_幼児!3:７</v>
      </c>
      <c r="AN30" s="116" t="str">
        <f t="shared" si="11"/>
        <v>ボール得点表_幼児!11:15</v>
      </c>
      <c r="AO30" s="18" t="str">
        <f t="shared" si="12"/>
        <v>25m得点表_幼児!3:7</v>
      </c>
      <c r="AP30" s="116" t="str">
        <f t="shared" si="13"/>
        <v>25m得点表_幼児!11:15</v>
      </c>
      <c r="AQ30" s="18" t="str">
        <f t="shared" si="14"/>
        <v>往得点表_幼児!3:7</v>
      </c>
      <c r="AR30" s="116" t="str">
        <f t="shared" si="15"/>
        <v>往得点表_幼児!11:15</v>
      </c>
      <c r="AS30" s="18" t="e">
        <f>OR(AND(#REF!&lt;=7,#REF!&lt;&gt;""),AND(#REF!&gt;=50,#REF!=""))</f>
        <v>#REF!</v>
      </c>
      <c r="AT30" s="277" t="s">
        <v>253</v>
      </c>
    </row>
    <row r="31" spans="1:46" s="47" customFormat="1" ht="18" customHeight="1">
      <c r="A31" s="107">
        <v>20</v>
      </c>
      <c r="B31" s="147"/>
      <c r="C31" s="15"/>
      <c r="D31" s="233"/>
      <c r="E31" s="139" t="str">
        <f>IF(D31="","",DATEDIF(D31,W4,"y"))</f>
        <v/>
      </c>
      <c r="F31" s="15"/>
      <c r="G31" s="15"/>
      <c r="H31" s="30"/>
      <c r="I31" s="31" t="str">
        <f t="shared" ca="1" si="16"/>
        <v/>
      </c>
      <c r="J31" s="59"/>
      <c r="K31" s="60"/>
      <c r="L31" s="60"/>
      <c r="M31" s="60"/>
      <c r="N31" s="151"/>
      <c r="O31" s="122"/>
      <c r="P31" s="38" t="str">
        <f t="shared" ca="1" si="1"/>
        <v/>
      </c>
      <c r="Q31" s="59"/>
      <c r="R31" s="60"/>
      <c r="S31" s="60"/>
      <c r="T31" s="60"/>
      <c r="U31" s="61"/>
      <c r="V31" s="38"/>
      <c r="W31" s="144" t="str">
        <f t="shared" ca="1" si="2"/>
        <v/>
      </c>
      <c r="X31" s="59"/>
      <c r="Y31" s="60"/>
      <c r="Z31" s="60"/>
      <c r="AA31" s="151"/>
      <c r="AB31" s="30"/>
      <c r="AC31" s="31" t="str">
        <f t="shared" ca="1" si="3"/>
        <v/>
      </c>
      <c r="AD31" s="11" t="str">
        <f t="shared" si="4"/>
        <v/>
      </c>
      <c r="AE31" s="11" t="str">
        <f t="shared" si="5"/>
        <v/>
      </c>
      <c r="AF31" s="11" t="str">
        <f>IF(AD31=4,VLOOKUP(AE31,設定_幼児!$A$2:$B$4,2,1),"---")</f>
        <v>---</v>
      </c>
      <c r="AG31" s="136" t="str">
        <f t="shared" si="17"/>
        <v xml:space="preserve"> </v>
      </c>
      <c r="AH31" s="18" t="str">
        <f t="shared" si="7"/>
        <v/>
      </c>
      <c r="AI31" s="47">
        <v>20</v>
      </c>
      <c r="AJ31" s="47" t="str">
        <f t="shared" si="0"/>
        <v/>
      </c>
      <c r="AK31" s="47" t="str">
        <f t="shared" si="8"/>
        <v>立得点表_幼児!3:７</v>
      </c>
      <c r="AL31" s="156" t="str">
        <f t="shared" si="9"/>
        <v>立得点表_幼児!11:15</v>
      </c>
      <c r="AM31" s="47" t="str">
        <f t="shared" si="10"/>
        <v>ボール得点表_幼児!3:７</v>
      </c>
      <c r="AN31" s="156" t="str">
        <f t="shared" si="11"/>
        <v>ボール得点表_幼児!11:15</v>
      </c>
      <c r="AO31" s="47" t="str">
        <f t="shared" si="12"/>
        <v>25m得点表_幼児!3:7</v>
      </c>
      <c r="AP31" s="156" t="str">
        <f t="shared" si="13"/>
        <v>25m得点表_幼児!11:15</v>
      </c>
      <c r="AQ31" s="47" t="str">
        <f t="shared" si="14"/>
        <v>往得点表_幼児!3:7</v>
      </c>
      <c r="AR31" s="156" t="str">
        <f t="shared" si="15"/>
        <v>往得点表_幼児!11:15</v>
      </c>
      <c r="AS31" s="47" t="e">
        <f>OR(AND(#REF!&lt;=7,#REF!&lt;&gt;""),AND(#REF!&gt;=50,#REF!=""))</f>
        <v>#REF!</v>
      </c>
      <c r="AT31" s="277" t="s">
        <v>254</v>
      </c>
    </row>
    <row r="32" spans="1:46" s="18" customFormat="1" ht="18" customHeight="1">
      <c r="A32" s="5">
        <v>21</v>
      </c>
      <c r="B32" s="146"/>
      <c r="C32" s="16"/>
      <c r="D32" s="137"/>
      <c r="E32" s="138" t="str">
        <f>IF(D32="","",DATEDIF(D32,W4,"y"))</f>
        <v/>
      </c>
      <c r="F32" s="16"/>
      <c r="G32" s="16"/>
      <c r="H32" s="32"/>
      <c r="I32" s="29" t="str">
        <f t="shared" ca="1" si="16"/>
        <v/>
      </c>
      <c r="J32" s="6"/>
      <c r="K32" s="62"/>
      <c r="L32" s="62"/>
      <c r="M32" s="62"/>
      <c r="N32" s="150"/>
      <c r="O32" s="121"/>
      <c r="P32" s="36" t="str">
        <f t="shared" ca="1" si="1"/>
        <v/>
      </c>
      <c r="Q32" s="6"/>
      <c r="R32" s="62"/>
      <c r="S32" s="62"/>
      <c r="T32" s="62"/>
      <c r="U32" s="52"/>
      <c r="V32" s="36"/>
      <c r="W32" s="143" t="str">
        <f t="shared" ca="1" si="2"/>
        <v/>
      </c>
      <c r="X32" s="6"/>
      <c r="Y32" s="62"/>
      <c r="Z32" s="62"/>
      <c r="AA32" s="150"/>
      <c r="AB32" s="32"/>
      <c r="AC32" s="29" t="str">
        <f t="shared" ca="1" si="3"/>
        <v/>
      </c>
      <c r="AD32" s="7" t="str">
        <f t="shared" si="4"/>
        <v/>
      </c>
      <c r="AE32" s="7" t="str">
        <f t="shared" si="5"/>
        <v/>
      </c>
      <c r="AF32" s="7" t="str">
        <f>IF(AD32=4,VLOOKUP(AE32,設定_幼児!$A$2:$B$4,2,1),"---")</f>
        <v>---</v>
      </c>
      <c r="AG32" s="136" t="str">
        <f t="shared" si="17"/>
        <v xml:space="preserve"> </v>
      </c>
      <c r="AH32" s="18" t="str">
        <f t="shared" si="7"/>
        <v/>
      </c>
      <c r="AI32" s="18">
        <v>21</v>
      </c>
      <c r="AJ32" s="18" t="str">
        <f t="shared" si="0"/>
        <v/>
      </c>
      <c r="AK32" s="18" t="str">
        <f t="shared" si="8"/>
        <v>立得点表_幼児!3:７</v>
      </c>
      <c r="AL32" s="116" t="str">
        <f t="shared" si="9"/>
        <v>立得点表_幼児!11:15</v>
      </c>
      <c r="AM32" s="18" t="str">
        <f t="shared" si="10"/>
        <v>ボール得点表_幼児!3:７</v>
      </c>
      <c r="AN32" s="116" t="str">
        <f t="shared" si="11"/>
        <v>ボール得点表_幼児!11:15</v>
      </c>
      <c r="AO32" s="18" t="str">
        <f t="shared" si="12"/>
        <v>25m得点表_幼児!3:7</v>
      </c>
      <c r="AP32" s="116" t="str">
        <f t="shared" si="13"/>
        <v>25m得点表_幼児!11:15</v>
      </c>
      <c r="AQ32" s="18" t="str">
        <f t="shared" si="14"/>
        <v>往得点表_幼児!3:7</v>
      </c>
      <c r="AR32" s="116" t="str">
        <f t="shared" si="15"/>
        <v>往得点表_幼児!11:15</v>
      </c>
      <c r="AS32" s="18" t="e">
        <f>OR(AND(#REF!&lt;=7,#REF!&lt;&gt;""),AND(#REF!&gt;=50,#REF!=""))</f>
        <v>#REF!</v>
      </c>
      <c r="AT32" s="277" t="s">
        <v>255</v>
      </c>
    </row>
    <row r="33" spans="1:46" s="117" customFormat="1" ht="18" customHeight="1">
      <c r="A33" s="8">
        <v>22</v>
      </c>
      <c r="B33" s="226"/>
      <c r="C33" s="14"/>
      <c r="D33" s="227"/>
      <c r="E33" s="228" t="str">
        <f>IF(D33="","",DATEDIF(D33,W4,"y"))</f>
        <v/>
      </c>
      <c r="F33" s="14"/>
      <c r="G33" s="14"/>
      <c r="H33" s="229"/>
      <c r="I33" s="230" t="str">
        <f t="shared" ca="1" si="16"/>
        <v/>
      </c>
      <c r="J33" s="56"/>
      <c r="K33" s="57"/>
      <c r="L33" s="57"/>
      <c r="M33" s="57"/>
      <c r="N33" s="218"/>
      <c r="O33" s="231"/>
      <c r="P33" s="37" t="str">
        <f t="shared" ca="1" si="1"/>
        <v/>
      </c>
      <c r="Q33" s="56"/>
      <c r="R33" s="57"/>
      <c r="S33" s="57"/>
      <c r="T33" s="57"/>
      <c r="U33" s="58"/>
      <c r="V33" s="37"/>
      <c r="W33" s="232" t="str">
        <f t="shared" ca="1" si="2"/>
        <v/>
      </c>
      <c r="X33" s="56"/>
      <c r="Y33" s="57"/>
      <c r="Z33" s="57"/>
      <c r="AA33" s="218"/>
      <c r="AB33" s="229"/>
      <c r="AC33" s="230" t="str">
        <f t="shared" ca="1" si="3"/>
        <v/>
      </c>
      <c r="AD33" s="9" t="str">
        <f t="shared" si="4"/>
        <v/>
      </c>
      <c r="AE33" s="9" t="str">
        <f t="shared" si="5"/>
        <v/>
      </c>
      <c r="AF33" s="9" t="str">
        <f>IF(AD33=4,VLOOKUP(AE33,設定_幼児!$A$2:$B$4,2,1),"---")</f>
        <v>---</v>
      </c>
      <c r="AG33" s="136" t="str">
        <f t="shared" si="17"/>
        <v xml:space="preserve"> </v>
      </c>
      <c r="AH33" s="18" t="str">
        <f t="shared" si="7"/>
        <v/>
      </c>
      <c r="AI33" s="18">
        <v>22</v>
      </c>
      <c r="AJ33" s="18" t="str">
        <f t="shared" si="0"/>
        <v/>
      </c>
      <c r="AK33" s="18" t="str">
        <f t="shared" si="8"/>
        <v>立得点表_幼児!3:７</v>
      </c>
      <c r="AL33" s="116" t="str">
        <f t="shared" si="9"/>
        <v>立得点表_幼児!11:15</v>
      </c>
      <c r="AM33" s="18" t="str">
        <f t="shared" si="10"/>
        <v>ボール得点表_幼児!3:７</v>
      </c>
      <c r="AN33" s="116" t="str">
        <f t="shared" si="11"/>
        <v>ボール得点表_幼児!11:15</v>
      </c>
      <c r="AO33" s="18" t="str">
        <f t="shared" si="12"/>
        <v>25m得点表_幼児!3:7</v>
      </c>
      <c r="AP33" s="116" t="str">
        <f t="shared" si="13"/>
        <v>25m得点表_幼児!11:15</v>
      </c>
      <c r="AQ33" s="18" t="str">
        <f t="shared" si="14"/>
        <v>往得点表_幼児!3:7</v>
      </c>
      <c r="AR33" s="116" t="str">
        <f t="shared" si="15"/>
        <v>往得点表_幼児!11:15</v>
      </c>
      <c r="AS33" s="18" t="e">
        <f>OR(AND(#REF!&lt;=7,#REF!&lt;&gt;""),AND(#REF!&gt;=50,#REF!=""))</f>
        <v>#REF!</v>
      </c>
      <c r="AT33" s="277" t="s">
        <v>256</v>
      </c>
    </row>
    <row r="34" spans="1:46" s="117" customFormat="1" ht="18" customHeight="1">
      <c r="A34" s="8">
        <v>23</v>
      </c>
      <c r="B34" s="226"/>
      <c r="C34" s="14"/>
      <c r="D34" s="227"/>
      <c r="E34" s="228" t="str">
        <f>IF(D34="","",DATEDIF(D34,W4,"y"))</f>
        <v/>
      </c>
      <c r="F34" s="14"/>
      <c r="G34" s="14"/>
      <c r="H34" s="229"/>
      <c r="I34" s="230" t="str">
        <f t="shared" ca="1" si="16"/>
        <v/>
      </c>
      <c r="J34" s="56"/>
      <c r="K34" s="57"/>
      <c r="L34" s="57"/>
      <c r="M34" s="57"/>
      <c r="N34" s="218"/>
      <c r="O34" s="231"/>
      <c r="P34" s="37" t="str">
        <f t="shared" ca="1" si="1"/>
        <v/>
      </c>
      <c r="Q34" s="56"/>
      <c r="R34" s="57"/>
      <c r="S34" s="57"/>
      <c r="T34" s="57"/>
      <c r="U34" s="58"/>
      <c r="V34" s="37"/>
      <c r="W34" s="232" t="str">
        <f t="shared" ca="1" si="2"/>
        <v/>
      </c>
      <c r="X34" s="56"/>
      <c r="Y34" s="57"/>
      <c r="Z34" s="57"/>
      <c r="AA34" s="218"/>
      <c r="AB34" s="229"/>
      <c r="AC34" s="230" t="str">
        <f t="shared" ca="1" si="3"/>
        <v/>
      </c>
      <c r="AD34" s="9" t="str">
        <f t="shared" si="4"/>
        <v/>
      </c>
      <c r="AE34" s="9" t="str">
        <f t="shared" si="5"/>
        <v/>
      </c>
      <c r="AF34" s="9" t="str">
        <f>IF(AD34=4,VLOOKUP(AE34,設定_幼児!$A$2:$B$4,2,1),"---")</f>
        <v>---</v>
      </c>
      <c r="AG34" s="136" t="str">
        <f t="shared" si="17"/>
        <v xml:space="preserve"> </v>
      </c>
      <c r="AH34" s="18" t="str">
        <f t="shared" si="7"/>
        <v/>
      </c>
      <c r="AI34" s="18">
        <v>23</v>
      </c>
      <c r="AJ34" s="18" t="str">
        <f t="shared" si="0"/>
        <v/>
      </c>
      <c r="AK34" s="18" t="str">
        <f t="shared" si="8"/>
        <v>立得点表_幼児!3:７</v>
      </c>
      <c r="AL34" s="116" t="str">
        <f t="shared" si="9"/>
        <v>立得点表_幼児!11:15</v>
      </c>
      <c r="AM34" s="18" t="str">
        <f t="shared" si="10"/>
        <v>ボール得点表_幼児!3:７</v>
      </c>
      <c r="AN34" s="116" t="str">
        <f t="shared" si="11"/>
        <v>ボール得点表_幼児!11:15</v>
      </c>
      <c r="AO34" s="18" t="str">
        <f t="shared" si="12"/>
        <v>25m得点表_幼児!3:7</v>
      </c>
      <c r="AP34" s="116" t="str">
        <f t="shared" si="13"/>
        <v>25m得点表_幼児!11:15</v>
      </c>
      <c r="AQ34" s="18" t="str">
        <f t="shared" si="14"/>
        <v>往得点表_幼児!3:7</v>
      </c>
      <c r="AR34" s="116" t="str">
        <f t="shared" si="15"/>
        <v>往得点表_幼児!11:15</v>
      </c>
      <c r="AS34" s="18" t="e">
        <f>OR(AND(#REF!&lt;=7,#REF!&lt;&gt;""),AND(#REF!&gt;=50,#REF!=""))</f>
        <v>#REF!</v>
      </c>
      <c r="AT34" s="277" t="s">
        <v>257</v>
      </c>
    </row>
    <row r="35" spans="1:46" s="117" customFormat="1" ht="18" customHeight="1">
      <c r="A35" s="8">
        <v>24</v>
      </c>
      <c r="B35" s="226"/>
      <c r="C35" s="14"/>
      <c r="D35" s="227"/>
      <c r="E35" s="228" t="str">
        <f>IF(D35="","",DATEDIF(D35,W4,"y"))</f>
        <v/>
      </c>
      <c r="F35" s="14"/>
      <c r="G35" s="14"/>
      <c r="H35" s="229"/>
      <c r="I35" s="230" t="str">
        <f t="shared" ca="1" si="16"/>
        <v/>
      </c>
      <c r="J35" s="56"/>
      <c r="K35" s="57"/>
      <c r="L35" s="57"/>
      <c r="M35" s="57"/>
      <c r="N35" s="218"/>
      <c r="O35" s="231"/>
      <c r="P35" s="37" t="str">
        <f t="shared" ca="1" si="1"/>
        <v/>
      </c>
      <c r="Q35" s="56"/>
      <c r="R35" s="57"/>
      <c r="S35" s="57"/>
      <c r="T35" s="57"/>
      <c r="U35" s="58"/>
      <c r="V35" s="37"/>
      <c r="W35" s="232" t="str">
        <f t="shared" ca="1" si="2"/>
        <v/>
      </c>
      <c r="X35" s="56"/>
      <c r="Y35" s="57"/>
      <c r="Z35" s="57"/>
      <c r="AA35" s="218"/>
      <c r="AB35" s="229"/>
      <c r="AC35" s="230" t="str">
        <f t="shared" ca="1" si="3"/>
        <v/>
      </c>
      <c r="AD35" s="9" t="str">
        <f t="shared" si="4"/>
        <v/>
      </c>
      <c r="AE35" s="9" t="str">
        <f t="shared" si="5"/>
        <v/>
      </c>
      <c r="AF35" s="9" t="str">
        <f>IF(AD35=4,VLOOKUP(AE35,設定_幼児!$A$2:$B$4,2,1),"---")</f>
        <v>---</v>
      </c>
      <c r="AG35" s="136" t="str">
        <f t="shared" si="17"/>
        <v xml:space="preserve"> </v>
      </c>
      <c r="AH35" s="18" t="str">
        <f t="shared" si="7"/>
        <v/>
      </c>
      <c r="AI35" s="18">
        <v>24</v>
      </c>
      <c r="AJ35" s="18" t="str">
        <f t="shared" si="0"/>
        <v/>
      </c>
      <c r="AK35" s="18" t="str">
        <f t="shared" si="8"/>
        <v>立得点表_幼児!3:７</v>
      </c>
      <c r="AL35" s="116" t="str">
        <f t="shared" si="9"/>
        <v>立得点表_幼児!11:15</v>
      </c>
      <c r="AM35" s="18" t="str">
        <f t="shared" si="10"/>
        <v>ボール得点表_幼児!3:７</v>
      </c>
      <c r="AN35" s="116" t="str">
        <f t="shared" si="11"/>
        <v>ボール得点表_幼児!11:15</v>
      </c>
      <c r="AO35" s="18" t="str">
        <f t="shared" si="12"/>
        <v>25m得点表_幼児!3:7</v>
      </c>
      <c r="AP35" s="116" t="str">
        <f t="shared" si="13"/>
        <v>25m得点表_幼児!11:15</v>
      </c>
      <c r="AQ35" s="18" t="str">
        <f t="shared" si="14"/>
        <v>往得点表_幼児!3:7</v>
      </c>
      <c r="AR35" s="116" t="str">
        <f t="shared" si="15"/>
        <v>往得点表_幼児!11:15</v>
      </c>
      <c r="AS35" s="18" t="e">
        <f>OR(AND(#REF!&lt;=7,#REF!&lt;&gt;""),AND(#REF!&gt;=50,#REF!=""))</f>
        <v>#REF!</v>
      </c>
      <c r="AT35" s="277" t="s">
        <v>258</v>
      </c>
    </row>
    <row r="36" spans="1:46" s="47" customFormat="1" ht="18" customHeight="1">
      <c r="A36" s="107">
        <v>25</v>
      </c>
      <c r="B36" s="147"/>
      <c r="C36" s="15"/>
      <c r="D36" s="233"/>
      <c r="E36" s="139" t="str">
        <f>IF(D36="","",DATEDIF(D36,W4,"y"))</f>
        <v/>
      </c>
      <c r="F36" s="15"/>
      <c r="G36" s="15"/>
      <c r="H36" s="30"/>
      <c r="I36" s="31" t="str">
        <f t="shared" ca="1" si="16"/>
        <v/>
      </c>
      <c r="J36" s="59"/>
      <c r="K36" s="60"/>
      <c r="L36" s="60"/>
      <c r="M36" s="60"/>
      <c r="N36" s="151"/>
      <c r="O36" s="122"/>
      <c r="P36" s="38" t="str">
        <f t="shared" ca="1" si="1"/>
        <v/>
      </c>
      <c r="Q36" s="59"/>
      <c r="R36" s="60"/>
      <c r="S36" s="60"/>
      <c r="T36" s="60"/>
      <c r="U36" s="61"/>
      <c r="V36" s="38"/>
      <c r="W36" s="144" t="str">
        <f t="shared" ca="1" si="2"/>
        <v/>
      </c>
      <c r="X36" s="59"/>
      <c r="Y36" s="60"/>
      <c r="Z36" s="60"/>
      <c r="AA36" s="151"/>
      <c r="AB36" s="30"/>
      <c r="AC36" s="31" t="str">
        <f t="shared" ca="1" si="3"/>
        <v/>
      </c>
      <c r="AD36" s="11" t="str">
        <f t="shared" si="4"/>
        <v/>
      </c>
      <c r="AE36" s="11" t="str">
        <f t="shared" si="5"/>
        <v/>
      </c>
      <c r="AF36" s="11" t="str">
        <f>IF(AD36=4,VLOOKUP(AE36,設定_幼児!$A$2:$B$4,2,1),"---")</f>
        <v>---</v>
      </c>
      <c r="AG36" s="136" t="str">
        <f t="shared" si="17"/>
        <v xml:space="preserve"> </v>
      </c>
      <c r="AH36" s="18" t="str">
        <f t="shared" si="7"/>
        <v/>
      </c>
      <c r="AI36" s="47">
        <v>25</v>
      </c>
      <c r="AJ36" s="47" t="str">
        <f t="shared" si="0"/>
        <v/>
      </c>
      <c r="AK36" s="47" t="str">
        <f t="shared" si="8"/>
        <v>立得点表_幼児!3:７</v>
      </c>
      <c r="AL36" s="156" t="str">
        <f t="shared" si="9"/>
        <v>立得点表_幼児!11:15</v>
      </c>
      <c r="AM36" s="47" t="str">
        <f t="shared" si="10"/>
        <v>ボール得点表_幼児!3:７</v>
      </c>
      <c r="AN36" s="156" t="str">
        <f t="shared" si="11"/>
        <v>ボール得点表_幼児!11:15</v>
      </c>
      <c r="AO36" s="47" t="str">
        <f t="shared" si="12"/>
        <v>25m得点表_幼児!3:7</v>
      </c>
      <c r="AP36" s="156" t="str">
        <f t="shared" si="13"/>
        <v>25m得点表_幼児!11:15</v>
      </c>
      <c r="AQ36" s="47" t="str">
        <f t="shared" si="14"/>
        <v>往得点表_幼児!3:7</v>
      </c>
      <c r="AR36" s="156" t="str">
        <f t="shared" si="15"/>
        <v>往得点表_幼児!11:15</v>
      </c>
      <c r="AS36" s="47" t="e">
        <f>OR(AND(#REF!&lt;=7,#REF!&lt;&gt;""),AND(#REF!&gt;=50,#REF!=""))</f>
        <v>#REF!</v>
      </c>
      <c r="AT36" s="277" t="s">
        <v>259</v>
      </c>
    </row>
    <row r="37" spans="1:46" ht="18" customHeight="1">
      <c r="A37" s="5">
        <v>26</v>
      </c>
      <c r="B37" s="146"/>
      <c r="C37" s="16"/>
      <c r="D37" s="137"/>
      <c r="E37" s="138" t="str">
        <f>IF(D37="","",DATEDIF(D37,W4,"y"))</f>
        <v/>
      </c>
      <c r="F37" s="16"/>
      <c r="G37" s="16"/>
      <c r="H37" s="32"/>
      <c r="I37" s="29" t="str">
        <f t="shared" ca="1" si="16"/>
        <v/>
      </c>
      <c r="J37" s="6"/>
      <c r="K37" s="62"/>
      <c r="L37" s="62"/>
      <c r="M37" s="62"/>
      <c r="N37" s="150"/>
      <c r="O37" s="121"/>
      <c r="P37" s="36" t="str">
        <f t="shared" ca="1" si="1"/>
        <v/>
      </c>
      <c r="Q37" s="6"/>
      <c r="R37" s="62"/>
      <c r="S37" s="62"/>
      <c r="T37" s="62"/>
      <c r="U37" s="52"/>
      <c r="V37" s="36"/>
      <c r="W37" s="143" t="str">
        <f t="shared" ca="1" si="2"/>
        <v/>
      </c>
      <c r="X37" s="6"/>
      <c r="Y37" s="62"/>
      <c r="Z37" s="62"/>
      <c r="AA37" s="150"/>
      <c r="AB37" s="32"/>
      <c r="AC37" s="29" t="str">
        <f t="shared" ca="1" si="3"/>
        <v/>
      </c>
      <c r="AD37" s="7" t="str">
        <f t="shared" si="4"/>
        <v/>
      </c>
      <c r="AE37" s="7" t="str">
        <f t="shared" si="5"/>
        <v/>
      </c>
      <c r="AF37" s="7" t="str">
        <f>IF(AD37=4,VLOOKUP(AE37,設定_幼児!$A$2:$B$4,2,1),"---")</f>
        <v>---</v>
      </c>
      <c r="AG37" s="136" t="str">
        <f t="shared" si="17"/>
        <v xml:space="preserve"> </v>
      </c>
      <c r="AH37" s="18" t="str">
        <f t="shared" si="7"/>
        <v/>
      </c>
      <c r="AI37" s="18">
        <v>26</v>
      </c>
      <c r="AJ37" s="18" t="str">
        <f t="shared" si="0"/>
        <v/>
      </c>
      <c r="AK37" s="18" t="str">
        <f t="shared" si="8"/>
        <v>立得点表_幼児!3:７</v>
      </c>
      <c r="AL37" s="116" t="str">
        <f t="shared" si="9"/>
        <v>立得点表_幼児!11:15</v>
      </c>
      <c r="AM37" s="18" t="str">
        <f t="shared" si="10"/>
        <v>ボール得点表_幼児!3:７</v>
      </c>
      <c r="AN37" s="116" t="str">
        <f t="shared" si="11"/>
        <v>ボール得点表_幼児!11:15</v>
      </c>
      <c r="AO37" s="18" t="str">
        <f t="shared" si="12"/>
        <v>25m得点表_幼児!3:7</v>
      </c>
      <c r="AP37" s="116" t="str">
        <f t="shared" si="13"/>
        <v>25m得点表_幼児!11:15</v>
      </c>
      <c r="AQ37" s="18" t="str">
        <f t="shared" si="14"/>
        <v>往得点表_幼児!3:7</v>
      </c>
      <c r="AR37" s="116" t="str">
        <f t="shared" si="15"/>
        <v>往得点表_幼児!11:15</v>
      </c>
      <c r="AS37" s="18" t="e">
        <f>OR(AND(#REF!&lt;=7,#REF!&lt;&gt;""),AND(#REF!&gt;=50,#REF!=""))</f>
        <v>#REF!</v>
      </c>
      <c r="AT37" s="277" t="s">
        <v>260</v>
      </c>
    </row>
    <row r="38" spans="1:46" ht="18" customHeight="1">
      <c r="A38" s="8">
        <v>27</v>
      </c>
      <c r="B38" s="226"/>
      <c r="C38" s="14"/>
      <c r="D38" s="227"/>
      <c r="E38" s="228" t="str">
        <f>IF(D38="","",DATEDIF(D38,W4,"y"))</f>
        <v/>
      </c>
      <c r="F38" s="14"/>
      <c r="G38" s="14"/>
      <c r="H38" s="229"/>
      <c r="I38" s="230" t="str">
        <f t="shared" ca="1" si="16"/>
        <v/>
      </c>
      <c r="J38" s="56"/>
      <c r="K38" s="57"/>
      <c r="L38" s="57"/>
      <c r="M38" s="57"/>
      <c r="N38" s="218"/>
      <c r="O38" s="231"/>
      <c r="P38" s="37" t="str">
        <f t="shared" ca="1" si="1"/>
        <v/>
      </c>
      <c r="Q38" s="56"/>
      <c r="R38" s="57"/>
      <c r="S38" s="57"/>
      <c r="T38" s="57"/>
      <c r="U38" s="58"/>
      <c r="V38" s="37"/>
      <c r="W38" s="232" t="str">
        <f t="shared" ca="1" si="2"/>
        <v/>
      </c>
      <c r="X38" s="56"/>
      <c r="Y38" s="57"/>
      <c r="Z38" s="57"/>
      <c r="AA38" s="218"/>
      <c r="AB38" s="229"/>
      <c r="AC38" s="230" t="str">
        <f t="shared" ca="1" si="3"/>
        <v/>
      </c>
      <c r="AD38" s="9" t="str">
        <f t="shared" si="4"/>
        <v/>
      </c>
      <c r="AE38" s="9" t="str">
        <f t="shared" si="5"/>
        <v/>
      </c>
      <c r="AF38" s="9" t="str">
        <f>IF(AD38=4,VLOOKUP(AE38,設定_幼児!$A$2:$B$4,2,1),"---")</f>
        <v>---</v>
      </c>
      <c r="AG38" s="136" t="str">
        <f t="shared" si="17"/>
        <v xml:space="preserve"> </v>
      </c>
      <c r="AH38" s="18" t="str">
        <f t="shared" si="7"/>
        <v/>
      </c>
      <c r="AI38" s="18">
        <v>27</v>
      </c>
      <c r="AJ38" s="18" t="str">
        <f t="shared" si="0"/>
        <v/>
      </c>
      <c r="AK38" s="18" t="str">
        <f t="shared" si="8"/>
        <v>立得点表_幼児!3:７</v>
      </c>
      <c r="AL38" s="116" t="str">
        <f t="shared" si="9"/>
        <v>立得点表_幼児!11:15</v>
      </c>
      <c r="AM38" s="18" t="str">
        <f t="shared" si="10"/>
        <v>ボール得点表_幼児!3:７</v>
      </c>
      <c r="AN38" s="116" t="str">
        <f t="shared" si="11"/>
        <v>ボール得点表_幼児!11:15</v>
      </c>
      <c r="AO38" s="18" t="str">
        <f t="shared" si="12"/>
        <v>25m得点表_幼児!3:7</v>
      </c>
      <c r="AP38" s="116" t="str">
        <f t="shared" si="13"/>
        <v>25m得点表_幼児!11:15</v>
      </c>
      <c r="AQ38" s="18" t="str">
        <f t="shared" si="14"/>
        <v>往得点表_幼児!3:7</v>
      </c>
      <c r="AR38" s="116" t="str">
        <f t="shared" si="15"/>
        <v>往得点表_幼児!11:15</v>
      </c>
      <c r="AS38" s="18" t="e">
        <f>OR(AND(#REF!&lt;=7,#REF!&lt;&gt;""),AND(#REF!&gt;=50,#REF!=""))</f>
        <v>#REF!</v>
      </c>
      <c r="AT38" s="277" t="s">
        <v>261</v>
      </c>
    </row>
    <row r="39" spans="1:46" ht="18" customHeight="1">
      <c r="A39" s="8">
        <v>28</v>
      </c>
      <c r="B39" s="226"/>
      <c r="C39" s="14"/>
      <c r="D39" s="227"/>
      <c r="E39" s="228" t="str">
        <f>IF(D39="","",DATEDIF(D39,W4,"y"))</f>
        <v/>
      </c>
      <c r="F39" s="14"/>
      <c r="G39" s="14"/>
      <c r="H39" s="229"/>
      <c r="I39" s="230" t="str">
        <f t="shared" ca="1" si="16"/>
        <v/>
      </c>
      <c r="J39" s="56"/>
      <c r="K39" s="57"/>
      <c r="L39" s="57"/>
      <c r="M39" s="57"/>
      <c r="N39" s="218"/>
      <c r="O39" s="231"/>
      <c r="P39" s="37" t="str">
        <f t="shared" ca="1" si="1"/>
        <v/>
      </c>
      <c r="Q39" s="56"/>
      <c r="R39" s="57"/>
      <c r="S39" s="57"/>
      <c r="T39" s="57"/>
      <c r="U39" s="58"/>
      <c r="V39" s="37"/>
      <c r="W39" s="232" t="str">
        <f t="shared" ca="1" si="2"/>
        <v/>
      </c>
      <c r="X39" s="56"/>
      <c r="Y39" s="57"/>
      <c r="Z39" s="57"/>
      <c r="AA39" s="218"/>
      <c r="AB39" s="229"/>
      <c r="AC39" s="230" t="str">
        <f t="shared" ca="1" si="3"/>
        <v/>
      </c>
      <c r="AD39" s="9" t="str">
        <f t="shared" si="4"/>
        <v/>
      </c>
      <c r="AE39" s="9" t="str">
        <f t="shared" si="5"/>
        <v/>
      </c>
      <c r="AF39" s="9" t="str">
        <f>IF(AD39=4,VLOOKUP(AE39,設定_幼児!$A$2:$B$4,2,1),"---")</f>
        <v>---</v>
      </c>
      <c r="AG39" s="136" t="str">
        <f t="shared" si="17"/>
        <v xml:space="preserve"> </v>
      </c>
      <c r="AH39" s="18" t="str">
        <f t="shared" si="7"/>
        <v/>
      </c>
      <c r="AI39" s="18">
        <v>28</v>
      </c>
      <c r="AJ39" s="18" t="str">
        <f t="shared" si="0"/>
        <v/>
      </c>
      <c r="AK39" s="18" t="str">
        <f t="shared" si="8"/>
        <v>立得点表_幼児!3:７</v>
      </c>
      <c r="AL39" s="116" t="str">
        <f t="shared" si="9"/>
        <v>立得点表_幼児!11:15</v>
      </c>
      <c r="AM39" s="18" t="str">
        <f t="shared" si="10"/>
        <v>ボール得点表_幼児!3:７</v>
      </c>
      <c r="AN39" s="116" t="str">
        <f t="shared" si="11"/>
        <v>ボール得点表_幼児!11:15</v>
      </c>
      <c r="AO39" s="18" t="str">
        <f t="shared" si="12"/>
        <v>25m得点表_幼児!3:7</v>
      </c>
      <c r="AP39" s="116" t="str">
        <f t="shared" si="13"/>
        <v>25m得点表_幼児!11:15</v>
      </c>
      <c r="AQ39" s="18" t="str">
        <f t="shared" si="14"/>
        <v>往得点表_幼児!3:7</v>
      </c>
      <c r="AR39" s="116" t="str">
        <f t="shared" si="15"/>
        <v>往得点表_幼児!11:15</v>
      </c>
      <c r="AS39" s="18" t="e">
        <f>OR(AND(#REF!&lt;=7,#REF!&lt;&gt;""),AND(#REF!&gt;=50,#REF!=""))</f>
        <v>#REF!</v>
      </c>
      <c r="AT39" s="277" t="s">
        <v>262</v>
      </c>
    </row>
    <row r="40" spans="1:46" ht="18" customHeight="1">
      <c r="A40" s="8">
        <v>29</v>
      </c>
      <c r="B40" s="226"/>
      <c r="C40" s="14"/>
      <c r="D40" s="227"/>
      <c r="E40" s="228" t="str">
        <f>IF(D40="","",DATEDIF(D40,W4,"y"))</f>
        <v/>
      </c>
      <c r="F40" s="14"/>
      <c r="G40" s="14"/>
      <c r="H40" s="229"/>
      <c r="I40" s="230" t="str">
        <f t="shared" ca="1" si="16"/>
        <v/>
      </c>
      <c r="J40" s="56"/>
      <c r="K40" s="57"/>
      <c r="L40" s="57"/>
      <c r="M40" s="57"/>
      <c r="N40" s="218"/>
      <c r="O40" s="231"/>
      <c r="P40" s="37" t="str">
        <f t="shared" ca="1" si="1"/>
        <v/>
      </c>
      <c r="Q40" s="56"/>
      <c r="R40" s="57"/>
      <c r="S40" s="57"/>
      <c r="T40" s="57"/>
      <c r="U40" s="58"/>
      <c r="V40" s="37"/>
      <c r="W40" s="232" t="str">
        <f t="shared" ca="1" si="2"/>
        <v/>
      </c>
      <c r="X40" s="56"/>
      <c r="Y40" s="57"/>
      <c r="Z40" s="57"/>
      <c r="AA40" s="218"/>
      <c r="AB40" s="229"/>
      <c r="AC40" s="230" t="str">
        <f t="shared" ca="1" si="3"/>
        <v/>
      </c>
      <c r="AD40" s="9" t="str">
        <f t="shared" si="4"/>
        <v/>
      </c>
      <c r="AE40" s="9" t="str">
        <f t="shared" si="5"/>
        <v/>
      </c>
      <c r="AF40" s="9" t="str">
        <f>IF(AD40=4,VLOOKUP(AE40,設定_幼児!$A$2:$B$4,2,1),"---")</f>
        <v>---</v>
      </c>
      <c r="AG40" s="136" t="str">
        <f t="shared" si="17"/>
        <v xml:space="preserve"> </v>
      </c>
      <c r="AH40" s="18" t="str">
        <f t="shared" si="7"/>
        <v/>
      </c>
      <c r="AI40" s="18">
        <v>29</v>
      </c>
      <c r="AJ40" s="18" t="str">
        <f t="shared" si="0"/>
        <v/>
      </c>
      <c r="AK40" s="18" t="str">
        <f t="shared" si="8"/>
        <v>立得点表_幼児!3:７</v>
      </c>
      <c r="AL40" s="116" t="str">
        <f t="shared" si="9"/>
        <v>立得点表_幼児!11:15</v>
      </c>
      <c r="AM40" s="18" t="str">
        <f t="shared" si="10"/>
        <v>ボール得点表_幼児!3:７</v>
      </c>
      <c r="AN40" s="116" t="str">
        <f t="shared" si="11"/>
        <v>ボール得点表_幼児!11:15</v>
      </c>
      <c r="AO40" s="18" t="str">
        <f t="shared" si="12"/>
        <v>25m得点表_幼児!3:7</v>
      </c>
      <c r="AP40" s="116" t="str">
        <f t="shared" si="13"/>
        <v>25m得点表_幼児!11:15</v>
      </c>
      <c r="AQ40" s="18" t="str">
        <f t="shared" si="14"/>
        <v>往得点表_幼児!3:7</v>
      </c>
      <c r="AR40" s="116" t="str">
        <f t="shared" si="15"/>
        <v>往得点表_幼児!11:15</v>
      </c>
      <c r="AS40" s="18" t="e">
        <f>OR(AND(#REF!&lt;=7,#REF!&lt;&gt;""),AND(#REF!&gt;=50,#REF!=""))</f>
        <v>#REF!</v>
      </c>
      <c r="AT40" s="277" t="s">
        <v>263</v>
      </c>
    </row>
    <row r="41" spans="1:46" s="47" customFormat="1" ht="18" customHeight="1">
      <c r="A41" s="10">
        <v>30</v>
      </c>
      <c r="B41" s="147"/>
      <c r="C41" s="15"/>
      <c r="D41" s="233"/>
      <c r="E41" s="139" t="str">
        <f>IF(D41="","",DATEDIF(D41,W4,"y"))</f>
        <v/>
      </c>
      <c r="F41" s="15"/>
      <c r="G41" s="15"/>
      <c r="H41" s="30"/>
      <c r="I41" s="31" t="str">
        <f t="shared" ca="1" si="16"/>
        <v/>
      </c>
      <c r="J41" s="59"/>
      <c r="K41" s="60"/>
      <c r="L41" s="60"/>
      <c r="M41" s="60"/>
      <c r="N41" s="151"/>
      <c r="O41" s="122"/>
      <c r="P41" s="38" t="str">
        <f t="shared" ca="1" si="1"/>
        <v/>
      </c>
      <c r="Q41" s="59"/>
      <c r="R41" s="60"/>
      <c r="S41" s="60"/>
      <c r="T41" s="60"/>
      <c r="U41" s="61"/>
      <c r="V41" s="38"/>
      <c r="W41" s="144" t="str">
        <f t="shared" ca="1" si="2"/>
        <v/>
      </c>
      <c r="X41" s="59"/>
      <c r="Y41" s="60"/>
      <c r="Z41" s="60"/>
      <c r="AA41" s="151"/>
      <c r="AB41" s="30"/>
      <c r="AC41" s="31" t="str">
        <f t="shared" ca="1" si="3"/>
        <v/>
      </c>
      <c r="AD41" s="11" t="str">
        <f t="shared" si="4"/>
        <v/>
      </c>
      <c r="AE41" s="11" t="str">
        <f t="shared" si="5"/>
        <v/>
      </c>
      <c r="AF41" s="11" t="str">
        <f>IF(AD41=4,VLOOKUP(AE41,設定_幼児!$A$2:$B$4,2,1),"---")</f>
        <v>---</v>
      </c>
      <c r="AG41" s="136" t="str">
        <f t="shared" si="17"/>
        <v xml:space="preserve"> </v>
      </c>
      <c r="AH41" s="18" t="str">
        <f t="shared" si="7"/>
        <v/>
      </c>
      <c r="AI41" s="47">
        <v>30</v>
      </c>
      <c r="AJ41" s="47" t="str">
        <f t="shared" si="0"/>
        <v/>
      </c>
      <c r="AK41" s="47" t="str">
        <f t="shared" si="8"/>
        <v>立得点表_幼児!3:７</v>
      </c>
      <c r="AL41" s="156" t="str">
        <f t="shared" si="9"/>
        <v>立得点表_幼児!11:15</v>
      </c>
      <c r="AM41" s="47" t="str">
        <f t="shared" si="10"/>
        <v>ボール得点表_幼児!3:７</v>
      </c>
      <c r="AN41" s="156" t="str">
        <f t="shared" si="11"/>
        <v>ボール得点表_幼児!11:15</v>
      </c>
      <c r="AO41" s="47" t="str">
        <f t="shared" si="12"/>
        <v>25m得点表_幼児!3:7</v>
      </c>
      <c r="AP41" s="156" t="str">
        <f t="shared" si="13"/>
        <v>25m得点表_幼児!11:15</v>
      </c>
      <c r="AQ41" s="47" t="str">
        <f t="shared" si="14"/>
        <v>往得点表_幼児!3:7</v>
      </c>
      <c r="AR41" s="156" t="str">
        <f t="shared" si="15"/>
        <v>往得点表_幼児!11:15</v>
      </c>
      <c r="AS41" s="47" t="e">
        <f>OR(AND(#REF!&lt;=7,#REF!&lt;&gt;""),AND(#REF!&gt;=50,#REF!=""))</f>
        <v>#REF!</v>
      </c>
      <c r="AT41" s="277" t="s">
        <v>264</v>
      </c>
    </row>
    <row r="42" spans="1:46" ht="18" customHeight="1">
      <c r="A42" s="5">
        <v>31</v>
      </c>
      <c r="B42" s="146"/>
      <c r="C42" s="16"/>
      <c r="D42" s="137"/>
      <c r="E42" s="138" t="str">
        <f>IF(D42="","",DATEDIF(D42,W4,"y"))</f>
        <v/>
      </c>
      <c r="F42" s="16"/>
      <c r="G42" s="16"/>
      <c r="H42" s="32"/>
      <c r="I42" s="29" t="str">
        <f t="shared" ca="1" si="16"/>
        <v/>
      </c>
      <c r="J42" s="6"/>
      <c r="K42" s="62"/>
      <c r="L42" s="62"/>
      <c r="M42" s="62"/>
      <c r="N42" s="150"/>
      <c r="O42" s="121"/>
      <c r="P42" s="36" t="str">
        <f t="shared" ca="1" si="1"/>
        <v/>
      </c>
      <c r="Q42" s="6"/>
      <c r="R42" s="62"/>
      <c r="S42" s="62"/>
      <c r="T42" s="62"/>
      <c r="U42" s="52"/>
      <c r="V42" s="36"/>
      <c r="W42" s="143" t="str">
        <f t="shared" ca="1" si="2"/>
        <v/>
      </c>
      <c r="X42" s="6"/>
      <c r="Y42" s="62"/>
      <c r="Z42" s="62"/>
      <c r="AA42" s="150"/>
      <c r="AB42" s="32"/>
      <c r="AC42" s="29" t="str">
        <f t="shared" ca="1" si="3"/>
        <v/>
      </c>
      <c r="AD42" s="7" t="str">
        <f t="shared" si="4"/>
        <v/>
      </c>
      <c r="AE42" s="7" t="str">
        <f t="shared" si="5"/>
        <v/>
      </c>
      <c r="AF42" s="7" t="str">
        <f>IF(AD42=4,VLOOKUP(AE42,設定_幼児!$A$2:$B$4,2,1),"---")</f>
        <v>---</v>
      </c>
      <c r="AG42" s="136" t="str">
        <f t="shared" si="17"/>
        <v xml:space="preserve"> </v>
      </c>
      <c r="AH42" s="18" t="str">
        <f t="shared" si="7"/>
        <v/>
      </c>
      <c r="AI42" s="18">
        <v>31</v>
      </c>
      <c r="AJ42" s="18" t="str">
        <f t="shared" si="0"/>
        <v/>
      </c>
      <c r="AK42" s="18" t="str">
        <f t="shared" si="8"/>
        <v>立得点表_幼児!3:７</v>
      </c>
      <c r="AL42" s="116" t="str">
        <f t="shared" si="9"/>
        <v>立得点表_幼児!11:15</v>
      </c>
      <c r="AM42" s="18" t="str">
        <f t="shared" si="10"/>
        <v>ボール得点表_幼児!3:７</v>
      </c>
      <c r="AN42" s="116" t="str">
        <f t="shared" si="11"/>
        <v>ボール得点表_幼児!11:15</v>
      </c>
      <c r="AO42" s="18" t="str">
        <f t="shared" si="12"/>
        <v>25m得点表_幼児!3:7</v>
      </c>
      <c r="AP42" s="116" t="str">
        <f t="shared" si="13"/>
        <v>25m得点表_幼児!11:15</v>
      </c>
      <c r="AQ42" s="18" t="str">
        <f t="shared" si="14"/>
        <v>往得点表_幼児!3:7</v>
      </c>
      <c r="AR42" s="116" t="str">
        <f t="shared" si="15"/>
        <v>往得点表_幼児!11:15</v>
      </c>
      <c r="AS42" s="18" t="e">
        <f>OR(AND(#REF!&lt;=7,#REF!&lt;&gt;""),AND(#REF!&gt;=50,#REF!=""))</f>
        <v>#REF!</v>
      </c>
      <c r="AT42" s="277" t="s">
        <v>265</v>
      </c>
    </row>
    <row r="43" spans="1:46" ht="18" customHeight="1">
      <c r="A43" s="8">
        <v>32</v>
      </c>
      <c r="B43" s="226"/>
      <c r="C43" s="14"/>
      <c r="D43" s="227"/>
      <c r="E43" s="228" t="str">
        <f>IF(D43="","",DATEDIF(D43,W4,"y"))</f>
        <v/>
      </c>
      <c r="F43" s="14"/>
      <c r="G43" s="14"/>
      <c r="H43" s="229"/>
      <c r="I43" s="230" t="str">
        <f t="shared" ca="1" si="16"/>
        <v/>
      </c>
      <c r="J43" s="56"/>
      <c r="K43" s="57"/>
      <c r="L43" s="57"/>
      <c r="M43" s="57"/>
      <c r="N43" s="218"/>
      <c r="O43" s="231"/>
      <c r="P43" s="37" t="str">
        <f t="shared" ca="1" si="1"/>
        <v/>
      </c>
      <c r="Q43" s="56"/>
      <c r="R43" s="57"/>
      <c r="S43" s="57"/>
      <c r="T43" s="57"/>
      <c r="U43" s="58"/>
      <c r="V43" s="37"/>
      <c r="W43" s="232" t="str">
        <f t="shared" ca="1" si="2"/>
        <v/>
      </c>
      <c r="X43" s="56"/>
      <c r="Y43" s="57"/>
      <c r="Z43" s="57"/>
      <c r="AA43" s="218"/>
      <c r="AB43" s="229"/>
      <c r="AC43" s="230" t="str">
        <f t="shared" ca="1" si="3"/>
        <v/>
      </c>
      <c r="AD43" s="9" t="str">
        <f t="shared" si="4"/>
        <v/>
      </c>
      <c r="AE43" s="9" t="str">
        <f t="shared" si="5"/>
        <v/>
      </c>
      <c r="AF43" s="9" t="str">
        <f>IF(AD43=4,VLOOKUP(AE43,設定_幼児!$A$2:$B$4,2,1),"---")</f>
        <v>---</v>
      </c>
      <c r="AG43" s="136" t="str">
        <f t="shared" si="17"/>
        <v xml:space="preserve"> </v>
      </c>
      <c r="AH43" s="18" t="str">
        <f t="shared" si="7"/>
        <v/>
      </c>
      <c r="AI43" s="18">
        <v>32</v>
      </c>
      <c r="AJ43" s="18" t="str">
        <f t="shared" si="0"/>
        <v/>
      </c>
      <c r="AK43" s="18" t="str">
        <f t="shared" si="8"/>
        <v>立得点表_幼児!3:７</v>
      </c>
      <c r="AL43" s="116" t="str">
        <f t="shared" si="9"/>
        <v>立得点表_幼児!11:15</v>
      </c>
      <c r="AM43" s="18" t="str">
        <f t="shared" si="10"/>
        <v>ボール得点表_幼児!3:７</v>
      </c>
      <c r="AN43" s="116" t="str">
        <f t="shared" si="11"/>
        <v>ボール得点表_幼児!11:15</v>
      </c>
      <c r="AO43" s="18" t="str">
        <f t="shared" si="12"/>
        <v>25m得点表_幼児!3:7</v>
      </c>
      <c r="AP43" s="116" t="str">
        <f t="shared" si="13"/>
        <v>25m得点表_幼児!11:15</v>
      </c>
      <c r="AQ43" s="18" t="str">
        <f t="shared" si="14"/>
        <v>往得点表_幼児!3:7</v>
      </c>
      <c r="AR43" s="116" t="str">
        <f t="shared" si="15"/>
        <v>往得点表_幼児!11:15</v>
      </c>
      <c r="AS43" s="18" t="e">
        <f>OR(AND(#REF!&lt;=7,#REF!&lt;&gt;""),AND(#REF!&gt;=50,#REF!=""))</f>
        <v>#REF!</v>
      </c>
      <c r="AT43" s="277" t="s">
        <v>266</v>
      </c>
    </row>
    <row r="44" spans="1:46" ht="18" customHeight="1">
      <c r="A44" s="8">
        <v>33</v>
      </c>
      <c r="B44" s="226"/>
      <c r="C44" s="14"/>
      <c r="D44" s="227"/>
      <c r="E44" s="228" t="str">
        <f>IF(D44="","",DATEDIF(D44,W4,"y"))</f>
        <v/>
      </c>
      <c r="F44" s="14"/>
      <c r="G44" s="14"/>
      <c r="H44" s="229"/>
      <c r="I44" s="230" t="str">
        <f t="shared" ca="1" si="16"/>
        <v/>
      </c>
      <c r="J44" s="56"/>
      <c r="K44" s="57"/>
      <c r="L44" s="57"/>
      <c r="M44" s="57"/>
      <c r="N44" s="218"/>
      <c r="O44" s="231"/>
      <c r="P44" s="37" t="str">
        <f t="shared" ca="1" si="1"/>
        <v/>
      </c>
      <c r="Q44" s="56"/>
      <c r="R44" s="57"/>
      <c r="S44" s="57"/>
      <c r="T44" s="57"/>
      <c r="U44" s="58"/>
      <c r="V44" s="37"/>
      <c r="W44" s="232" t="str">
        <f t="shared" ca="1" si="2"/>
        <v/>
      </c>
      <c r="X44" s="56"/>
      <c r="Y44" s="57"/>
      <c r="Z44" s="57"/>
      <c r="AA44" s="218"/>
      <c r="AB44" s="229"/>
      <c r="AC44" s="230" t="str">
        <f t="shared" ca="1" si="3"/>
        <v/>
      </c>
      <c r="AD44" s="9" t="str">
        <f t="shared" si="4"/>
        <v/>
      </c>
      <c r="AE44" s="9" t="str">
        <f t="shared" si="5"/>
        <v/>
      </c>
      <c r="AF44" s="9" t="str">
        <f>IF(AD44=4,VLOOKUP(AE44,設定_幼児!$A$2:$B$4,2,1),"---")</f>
        <v>---</v>
      </c>
      <c r="AG44" s="136" t="str">
        <f t="shared" si="17"/>
        <v xml:space="preserve"> </v>
      </c>
      <c r="AH44" s="18" t="str">
        <f t="shared" si="7"/>
        <v/>
      </c>
      <c r="AI44" s="18">
        <v>33</v>
      </c>
      <c r="AJ44" s="18" t="str">
        <f t="shared" ref="AJ44:AJ75" si="18">IF(E44="","",VLOOKUP(E44,幼児年齢変換表,2))</f>
        <v/>
      </c>
      <c r="AK44" s="18" t="str">
        <f t="shared" si="8"/>
        <v>立得点表_幼児!3:７</v>
      </c>
      <c r="AL44" s="116" t="str">
        <f t="shared" si="9"/>
        <v>立得点表_幼児!11:15</v>
      </c>
      <c r="AM44" s="18" t="str">
        <f t="shared" si="10"/>
        <v>ボール得点表_幼児!3:７</v>
      </c>
      <c r="AN44" s="116" t="str">
        <f t="shared" si="11"/>
        <v>ボール得点表_幼児!11:15</v>
      </c>
      <c r="AO44" s="18" t="str">
        <f t="shared" si="12"/>
        <v>25m得点表_幼児!3:7</v>
      </c>
      <c r="AP44" s="116" t="str">
        <f t="shared" si="13"/>
        <v>25m得点表_幼児!11:15</v>
      </c>
      <c r="AQ44" s="18" t="str">
        <f t="shared" si="14"/>
        <v>往得点表_幼児!3:7</v>
      </c>
      <c r="AR44" s="116" t="str">
        <f t="shared" si="15"/>
        <v>往得点表_幼児!11:15</v>
      </c>
      <c r="AS44" s="18" t="e">
        <f>OR(AND(#REF!&lt;=7,#REF!&lt;&gt;""),AND(#REF!&gt;=50,#REF!=""))</f>
        <v>#REF!</v>
      </c>
      <c r="AT44" s="277" t="s">
        <v>267</v>
      </c>
    </row>
    <row r="45" spans="1:46" ht="18" customHeight="1">
      <c r="A45" s="8">
        <v>34</v>
      </c>
      <c r="B45" s="226"/>
      <c r="C45" s="14"/>
      <c r="D45" s="227"/>
      <c r="E45" s="228" t="str">
        <f>IF(D45="","",DATEDIF(D45,W4,"y"))</f>
        <v/>
      </c>
      <c r="F45" s="14"/>
      <c r="G45" s="14"/>
      <c r="H45" s="229"/>
      <c r="I45" s="230" t="str">
        <f t="shared" ca="1" si="16"/>
        <v/>
      </c>
      <c r="J45" s="56"/>
      <c r="K45" s="57"/>
      <c r="L45" s="57"/>
      <c r="M45" s="57"/>
      <c r="N45" s="218"/>
      <c r="O45" s="231"/>
      <c r="P45" s="37" t="str">
        <f t="shared" ca="1" si="1"/>
        <v/>
      </c>
      <c r="Q45" s="56"/>
      <c r="R45" s="57"/>
      <c r="S45" s="57"/>
      <c r="T45" s="57"/>
      <c r="U45" s="58"/>
      <c r="V45" s="37"/>
      <c r="W45" s="232" t="str">
        <f t="shared" ca="1" si="2"/>
        <v/>
      </c>
      <c r="X45" s="56"/>
      <c r="Y45" s="57"/>
      <c r="Z45" s="57"/>
      <c r="AA45" s="218"/>
      <c r="AB45" s="229"/>
      <c r="AC45" s="230" t="str">
        <f t="shared" ca="1" si="3"/>
        <v/>
      </c>
      <c r="AD45" s="9" t="str">
        <f t="shared" si="4"/>
        <v/>
      </c>
      <c r="AE45" s="9" t="str">
        <f t="shared" si="5"/>
        <v/>
      </c>
      <c r="AF45" s="9" t="str">
        <f>IF(AD45=4,VLOOKUP(AE45,設定_幼児!$A$2:$B$4,2,1),"---")</f>
        <v>---</v>
      </c>
      <c r="AG45" s="136" t="str">
        <f t="shared" si="17"/>
        <v xml:space="preserve"> </v>
      </c>
      <c r="AH45" s="18" t="str">
        <f t="shared" si="7"/>
        <v/>
      </c>
      <c r="AI45" s="18">
        <v>34</v>
      </c>
      <c r="AJ45" s="18" t="str">
        <f t="shared" si="18"/>
        <v/>
      </c>
      <c r="AK45" s="18" t="str">
        <f t="shared" si="8"/>
        <v>立得点表_幼児!3:７</v>
      </c>
      <c r="AL45" s="116" t="str">
        <f t="shared" si="9"/>
        <v>立得点表_幼児!11:15</v>
      </c>
      <c r="AM45" s="18" t="str">
        <f t="shared" si="10"/>
        <v>ボール得点表_幼児!3:７</v>
      </c>
      <c r="AN45" s="116" t="str">
        <f t="shared" si="11"/>
        <v>ボール得点表_幼児!11:15</v>
      </c>
      <c r="AO45" s="18" t="str">
        <f t="shared" si="12"/>
        <v>25m得点表_幼児!3:7</v>
      </c>
      <c r="AP45" s="116" t="str">
        <f t="shared" si="13"/>
        <v>25m得点表_幼児!11:15</v>
      </c>
      <c r="AQ45" s="18" t="str">
        <f t="shared" si="14"/>
        <v>往得点表_幼児!3:7</v>
      </c>
      <c r="AR45" s="116" t="str">
        <f t="shared" si="15"/>
        <v>往得点表_幼児!11:15</v>
      </c>
      <c r="AS45" s="18" t="e">
        <f>OR(AND(#REF!&lt;=7,#REF!&lt;&gt;""),AND(#REF!&gt;=50,#REF!=""))</f>
        <v>#REF!</v>
      </c>
      <c r="AT45" s="277" t="s">
        <v>268</v>
      </c>
    </row>
    <row r="46" spans="1:46" s="47" customFormat="1" ht="18" customHeight="1">
      <c r="A46" s="10">
        <v>35</v>
      </c>
      <c r="B46" s="147"/>
      <c r="C46" s="15"/>
      <c r="D46" s="233"/>
      <c r="E46" s="139" t="str">
        <f>IF(D46="","",DATEDIF(D46,W4,"y"))</f>
        <v/>
      </c>
      <c r="F46" s="15"/>
      <c r="G46" s="15"/>
      <c r="H46" s="30"/>
      <c r="I46" s="31" t="str">
        <f t="shared" ca="1" si="16"/>
        <v/>
      </c>
      <c r="J46" s="59"/>
      <c r="K46" s="60"/>
      <c r="L46" s="60"/>
      <c r="M46" s="60"/>
      <c r="N46" s="151"/>
      <c r="O46" s="122"/>
      <c r="P46" s="38" t="str">
        <f t="shared" ca="1" si="1"/>
        <v/>
      </c>
      <c r="Q46" s="59"/>
      <c r="R46" s="60"/>
      <c r="S46" s="60"/>
      <c r="T46" s="60"/>
      <c r="U46" s="61"/>
      <c r="V46" s="38"/>
      <c r="W46" s="144" t="str">
        <f t="shared" ca="1" si="2"/>
        <v/>
      </c>
      <c r="X46" s="59"/>
      <c r="Y46" s="60"/>
      <c r="Z46" s="60"/>
      <c r="AA46" s="151"/>
      <c r="AB46" s="30"/>
      <c r="AC46" s="31" t="str">
        <f t="shared" ca="1" si="3"/>
        <v/>
      </c>
      <c r="AD46" s="11" t="str">
        <f t="shared" si="4"/>
        <v/>
      </c>
      <c r="AE46" s="11" t="str">
        <f t="shared" si="5"/>
        <v/>
      </c>
      <c r="AF46" s="11" t="str">
        <f>IF(AD46=4,VLOOKUP(AE46,設定_幼児!$A$2:$B$4,2,1),"---")</f>
        <v>---</v>
      </c>
      <c r="AG46" s="136" t="str">
        <f t="shared" si="17"/>
        <v xml:space="preserve"> </v>
      </c>
      <c r="AH46" s="18" t="str">
        <f t="shared" si="7"/>
        <v/>
      </c>
      <c r="AI46" s="47">
        <v>35</v>
      </c>
      <c r="AJ46" s="47" t="str">
        <f t="shared" si="18"/>
        <v/>
      </c>
      <c r="AK46" s="47" t="str">
        <f t="shared" si="8"/>
        <v>立得点表_幼児!3:７</v>
      </c>
      <c r="AL46" s="156" t="str">
        <f t="shared" si="9"/>
        <v>立得点表_幼児!11:15</v>
      </c>
      <c r="AM46" s="47" t="str">
        <f t="shared" si="10"/>
        <v>ボール得点表_幼児!3:７</v>
      </c>
      <c r="AN46" s="156" t="str">
        <f t="shared" si="11"/>
        <v>ボール得点表_幼児!11:15</v>
      </c>
      <c r="AO46" s="47" t="str">
        <f t="shared" si="12"/>
        <v>25m得点表_幼児!3:7</v>
      </c>
      <c r="AP46" s="156" t="str">
        <f t="shared" si="13"/>
        <v>25m得点表_幼児!11:15</v>
      </c>
      <c r="AQ46" s="47" t="str">
        <f t="shared" si="14"/>
        <v>往得点表_幼児!3:7</v>
      </c>
      <c r="AR46" s="156" t="str">
        <f t="shared" si="15"/>
        <v>往得点表_幼児!11:15</v>
      </c>
      <c r="AS46" s="47" t="e">
        <f>OR(AND(#REF!&lt;=7,#REF!&lt;&gt;""),AND(#REF!&gt;=50,#REF!=""))</f>
        <v>#REF!</v>
      </c>
      <c r="AT46" s="277" t="s">
        <v>269</v>
      </c>
    </row>
    <row r="47" spans="1:46" ht="18" customHeight="1">
      <c r="A47" s="5">
        <v>36</v>
      </c>
      <c r="B47" s="146"/>
      <c r="C47" s="16"/>
      <c r="D47" s="137"/>
      <c r="E47" s="138" t="str">
        <f>IF(D47="","",DATEDIF(D47,W4,"y"))</f>
        <v/>
      </c>
      <c r="F47" s="16"/>
      <c r="G47" s="16"/>
      <c r="H47" s="32"/>
      <c r="I47" s="29" t="str">
        <f t="shared" ca="1" si="16"/>
        <v/>
      </c>
      <c r="J47" s="6"/>
      <c r="K47" s="62"/>
      <c r="L47" s="62"/>
      <c r="M47" s="62"/>
      <c r="N47" s="150"/>
      <c r="O47" s="121"/>
      <c r="P47" s="36" t="str">
        <f t="shared" ca="1" si="1"/>
        <v/>
      </c>
      <c r="Q47" s="6"/>
      <c r="R47" s="62"/>
      <c r="S47" s="62"/>
      <c r="T47" s="62"/>
      <c r="U47" s="52"/>
      <c r="V47" s="36"/>
      <c r="W47" s="143" t="str">
        <f t="shared" ca="1" si="2"/>
        <v/>
      </c>
      <c r="X47" s="6"/>
      <c r="Y47" s="62"/>
      <c r="Z47" s="62"/>
      <c r="AA47" s="150"/>
      <c r="AB47" s="32"/>
      <c r="AC47" s="29" t="str">
        <f t="shared" ca="1" si="3"/>
        <v/>
      </c>
      <c r="AD47" s="7" t="str">
        <f t="shared" si="4"/>
        <v/>
      </c>
      <c r="AE47" s="7" t="str">
        <f t="shared" si="5"/>
        <v/>
      </c>
      <c r="AF47" s="7" t="str">
        <f>IF(AD47=4,VLOOKUP(AE47,設定_幼児!$A$2:$B$4,2,1),"---")</f>
        <v>---</v>
      </c>
      <c r="AG47" s="136" t="str">
        <f t="shared" si="17"/>
        <v xml:space="preserve"> </v>
      </c>
      <c r="AH47" s="18" t="str">
        <f t="shared" si="7"/>
        <v/>
      </c>
      <c r="AI47" s="18">
        <v>36</v>
      </c>
      <c r="AJ47" s="18" t="str">
        <f t="shared" si="18"/>
        <v/>
      </c>
      <c r="AK47" s="18" t="str">
        <f t="shared" si="8"/>
        <v>立得点表_幼児!3:７</v>
      </c>
      <c r="AL47" s="116" t="str">
        <f t="shared" si="9"/>
        <v>立得点表_幼児!11:15</v>
      </c>
      <c r="AM47" s="18" t="str">
        <f t="shared" si="10"/>
        <v>ボール得点表_幼児!3:７</v>
      </c>
      <c r="AN47" s="116" t="str">
        <f t="shared" si="11"/>
        <v>ボール得点表_幼児!11:15</v>
      </c>
      <c r="AO47" s="18" t="str">
        <f t="shared" si="12"/>
        <v>25m得点表_幼児!3:7</v>
      </c>
      <c r="AP47" s="116" t="str">
        <f t="shared" si="13"/>
        <v>25m得点表_幼児!11:15</v>
      </c>
      <c r="AQ47" s="18" t="str">
        <f t="shared" si="14"/>
        <v>往得点表_幼児!3:7</v>
      </c>
      <c r="AR47" s="116" t="str">
        <f t="shared" si="15"/>
        <v>往得点表_幼児!11:15</v>
      </c>
      <c r="AS47" s="18" t="e">
        <f>OR(AND(#REF!&lt;=7,#REF!&lt;&gt;""),AND(#REF!&gt;=50,#REF!=""))</f>
        <v>#REF!</v>
      </c>
      <c r="AT47" s="277" t="s">
        <v>270</v>
      </c>
    </row>
    <row r="48" spans="1:46" ht="18" customHeight="1">
      <c r="A48" s="8">
        <v>37</v>
      </c>
      <c r="B48" s="226"/>
      <c r="C48" s="14"/>
      <c r="D48" s="227"/>
      <c r="E48" s="228" t="str">
        <f>IF(D48="","",DATEDIF(D48,W4,"y"))</f>
        <v/>
      </c>
      <c r="F48" s="14"/>
      <c r="G48" s="14"/>
      <c r="H48" s="229"/>
      <c r="I48" s="230" t="str">
        <f t="shared" ca="1" si="16"/>
        <v/>
      </c>
      <c r="J48" s="56"/>
      <c r="K48" s="57"/>
      <c r="L48" s="57"/>
      <c r="M48" s="57"/>
      <c r="N48" s="218"/>
      <c r="O48" s="231"/>
      <c r="P48" s="37" t="str">
        <f t="shared" ca="1" si="1"/>
        <v/>
      </c>
      <c r="Q48" s="56"/>
      <c r="R48" s="57"/>
      <c r="S48" s="57"/>
      <c r="T48" s="57"/>
      <c r="U48" s="58"/>
      <c r="V48" s="37"/>
      <c r="W48" s="232" t="str">
        <f t="shared" ca="1" si="2"/>
        <v/>
      </c>
      <c r="X48" s="56"/>
      <c r="Y48" s="57"/>
      <c r="Z48" s="57"/>
      <c r="AA48" s="218"/>
      <c r="AB48" s="229"/>
      <c r="AC48" s="230" t="str">
        <f t="shared" ca="1" si="3"/>
        <v/>
      </c>
      <c r="AD48" s="9" t="str">
        <f t="shared" si="4"/>
        <v/>
      </c>
      <c r="AE48" s="9" t="str">
        <f t="shared" si="5"/>
        <v/>
      </c>
      <c r="AF48" s="9" t="str">
        <f>IF(AD48=4,VLOOKUP(AE48,設定_幼児!$A$2:$B$4,2,1),"---")</f>
        <v>---</v>
      </c>
      <c r="AG48" s="136" t="str">
        <f t="shared" si="17"/>
        <v xml:space="preserve"> </v>
      </c>
      <c r="AH48" s="18" t="str">
        <f t="shared" si="7"/>
        <v/>
      </c>
      <c r="AI48" s="18">
        <v>37</v>
      </c>
      <c r="AJ48" s="18" t="str">
        <f t="shared" si="18"/>
        <v/>
      </c>
      <c r="AK48" s="18" t="str">
        <f t="shared" si="8"/>
        <v>立得点表_幼児!3:７</v>
      </c>
      <c r="AL48" s="116" t="str">
        <f t="shared" si="9"/>
        <v>立得点表_幼児!11:15</v>
      </c>
      <c r="AM48" s="18" t="str">
        <f t="shared" si="10"/>
        <v>ボール得点表_幼児!3:７</v>
      </c>
      <c r="AN48" s="116" t="str">
        <f t="shared" si="11"/>
        <v>ボール得点表_幼児!11:15</v>
      </c>
      <c r="AO48" s="18" t="str">
        <f t="shared" si="12"/>
        <v>25m得点表_幼児!3:7</v>
      </c>
      <c r="AP48" s="116" t="str">
        <f t="shared" si="13"/>
        <v>25m得点表_幼児!11:15</v>
      </c>
      <c r="AQ48" s="18" t="str">
        <f t="shared" si="14"/>
        <v>往得点表_幼児!3:7</v>
      </c>
      <c r="AR48" s="116" t="str">
        <f t="shared" si="15"/>
        <v>往得点表_幼児!11:15</v>
      </c>
      <c r="AS48" s="18" t="e">
        <f>OR(AND(#REF!&lt;=7,#REF!&lt;&gt;""),AND(#REF!&gt;=50,#REF!=""))</f>
        <v>#REF!</v>
      </c>
      <c r="AT48" s="277" t="s">
        <v>271</v>
      </c>
    </row>
    <row r="49" spans="1:45" ht="18" customHeight="1">
      <c r="A49" s="8">
        <v>38</v>
      </c>
      <c r="B49" s="226"/>
      <c r="C49" s="14"/>
      <c r="D49" s="227"/>
      <c r="E49" s="228" t="str">
        <f>IF(D49="","",DATEDIF(D49,W4,"y"))</f>
        <v/>
      </c>
      <c r="F49" s="14"/>
      <c r="G49" s="14"/>
      <c r="H49" s="229"/>
      <c r="I49" s="230" t="str">
        <f t="shared" ca="1" si="16"/>
        <v/>
      </c>
      <c r="J49" s="56"/>
      <c r="K49" s="57"/>
      <c r="L49" s="57"/>
      <c r="M49" s="57"/>
      <c r="N49" s="218"/>
      <c r="O49" s="231"/>
      <c r="P49" s="37" t="str">
        <f t="shared" ca="1" si="1"/>
        <v/>
      </c>
      <c r="Q49" s="56"/>
      <c r="R49" s="57"/>
      <c r="S49" s="57"/>
      <c r="T49" s="57"/>
      <c r="U49" s="58"/>
      <c r="V49" s="37"/>
      <c r="W49" s="232" t="str">
        <f t="shared" ca="1" si="2"/>
        <v/>
      </c>
      <c r="X49" s="56"/>
      <c r="Y49" s="57"/>
      <c r="Z49" s="57"/>
      <c r="AA49" s="218"/>
      <c r="AB49" s="229"/>
      <c r="AC49" s="230" t="str">
        <f t="shared" ca="1" si="3"/>
        <v/>
      </c>
      <c r="AD49" s="9" t="str">
        <f t="shared" si="4"/>
        <v/>
      </c>
      <c r="AE49" s="9" t="str">
        <f t="shared" si="5"/>
        <v/>
      </c>
      <c r="AF49" s="9" t="str">
        <f>IF(AD49=4,VLOOKUP(AE49,設定_幼児!$A$2:$B$4,2,1),"---")</f>
        <v>---</v>
      </c>
      <c r="AG49" s="136" t="str">
        <f t="shared" si="17"/>
        <v xml:space="preserve"> </v>
      </c>
      <c r="AH49" s="18" t="str">
        <f t="shared" si="7"/>
        <v/>
      </c>
      <c r="AI49" s="18">
        <v>38</v>
      </c>
      <c r="AJ49" s="18" t="str">
        <f t="shared" si="18"/>
        <v/>
      </c>
      <c r="AK49" s="18" t="str">
        <f t="shared" si="8"/>
        <v>立得点表_幼児!3:７</v>
      </c>
      <c r="AL49" s="116" t="str">
        <f t="shared" si="9"/>
        <v>立得点表_幼児!11:15</v>
      </c>
      <c r="AM49" s="18" t="str">
        <f t="shared" si="10"/>
        <v>ボール得点表_幼児!3:７</v>
      </c>
      <c r="AN49" s="116" t="str">
        <f t="shared" si="11"/>
        <v>ボール得点表_幼児!11:15</v>
      </c>
      <c r="AO49" s="18" t="str">
        <f t="shared" si="12"/>
        <v>25m得点表_幼児!3:7</v>
      </c>
      <c r="AP49" s="116" t="str">
        <f t="shared" si="13"/>
        <v>25m得点表_幼児!11:15</v>
      </c>
      <c r="AQ49" s="18" t="str">
        <f t="shared" si="14"/>
        <v>往得点表_幼児!3:7</v>
      </c>
      <c r="AR49" s="116" t="str">
        <f t="shared" si="15"/>
        <v>往得点表_幼児!11:15</v>
      </c>
      <c r="AS49" s="18" t="e">
        <f>OR(AND(#REF!&lt;=7,#REF!&lt;&gt;""),AND(#REF!&gt;=50,#REF!=""))</f>
        <v>#REF!</v>
      </c>
    </row>
    <row r="50" spans="1:45" ht="18" customHeight="1">
      <c r="A50" s="8">
        <v>39</v>
      </c>
      <c r="B50" s="226"/>
      <c r="C50" s="14"/>
      <c r="D50" s="227"/>
      <c r="E50" s="228" t="str">
        <f>IF(D50="","",DATEDIF(D50,W4,"y"))</f>
        <v/>
      </c>
      <c r="F50" s="14"/>
      <c r="G50" s="14"/>
      <c r="H50" s="229"/>
      <c r="I50" s="230" t="str">
        <f t="shared" ca="1" si="16"/>
        <v/>
      </c>
      <c r="J50" s="56"/>
      <c r="K50" s="57"/>
      <c r="L50" s="57"/>
      <c r="M50" s="57"/>
      <c r="N50" s="218"/>
      <c r="O50" s="231"/>
      <c r="P50" s="37" t="str">
        <f t="shared" ca="1" si="1"/>
        <v/>
      </c>
      <c r="Q50" s="56"/>
      <c r="R50" s="57"/>
      <c r="S50" s="57"/>
      <c r="T50" s="57"/>
      <c r="U50" s="58"/>
      <c r="V50" s="37"/>
      <c r="W50" s="232" t="str">
        <f t="shared" ca="1" si="2"/>
        <v/>
      </c>
      <c r="X50" s="56"/>
      <c r="Y50" s="57"/>
      <c r="Z50" s="57"/>
      <c r="AA50" s="218"/>
      <c r="AB50" s="229"/>
      <c r="AC50" s="230" t="str">
        <f t="shared" ca="1" si="3"/>
        <v/>
      </c>
      <c r="AD50" s="9" t="str">
        <f t="shared" si="4"/>
        <v/>
      </c>
      <c r="AE50" s="9" t="str">
        <f t="shared" si="5"/>
        <v/>
      </c>
      <c r="AF50" s="9" t="str">
        <f>IF(AD50=4,VLOOKUP(AE50,設定_幼児!$A$2:$B$4,2,1),"---")</f>
        <v>---</v>
      </c>
      <c r="AG50" s="136" t="str">
        <f t="shared" si="17"/>
        <v xml:space="preserve"> </v>
      </c>
      <c r="AH50" s="18" t="str">
        <f t="shared" si="7"/>
        <v/>
      </c>
      <c r="AI50" s="18">
        <v>39</v>
      </c>
      <c r="AJ50" s="18" t="str">
        <f t="shared" si="18"/>
        <v/>
      </c>
      <c r="AK50" s="18" t="str">
        <f t="shared" si="8"/>
        <v>立得点表_幼児!3:７</v>
      </c>
      <c r="AL50" s="116" t="str">
        <f t="shared" si="9"/>
        <v>立得点表_幼児!11:15</v>
      </c>
      <c r="AM50" s="18" t="str">
        <f t="shared" si="10"/>
        <v>ボール得点表_幼児!3:７</v>
      </c>
      <c r="AN50" s="116" t="str">
        <f t="shared" si="11"/>
        <v>ボール得点表_幼児!11:15</v>
      </c>
      <c r="AO50" s="18" t="str">
        <f t="shared" si="12"/>
        <v>25m得点表_幼児!3:7</v>
      </c>
      <c r="AP50" s="116" t="str">
        <f t="shared" si="13"/>
        <v>25m得点表_幼児!11:15</v>
      </c>
      <c r="AQ50" s="18" t="str">
        <f t="shared" si="14"/>
        <v>往得点表_幼児!3:7</v>
      </c>
      <c r="AR50" s="116" t="str">
        <f t="shared" si="15"/>
        <v>往得点表_幼児!11:15</v>
      </c>
      <c r="AS50" s="18" t="e">
        <f>OR(AND(#REF!&lt;=7,#REF!&lt;&gt;""),AND(#REF!&gt;=50,#REF!=""))</f>
        <v>#REF!</v>
      </c>
    </row>
    <row r="51" spans="1:45" s="47" customFormat="1" ht="18" customHeight="1">
      <c r="A51" s="10">
        <v>40</v>
      </c>
      <c r="B51" s="147"/>
      <c r="C51" s="15"/>
      <c r="D51" s="233"/>
      <c r="E51" s="139" t="str">
        <f>IF(D51="","",DATEDIF(D51,W4,"y"))</f>
        <v/>
      </c>
      <c r="F51" s="15"/>
      <c r="G51" s="15"/>
      <c r="H51" s="30"/>
      <c r="I51" s="31" t="str">
        <f t="shared" ca="1" si="16"/>
        <v/>
      </c>
      <c r="J51" s="59"/>
      <c r="K51" s="60"/>
      <c r="L51" s="60"/>
      <c r="M51" s="60"/>
      <c r="N51" s="151"/>
      <c r="O51" s="122"/>
      <c r="P51" s="38" t="str">
        <f t="shared" ca="1" si="1"/>
        <v/>
      </c>
      <c r="Q51" s="59"/>
      <c r="R51" s="60"/>
      <c r="S51" s="60"/>
      <c r="T51" s="60"/>
      <c r="U51" s="61"/>
      <c r="V51" s="38"/>
      <c r="W51" s="144" t="str">
        <f t="shared" ca="1" si="2"/>
        <v/>
      </c>
      <c r="X51" s="59"/>
      <c r="Y51" s="60"/>
      <c r="Z51" s="60"/>
      <c r="AA51" s="151"/>
      <c r="AB51" s="30"/>
      <c r="AC51" s="31" t="str">
        <f t="shared" ca="1" si="3"/>
        <v/>
      </c>
      <c r="AD51" s="11" t="str">
        <f t="shared" si="4"/>
        <v/>
      </c>
      <c r="AE51" s="11" t="str">
        <f t="shared" si="5"/>
        <v/>
      </c>
      <c r="AF51" s="11" t="str">
        <f>IF(AD51=4,VLOOKUP(AE51,設定_幼児!$A$2:$B$4,2,1),"---")</f>
        <v>---</v>
      </c>
      <c r="AG51" s="136" t="str">
        <f t="shared" si="17"/>
        <v xml:space="preserve"> </v>
      </c>
      <c r="AH51" s="18" t="str">
        <f t="shared" si="7"/>
        <v/>
      </c>
      <c r="AI51" s="47">
        <v>40</v>
      </c>
      <c r="AJ51" s="47" t="str">
        <f t="shared" si="18"/>
        <v/>
      </c>
      <c r="AK51" s="47" t="str">
        <f t="shared" si="8"/>
        <v>立得点表_幼児!3:７</v>
      </c>
      <c r="AL51" s="156" t="str">
        <f t="shared" si="9"/>
        <v>立得点表_幼児!11:15</v>
      </c>
      <c r="AM51" s="47" t="str">
        <f t="shared" si="10"/>
        <v>ボール得点表_幼児!3:７</v>
      </c>
      <c r="AN51" s="156" t="str">
        <f t="shared" si="11"/>
        <v>ボール得点表_幼児!11:15</v>
      </c>
      <c r="AO51" s="47" t="str">
        <f t="shared" si="12"/>
        <v>25m得点表_幼児!3:7</v>
      </c>
      <c r="AP51" s="156" t="str">
        <f t="shared" si="13"/>
        <v>25m得点表_幼児!11:15</v>
      </c>
      <c r="AQ51" s="47" t="str">
        <f t="shared" si="14"/>
        <v>往得点表_幼児!3:7</v>
      </c>
      <c r="AR51" s="156" t="str">
        <f t="shared" si="15"/>
        <v>往得点表_幼児!11:15</v>
      </c>
      <c r="AS51" s="47" t="e">
        <f>OR(AND(#REF!&lt;=7,#REF!&lt;&gt;""),AND(#REF!&gt;=50,#REF!=""))</f>
        <v>#REF!</v>
      </c>
    </row>
    <row r="52" spans="1:45" ht="18" customHeight="1">
      <c r="A52" s="5">
        <v>41</v>
      </c>
      <c r="B52" s="146"/>
      <c r="C52" s="16"/>
      <c r="D52" s="137"/>
      <c r="E52" s="138" t="str">
        <f>IF(D52="","",DATEDIF(D52,W4,"y"))</f>
        <v/>
      </c>
      <c r="F52" s="16"/>
      <c r="G52" s="16"/>
      <c r="H52" s="32"/>
      <c r="I52" s="29" t="str">
        <f t="shared" ca="1" si="16"/>
        <v/>
      </c>
      <c r="J52" s="6"/>
      <c r="K52" s="62"/>
      <c r="L52" s="62"/>
      <c r="M52" s="62"/>
      <c r="N52" s="150"/>
      <c r="O52" s="121"/>
      <c r="P52" s="36" t="str">
        <f t="shared" ca="1" si="1"/>
        <v/>
      </c>
      <c r="Q52" s="6"/>
      <c r="R52" s="62"/>
      <c r="S52" s="62"/>
      <c r="T52" s="62"/>
      <c r="U52" s="52"/>
      <c r="V52" s="36"/>
      <c r="W52" s="143" t="str">
        <f t="shared" ca="1" si="2"/>
        <v/>
      </c>
      <c r="X52" s="6"/>
      <c r="Y52" s="62"/>
      <c r="Z52" s="62"/>
      <c r="AA52" s="150"/>
      <c r="AB52" s="32"/>
      <c r="AC52" s="29" t="str">
        <f t="shared" ca="1" si="3"/>
        <v/>
      </c>
      <c r="AD52" s="7" t="str">
        <f t="shared" si="4"/>
        <v/>
      </c>
      <c r="AE52" s="7" t="str">
        <f t="shared" si="5"/>
        <v/>
      </c>
      <c r="AF52" s="7" t="str">
        <f>IF(AD52=4,VLOOKUP(AE52,設定_幼児!$A$2:$B$4,2,1),"---")</f>
        <v>---</v>
      </c>
      <c r="AG52" s="136" t="str">
        <f t="shared" si="17"/>
        <v xml:space="preserve"> </v>
      </c>
      <c r="AH52" s="18" t="str">
        <f t="shared" si="7"/>
        <v/>
      </c>
      <c r="AI52" s="18">
        <v>41</v>
      </c>
      <c r="AJ52" s="18" t="str">
        <f t="shared" si="18"/>
        <v/>
      </c>
      <c r="AK52" s="18" t="str">
        <f t="shared" si="8"/>
        <v>立得点表_幼児!3:７</v>
      </c>
      <c r="AL52" s="116" t="str">
        <f t="shared" si="9"/>
        <v>立得点表_幼児!11:15</v>
      </c>
      <c r="AM52" s="18" t="str">
        <f t="shared" si="10"/>
        <v>ボール得点表_幼児!3:７</v>
      </c>
      <c r="AN52" s="116" t="str">
        <f t="shared" si="11"/>
        <v>ボール得点表_幼児!11:15</v>
      </c>
      <c r="AO52" s="18" t="str">
        <f t="shared" si="12"/>
        <v>25m得点表_幼児!3:7</v>
      </c>
      <c r="AP52" s="116" t="str">
        <f t="shared" si="13"/>
        <v>25m得点表_幼児!11:15</v>
      </c>
      <c r="AQ52" s="18" t="str">
        <f t="shared" si="14"/>
        <v>往得点表_幼児!3:7</v>
      </c>
      <c r="AR52" s="116" t="str">
        <f t="shared" si="15"/>
        <v>往得点表_幼児!11:15</v>
      </c>
      <c r="AS52" s="18" t="e">
        <f>OR(AND(#REF!&lt;=7,#REF!&lt;&gt;""),AND(#REF!&gt;=50,#REF!=""))</f>
        <v>#REF!</v>
      </c>
    </row>
    <row r="53" spans="1:45" ht="18" customHeight="1">
      <c r="A53" s="8">
        <v>42</v>
      </c>
      <c r="B53" s="226"/>
      <c r="C53" s="14"/>
      <c r="D53" s="227"/>
      <c r="E53" s="228" t="str">
        <f>IF(D53="","",DATEDIF(D53,W4,"y"))</f>
        <v/>
      </c>
      <c r="F53" s="14"/>
      <c r="G53" s="14"/>
      <c r="H53" s="229"/>
      <c r="I53" s="230" t="str">
        <f t="shared" ca="1" si="16"/>
        <v/>
      </c>
      <c r="J53" s="56"/>
      <c r="K53" s="57"/>
      <c r="L53" s="57"/>
      <c r="M53" s="57"/>
      <c r="N53" s="218"/>
      <c r="O53" s="231"/>
      <c r="P53" s="37" t="str">
        <f t="shared" ca="1" si="1"/>
        <v/>
      </c>
      <c r="Q53" s="56"/>
      <c r="R53" s="57"/>
      <c r="S53" s="57"/>
      <c r="T53" s="57"/>
      <c r="U53" s="58"/>
      <c r="V53" s="37"/>
      <c r="W53" s="232" t="str">
        <f t="shared" ca="1" si="2"/>
        <v/>
      </c>
      <c r="X53" s="56"/>
      <c r="Y53" s="57"/>
      <c r="Z53" s="57"/>
      <c r="AA53" s="218"/>
      <c r="AB53" s="229"/>
      <c r="AC53" s="230" t="str">
        <f t="shared" ca="1" si="3"/>
        <v/>
      </c>
      <c r="AD53" s="9" t="str">
        <f t="shared" si="4"/>
        <v/>
      </c>
      <c r="AE53" s="9" t="str">
        <f t="shared" si="5"/>
        <v/>
      </c>
      <c r="AF53" s="9" t="str">
        <f>IF(AD53=4,VLOOKUP(AE53,設定_幼児!$A$2:$B$4,2,1),"---")</f>
        <v>---</v>
      </c>
      <c r="AG53" s="136" t="str">
        <f t="shared" si="17"/>
        <v xml:space="preserve"> </v>
      </c>
      <c r="AH53" s="18" t="str">
        <f t="shared" si="7"/>
        <v/>
      </c>
      <c r="AI53" s="18">
        <v>42</v>
      </c>
      <c r="AJ53" s="18" t="str">
        <f t="shared" si="18"/>
        <v/>
      </c>
      <c r="AK53" s="18" t="str">
        <f t="shared" si="8"/>
        <v>立得点表_幼児!3:７</v>
      </c>
      <c r="AL53" s="116" t="str">
        <f t="shared" si="9"/>
        <v>立得点表_幼児!11:15</v>
      </c>
      <c r="AM53" s="18" t="str">
        <f t="shared" si="10"/>
        <v>ボール得点表_幼児!3:７</v>
      </c>
      <c r="AN53" s="116" t="str">
        <f t="shared" si="11"/>
        <v>ボール得点表_幼児!11:15</v>
      </c>
      <c r="AO53" s="18" t="str">
        <f t="shared" si="12"/>
        <v>25m得点表_幼児!3:7</v>
      </c>
      <c r="AP53" s="116" t="str">
        <f t="shared" si="13"/>
        <v>25m得点表_幼児!11:15</v>
      </c>
      <c r="AQ53" s="18" t="str">
        <f t="shared" si="14"/>
        <v>往得点表_幼児!3:7</v>
      </c>
      <c r="AR53" s="116" t="str">
        <f t="shared" si="15"/>
        <v>往得点表_幼児!11:15</v>
      </c>
      <c r="AS53" s="18" t="e">
        <f>OR(AND(#REF!&lt;=7,#REF!&lt;&gt;""),AND(#REF!&gt;=50,#REF!=""))</f>
        <v>#REF!</v>
      </c>
    </row>
    <row r="54" spans="1:45" ht="18" customHeight="1">
      <c r="A54" s="8">
        <v>43</v>
      </c>
      <c r="B54" s="226"/>
      <c r="C54" s="14"/>
      <c r="D54" s="227"/>
      <c r="E54" s="228" t="str">
        <f>IF(D54="","",DATEDIF(D54,W4,"y"))</f>
        <v/>
      </c>
      <c r="F54" s="14"/>
      <c r="G54" s="14"/>
      <c r="H54" s="229"/>
      <c r="I54" s="230" t="str">
        <f t="shared" ca="1" si="16"/>
        <v/>
      </c>
      <c r="J54" s="56"/>
      <c r="K54" s="57"/>
      <c r="L54" s="57"/>
      <c r="M54" s="57"/>
      <c r="N54" s="218"/>
      <c r="O54" s="231"/>
      <c r="P54" s="37" t="str">
        <f t="shared" ca="1" si="1"/>
        <v/>
      </c>
      <c r="Q54" s="56"/>
      <c r="R54" s="57"/>
      <c r="S54" s="57"/>
      <c r="T54" s="57"/>
      <c r="U54" s="58"/>
      <c r="V54" s="37"/>
      <c r="W54" s="232" t="str">
        <f t="shared" ca="1" si="2"/>
        <v/>
      </c>
      <c r="X54" s="56"/>
      <c r="Y54" s="57"/>
      <c r="Z54" s="57"/>
      <c r="AA54" s="218"/>
      <c r="AB54" s="229"/>
      <c r="AC54" s="230" t="str">
        <f t="shared" ca="1" si="3"/>
        <v/>
      </c>
      <c r="AD54" s="9" t="str">
        <f t="shared" si="4"/>
        <v/>
      </c>
      <c r="AE54" s="9" t="str">
        <f t="shared" si="5"/>
        <v/>
      </c>
      <c r="AF54" s="9" t="str">
        <f>IF(AD54=4,VLOOKUP(AE54,設定_幼児!$A$2:$B$4,2,1),"---")</f>
        <v>---</v>
      </c>
      <c r="AG54" s="136" t="str">
        <f t="shared" si="17"/>
        <v xml:space="preserve"> </v>
      </c>
      <c r="AH54" s="18" t="str">
        <f t="shared" si="7"/>
        <v/>
      </c>
      <c r="AI54" s="18">
        <v>43</v>
      </c>
      <c r="AJ54" s="18" t="str">
        <f t="shared" si="18"/>
        <v/>
      </c>
      <c r="AK54" s="18" t="str">
        <f t="shared" si="8"/>
        <v>立得点表_幼児!3:７</v>
      </c>
      <c r="AL54" s="116" t="str">
        <f t="shared" si="9"/>
        <v>立得点表_幼児!11:15</v>
      </c>
      <c r="AM54" s="18" t="str">
        <f t="shared" si="10"/>
        <v>ボール得点表_幼児!3:７</v>
      </c>
      <c r="AN54" s="116" t="str">
        <f t="shared" si="11"/>
        <v>ボール得点表_幼児!11:15</v>
      </c>
      <c r="AO54" s="18" t="str">
        <f t="shared" si="12"/>
        <v>25m得点表_幼児!3:7</v>
      </c>
      <c r="AP54" s="116" t="str">
        <f t="shared" si="13"/>
        <v>25m得点表_幼児!11:15</v>
      </c>
      <c r="AQ54" s="18" t="str">
        <f t="shared" si="14"/>
        <v>往得点表_幼児!3:7</v>
      </c>
      <c r="AR54" s="116" t="str">
        <f t="shared" si="15"/>
        <v>往得点表_幼児!11:15</v>
      </c>
      <c r="AS54" s="18" t="e">
        <f>OR(AND(#REF!&lt;=7,#REF!&lt;&gt;""),AND(#REF!&gt;=50,#REF!=""))</f>
        <v>#REF!</v>
      </c>
    </row>
    <row r="55" spans="1:45" ht="18" customHeight="1">
      <c r="A55" s="8">
        <v>44</v>
      </c>
      <c r="B55" s="226"/>
      <c r="C55" s="14"/>
      <c r="D55" s="227"/>
      <c r="E55" s="228" t="str">
        <f>IF(D55="","",DATEDIF(D55,W4,"y"))</f>
        <v/>
      </c>
      <c r="F55" s="14"/>
      <c r="G55" s="14"/>
      <c r="H55" s="229"/>
      <c r="I55" s="230" t="str">
        <f t="shared" ca="1" si="16"/>
        <v/>
      </c>
      <c r="J55" s="56"/>
      <c r="K55" s="57"/>
      <c r="L55" s="57"/>
      <c r="M55" s="57"/>
      <c r="N55" s="218"/>
      <c r="O55" s="231"/>
      <c r="P55" s="37" t="str">
        <f t="shared" ca="1" si="1"/>
        <v/>
      </c>
      <c r="Q55" s="56"/>
      <c r="R55" s="57"/>
      <c r="S55" s="57"/>
      <c r="T55" s="57"/>
      <c r="U55" s="58"/>
      <c r="V55" s="37"/>
      <c r="W55" s="232" t="str">
        <f t="shared" ca="1" si="2"/>
        <v/>
      </c>
      <c r="X55" s="56"/>
      <c r="Y55" s="57"/>
      <c r="Z55" s="57"/>
      <c r="AA55" s="218"/>
      <c r="AB55" s="229"/>
      <c r="AC55" s="230" t="str">
        <f t="shared" ca="1" si="3"/>
        <v/>
      </c>
      <c r="AD55" s="9" t="str">
        <f t="shared" si="4"/>
        <v/>
      </c>
      <c r="AE55" s="9" t="str">
        <f t="shared" si="5"/>
        <v/>
      </c>
      <c r="AF55" s="9" t="str">
        <f>IF(AD55=4,VLOOKUP(AE55,設定_幼児!$A$2:$B$4,2,1),"---")</f>
        <v>---</v>
      </c>
      <c r="AG55" s="136" t="str">
        <f t="shared" si="17"/>
        <v xml:space="preserve"> </v>
      </c>
      <c r="AH55" s="18" t="str">
        <f t="shared" si="7"/>
        <v/>
      </c>
      <c r="AI55" s="18">
        <v>44</v>
      </c>
      <c r="AJ55" s="18" t="str">
        <f t="shared" si="18"/>
        <v/>
      </c>
      <c r="AK55" s="18" t="str">
        <f t="shared" si="8"/>
        <v>立得点表_幼児!3:７</v>
      </c>
      <c r="AL55" s="116" t="str">
        <f t="shared" si="9"/>
        <v>立得点表_幼児!11:15</v>
      </c>
      <c r="AM55" s="18" t="str">
        <f t="shared" si="10"/>
        <v>ボール得点表_幼児!3:７</v>
      </c>
      <c r="AN55" s="116" t="str">
        <f t="shared" si="11"/>
        <v>ボール得点表_幼児!11:15</v>
      </c>
      <c r="AO55" s="18" t="str">
        <f t="shared" si="12"/>
        <v>25m得点表_幼児!3:7</v>
      </c>
      <c r="AP55" s="116" t="str">
        <f t="shared" si="13"/>
        <v>25m得点表_幼児!11:15</v>
      </c>
      <c r="AQ55" s="18" t="str">
        <f t="shared" si="14"/>
        <v>往得点表_幼児!3:7</v>
      </c>
      <c r="AR55" s="116" t="str">
        <f t="shared" si="15"/>
        <v>往得点表_幼児!11:15</v>
      </c>
      <c r="AS55" s="18" t="e">
        <f>OR(AND(#REF!&lt;=7,#REF!&lt;&gt;""),AND(#REF!&gt;=50,#REF!=""))</f>
        <v>#REF!</v>
      </c>
    </row>
    <row r="56" spans="1:45" s="47" customFormat="1" ht="18" customHeight="1">
      <c r="A56" s="10">
        <v>45</v>
      </c>
      <c r="B56" s="147"/>
      <c r="C56" s="15"/>
      <c r="D56" s="233"/>
      <c r="E56" s="139" t="str">
        <f>IF(D56="","",DATEDIF(D56,W4,"y"))</f>
        <v/>
      </c>
      <c r="F56" s="15"/>
      <c r="G56" s="15"/>
      <c r="H56" s="30"/>
      <c r="I56" s="31" t="str">
        <f t="shared" ca="1" si="16"/>
        <v/>
      </c>
      <c r="J56" s="59"/>
      <c r="K56" s="60"/>
      <c r="L56" s="60"/>
      <c r="M56" s="60"/>
      <c r="N56" s="151"/>
      <c r="O56" s="122"/>
      <c r="P56" s="38" t="str">
        <f t="shared" ca="1" si="1"/>
        <v/>
      </c>
      <c r="Q56" s="59"/>
      <c r="R56" s="60"/>
      <c r="S56" s="60"/>
      <c r="T56" s="60"/>
      <c r="U56" s="61"/>
      <c r="V56" s="38"/>
      <c r="W56" s="144" t="str">
        <f t="shared" ca="1" si="2"/>
        <v/>
      </c>
      <c r="X56" s="59"/>
      <c r="Y56" s="60"/>
      <c r="Z56" s="60"/>
      <c r="AA56" s="151"/>
      <c r="AB56" s="30"/>
      <c r="AC56" s="31" t="str">
        <f t="shared" ca="1" si="3"/>
        <v/>
      </c>
      <c r="AD56" s="11" t="str">
        <f t="shared" si="4"/>
        <v/>
      </c>
      <c r="AE56" s="11" t="str">
        <f t="shared" si="5"/>
        <v/>
      </c>
      <c r="AF56" s="11" t="str">
        <f>IF(AD56=4,VLOOKUP(AE56,設定_幼児!$A$2:$B$4,2,1),"---")</f>
        <v>---</v>
      </c>
      <c r="AG56" s="136" t="str">
        <f t="shared" si="17"/>
        <v xml:space="preserve"> </v>
      </c>
      <c r="AH56" s="18" t="str">
        <f t="shared" si="7"/>
        <v/>
      </c>
      <c r="AI56" s="47">
        <v>45</v>
      </c>
      <c r="AJ56" s="47" t="str">
        <f t="shared" si="18"/>
        <v/>
      </c>
      <c r="AK56" s="47" t="str">
        <f t="shared" si="8"/>
        <v>立得点表_幼児!3:７</v>
      </c>
      <c r="AL56" s="156" t="str">
        <f t="shared" si="9"/>
        <v>立得点表_幼児!11:15</v>
      </c>
      <c r="AM56" s="47" t="str">
        <f t="shared" si="10"/>
        <v>ボール得点表_幼児!3:７</v>
      </c>
      <c r="AN56" s="156" t="str">
        <f t="shared" si="11"/>
        <v>ボール得点表_幼児!11:15</v>
      </c>
      <c r="AO56" s="47" t="str">
        <f t="shared" si="12"/>
        <v>25m得点表_幼児!3:7</v>
      </c>
      <c r="AP56" s="156" t="str">
        <f t="shared" si="13"/>
        <v>25m得点表_幼児!11:15</v>
      </c>
      <c r="AQ56" s="47" t="str">
        <f t="shared" si="14"/>
        <v>往得点表_幼児!3:7</v>
      </c>
      <c r="AR56" s="156" t="str">
        <f t="shared" si="15"/>
        <v>往得点表_幼児!11:15</v>
      </c>
      <c r="AS56" s="47" t="e">
        <f>OR(AND(#REF!&lt;=7,#REF!&lt;&gt;""),AND(#REF!&gt;=50,#REF!=""))</f>
        <v>#REF!</v>
      </c>
    </row>
    <row r="57" spans="1:45" ht="18" customHeight="1">
      <c r="A57" s="5">
        <v>46</v>
      </c>
      <c r="B57" s="146"/>
      <c r="C57" s="16"/>
      <c r="D57" s="137"/>
      <c r="E57" s="138" t="str">
        <f>IF(D57="","",DATEDIF(D57,W4,"y"))</f>
        <v/>
      </c>
      <c r="F57" s="16"/>
      <c r="G57" s="16"/>
      <c r="H57" s="32"/>
      <c r="I57" s="29" t="str">
        <f t="shared" ca="1" si="16"/>
        <v/>
      </c>
      <c r="J57" s="6"/>
      <c r="K57" s="62"/>
      <c r="L57" s="62"/>
      <c r="M57" s="62"/>
      <c r="N57" s="150"/>
      <c r="O57" s="121"/>
      <c r="P57" s="36" t="str">
        <f t="shared" ca="1" si="1"/>
        <v/>
      </c>
      <c r="Q57" s="6"/>
      <c r="R57" s="62"/>
      <c r="S57" s="62"/>
      <c r="T57" s="62"/>
      <c r="U57" s="52"/>
      <c r="V57" s="36"/>
      <c r="W57" s="143" t="str">
        <f t="shared" ca="1" si="2"/>
        <v/>
      </c>
      <c r="X57" s="6"/>
      <c r="Y57" s="62"/>
      <c r="Z57" s="62"/>
      <c r="AA57" s="150"/>
      <c r="AB57" s="32"/>
      <c r="AC57" s="29" t="str">
        <f t="shared" ca="1" si="3"/>
        <v/>
      </c>
      <c r="AD57" s="7" t="str">
        <f t="shared" si="4"/>
        <v/>
      </c>
      <c r="AE57" s="7" t="str">
        <f t="shared" si="5"/>
        <v/>
      </c>
      <c r="AF57" s="7" t="str">
        <f>IF(AD57=4,VLOOKUP(AE57,設定_幼児!$A$2:$B$4,2,1),"---")</f>
        <v>---</v>
      </c>
      <c r="AG57" s="136" t="str">
        <f t="shared" si="17"/>
        <v xml:space="preserve"> </v>
      </c>
      <c r="AH57" s="18" t="str">
        <f t="shared" si="7"/>
        <v/>
      </c>
      <c r="AI57" s="18">
        <v>46</v>
      </c>
      <c r="AJ57" s="18" t="str">
        <f t="shared" si="18"/>
        <v/>
      </c>
      <c r="AK57" s="18" t="str">
        <f t="shared" si="8"/>
        <v>立得点表_幼児!3:７</v>
      </c>
      <c r="AL57" s="116" t="str">
        <f t="shared" si="9"/>
        <v>立得点表_幼児!11:15</v>
      </c>
      <c r="AM57" s="18" t="str">
        <f t="shared" si="10"/>
        <v>ボール得点表_幼児!3:７</v>
      </c>
      <c r="AN57" s="116" t="str">
        <f t="shared" si="11"/>
        <v>ボール得点表_幼児!11:15</v>
      </c>
      <c r="AO57" s="18" t="str">
        <f t="shared" si="12"/>
        <v>25m得点表_幼児!3:7</v>
      </c>
      <c r="AP57" s="116" t="str">
        <f t="shared" si="13"/>
        <v>25m得点表_幼児!11:15</v>
      </c>
      <c r="AQ57" s="18" t="str">
        <f t="shared" si="14"/>
        <v>往得点表_幼児!3:7</v>
      </c>
      <c r="AR57" s="116" t="str">
        <f t="shared" si="15"/>
        <v>往得点表_幼児!11:15</v>
      </c>
      <c r="AS57" s="18" t="e">
        <f>OR(AND(#REF!&lt;=7,#REF!&lt;&gt;""),AND(#REF!&gt;=50,#REF!=""))</f>
        <v>#REF!</v>
      </c>
    </row>
    <row r="58" spans="1:45" ht="18" customHeight="1">
      <c r="A58" s="8">
        <v>47</v>
      </c>
      <c r="B58" s="226"/>
      <c r="C58" s="14"/>
      <c r="D58" s="227"/>
      <c r="E58" s="228" t="str">
        <f>IF(D58="","",DATEDIF(D58,W4,"y"))</f>
        <v/>
      </c>
      <c r="F58" s="14"/>
      <c r="G58" s="14"/>
      <c r="H58" s="229"/>
      <c r="I58" s="230" t="str">
        <f t="shared" ca="1" si="16"/>
        <v/>
      </c>
      <c r="J58" s="56"/>
      <c r="K58" s="57"/>
      <c r="L58" s="57"/>
      <c r="M58" s="57"/>
      <c r="N58" s="218"/>
      <c r="O58" s="231"/>
      <c r="P58" s="37" t="str">
        <f t="shared" ca="1" si="1"/>
        <v/>
      </c>
      <c r="Q58" s="56"/>
      <c r="R58" s="57"/>
      <c r="S58" s="57"/>
      <c r="T58" s="57"/>
      <c r="U58" s="58"/>
      <c r="V58" s="37"/>
      <c r="W58" s="232" t="str">
        <f t="shared" ca="1" si="2"/>
        <v/>
      </c>
      <c r="X58" s="56"/>
      <c r="Y58" s="57"/>
      <c r="Z58" s="57"/>
      <c r="AA58" s="218"/>
      <c r="AB58" s="229"/>
      <c r="AC58" s="230" t="str">
        <f t="shared" ca="1" si="3"/>
        <v/>
      </c>
      <c r="AD58" s="9" t="str">
        <f t="shared" si="4"/>
        <v/>
      </c>
      <c r="AE58" s="9" t="str">
        <f t="shared" si="5"/>
        <v/>
      </c>
      <c r="AF58" s="9" t="str">
        <f>IF(AD58=4,VLOOKUP(AE58,設定_幼児!$A$2:$B$4,2,1),"---")</f>
        <v>---</v>
      </c>
      <c r="AG58" s="136" t="str">
        <f t="shared" si="17"/>
        <v xml:space="preserve"> </v>
      </c>
      <c r="AH58" s="18" t="str">
        <f t="shared" si="7"/>
        <v/>
      </c>
      <c r="AI58" s="18">
        <v>47</v>
      </c>
      <c r="AJ58" s="18" t="str">
        <f t="shared" si="18"/>
        <v/>
      </c>
      <c r="AK58" s="18" t="str">
        <f t="shared" si="8"/>
        <v>立得点表_幼児!3:７</v>
      </c>
      <c r="AL58" s="116" t="str">
        <f t="shared" si="9"/>
        <v>立得点表_幼児!11:15</v>
      </c>
      <c r="AM58" s="18" t="str">
        <f t="shared" si="10"/>
        <v>ボール得点表_幼児!3:７</v>
      </c>
      <c r="AN58" s="116" t="str">
        <f t="shared" si="11"/>
        <v>ボール得点表_幼児!11:15</v>
      </c>
      <c r="AO58" s="18" t="str">
        <f t="shared" si="12"/>
        <v>25m得点表_幼児!3:7</v>
      </c>
      <c r="AP58" s="116" t="str">
        <f t="shared" si="13"/>
        <v>25m得点表_幼児!11:15</v>
      </c>
      <c r="AQ58" s="18" t="str">
        <f t="shared" si="14"/>
        <v>往得点表_幼児!3:7</v>
      </c>
      <c r="AR58" s="116" t="str">
        <f t="shared" si="15"/>
        <v>往得点表_幼児!11:15</v>
      </c>
      <c r="AS58" s="18" t="e">
        <f>OR(AND(#REF!&lt;=7,#REF!&lt;&gt;""),AND(#REF!&gt;=50,#REF!=""))</f>
        <v>#REF!</v>
      </c>
    </row>
    <row r="59" spans="1:45" ht="18" customHeight="1">
      <c r="A59" s="8">
        <v>48</v>
      </c>
      <c r="B59" s="226"/>
      <c r="C59" s="14"/>
      <c r="D59" s="227"/>
      <c r="E59" s="228" t="str">
        <f>IF(D59="","",DATEDIF(D59,W4,"y"))</f>
        <v/>
      </c>
      <c r="F59" s="14"/>
      <c r="G59" s="14"/>
      <c r="H59" s="229"/>
      <c r="I59" s="230" t="str">
        <f t="shared" ca="1" si="16"/>
        <v/>
      </c>
      <c r="J59" s="56"/>
      <c r="K59" s="57"/>
      <c r="L59" s="57"/>
      <c r="M59" s="57"/>
      <c r="N59" s="218"/>
      <c r="O59" s="231"/>
      <c r="P59" s="37" t="str">
        <f t="shared" ca="1" si="1"/>
        <v/>
      </c>
      <c r="Q59" s="56"/>
      <c r="R59" s="57"/>
      <c r="S59" s="57"/>
      <c r="T59" s="57"/>
      <c r="U59" s="58"/>
      <c r="V59" s="37"/>
      <c r="W59" s="232" t="str">
        <f t="shared" ca="1" si="2"/>
        <v/>
      </c>
      <c r="X59" s="56"/>
      <c r="Y59" s="57"/>
      <c r="Z59" s="57"/>
      <c r="AA59" s="218"/>
      <c r="AB59" s="229"/>
      <c r="AC59" s="230" t="str">
        <f t="shared" ca="1" si="3"/>
        <v/>
      </c>
      <c r="AD59" s="9" t="str">
        <f t="shared" si="4"/>
        <v/>
      </c>
      <c r="AE59" s="9" t="str">
        <f t="shared" si="5"/>
        <v/>
      </c>
      <c r="AF59" s="9" t="str">
        <f>IF(AD59=4,VLOOKUP(AE59,設定_幼児!$A$2:$B$4,2,1),"---")</f>
        <v>---</v>
      </c>
      <c r="AG59" s="136" t="str">
        <f t="shared" si="17"/>
        <v xml:space="preserve"> </v>
      </c>
      <c r="AH59" s="18" t="str">
        <f t="shared" si="7"/>
        <v/>
      </c>
      <c r="AI59" s="18">
        <v>48</v>
      </c>
      <c r="AJ59" s="18" t="str">
        <f t="shared" si="18"/>
        <v/>
      </c>
      <c r="AK59" s="18" t="str">
        <f t="shared" si="8"/>
        <v>立得点表_幼児!3:７</v>
      </c>
      <c r="AL59" s="116" t="str">
        <f t="shared" si="9"/>
        <v>立得点表_幼児!11:15</v>
      </c>
      <c r="AM59" s="18" t="str">
        <f t="shared" si="10"/>
        <v>ボール得点表_幼児!3:７</v>
      </c>
      <c r="AN59" s="116" t="str">
        <f t="shared" si="11"/>
        <v>ボール得点表_幼児!11:15</v>
      </c>
      <c r="AO59" s="18" t="str">
        <f t="shared" si="12"/>
        <v>25m得点表_幼児!3:7</v>
      </c>
      <c r="AP59" s="116" t="str">
        <f t="shared" si="13"/>
        <v>25m得点表_幼児!11:15</v>
      </c>
      <c r="AQ59" s="18" t="str">
        <f t="shared" si="14"/>
        <v>往得点表_幼児!3:7</v>
      </c>
      <c r="AR59" s="116" t="str">
        <f t="shared" si="15"/>
        <v>往得点表_幼児!11:15</v>
      </c>
      <c r="AS59" s="18" t="e">
        <f>OR(AND(#REF!&lt;=7,#REF!&lt;&gt;""),AND(#REF!&gt;=50,#REF!=""))</f>
        <v>#REF!</v>
      </c>
    </row>
    <row r="60" spans="1:45" ht="18" customHeight="1">
      <c r="A60" s="8">
        <v>49</v>
      </c>
      <c r="B60" s="226"/>
      <c r="C60" s="14"/>
      <c r="D60" s="227"/>
      <c r="E60" s="228" t="str">
        <f>IF(D60="","",DATEDIF(D60,W4,"y"))</f>
        <v/>
      </c>
      <c r="F60" s="14"/>
      <c r="G60" s="14"/>
      <c r="H60" s="229"/>
      <c r="I60" s="230" t="str">
        <f t="shared" ca="1" si="16"/>
        <v/>
      </c>
      <c r="J60" s="56"/>
      <c r="K60" s="57"/>
      <c r="L60" s="57"/>
      <c r="M60" s="57"/>
      <c r="N60" s="218"/>
      <c r="O60" s="231"/>
      <c r="P60" s="37" t="str">
        <f t="shared" ca="1" si="1"/>
        <v/>
      </c>
      <c r="Q60" s="56"/>
      <c r="R60" s="57"/>
      <c r="S60" s="57"/>
      <c r="T60" s="57"/>
      <c r="U60" s="58"/>
      <c r="V60" s="37"/>
      <c r="W60" s="232" t="str">
        <f t="shared" ca="1" si="2"/>
        <v/>
      </c>
      <c r="X60" s="56"/>
      <c r="Y60" s="57"/>
      <c r="Z60" s="57"/>
      <c r="AA60" s="218"/>
      <c r="AB60" s="229"/>
      <c r="AC60" s="230" t="str">
        <f t="shared" ca="1" si="3"/>
        <v/>
      </c>
      <c r="AD60" s="9" t="str">
        <f t="shared" si="4"/>
        <v/>
      </c>
      <c r="AE60" s="9" t="str">
        <f t="shared" si="5"/>
        <v/>
      </c>
      <c r="AF60" s="9" t="str">
        <f>IF(AD60=4,VLOOKUP(AE60,設定_幼児!$A$2:$B$4,2,1),"---")</f>
        <v>---</v>
      </c>
      <c r="AG60" s="136" t="str">
        <f t="shared" si="17"/>
        <v xml:space="preserve"> </v>
      </c>
      <c r="AH60" s="18" t="str">
        <f t="shared" si="7"/>
        <v/>
      </c>
      <c r="AI60" s="18">
        <v>49</v>
      </c>
      <c r="AJ60" s="18" t="str">
        <f t="shared" si="18"/>
        <v/>
      </c>
      <c r="AK60" s="18" t="str">
        <f t="shared" si="8"/>
        <v>立得点表_幼児!3:７</v>
      </c>
      <c r="AL60" s="116" t="str">
        <f t="shared" si="9"/>
        <v>立得点表_幼児!11:15</v>
      </c>
      <c r="AM60" s="18" t="str">
        <f t="shared" si="10"/>
        <v>ボール得点表_幼児!3:７</v>
      </c>
      <c r="AN60" s="116" t="str">
        <f t="shared" si="11"/>
        <v>ボール得点表_幼児!11:15</v>
      </c>
      <c r="AO60" s="18" t="str">
        <f t="shared" si="12"/>
        <v>25m得点表_幼児!3:7</v>
      </c>
      <c r="AP60" s="116" t="str">
        <f t="shared" si="13"/>
        <v>25m得点表_幼児!11:15</v>
      </c>
      <c r="AQ60" s="18" t="str">
        <f t="shared" si="14"/>
        <v>往得点表_幼児!3:7</v>
      </c>
      <c r="AR60" s="116" t="str">
        <f t="shared" si="15"/>
        <v>往得点表_幼児!11:15</v>
      </c>
      <c r="AS60" s="18" t="e">
        <f>OR(AND(#REF!&lt;=7,#REF!&lt;&gt;""),AND(#REF!&gt;=50,#REF!=""))</f>
        <v>#REF!</v>
      </c>
    </row>
    <row r="61" spans="1:45" s="47" customFormat="1" ht="18" customHeight="1">
      <c r="A61" s="10">
        <v>50</v>
      </c>
      <c r="B61" s="147"/>
      <c r="C61" s="15"/>
      <c r="D61" s="233"/>
      <c r="E61" s="139" t="str">
        <f>IF(D61="","",DATEDIF(D61,W4,"y"))</f>
        <v/>
      </c>
      <c r="F61" s="15"/>
      <c r="G61" s="15"/>
      <c r="H61" s="30"/>
      <c r="I61" s="31" t="str">
        <f t="shared" ca="1" si="16"/>
        <v/>
      </c>
      <c r="J61" s="59"/>
      <c r="K61" s="60"/>
      <c r="L61" s="60"/>
      <c r="M61" s="60"/>
      <c r="N61" s="151"/>
      <c r="O61" s="122"/>
      <c r="P61" s="38" t="str">
        <f t="shared" ca="1" si="1"/>
        <v/>
      </c>
      <c r="Q61" s="59"/>
      <c r="R61" s="60"/>
      <c r="S61" s="60"/>
      <c r="T61" s="60"/>
      <c r="U61" s="61"/>
      <c r="V61" s="38"/>
      <c r="W61" s="144" t="str">
        <f t="shared" ca="1" si="2"/>
        <v/>
      </c>
      <c r="X61" s="59"/>
      <c r="Y61" s="60"/>
      <c r="Z61" s="60"/>
      <c r="AA61" s="151"/>
      <c r="AB61" s="30"/>
      <c r="AC61" s="31" t="str">
        <f t="shared" ca="1" si="3"/>
        <v/>
      </c>
      <c r="AD61" s="11" t="str">
        <f t="shared" si="4"/>
        <v/>
      </c>
      <c r="AE61" s="11" t="str">
        <f t="shared" si="5"/>
        <v/>
      </c>
      <c r="AF61" s="11" t="str">
        <f>IF(AD61=4,VLOOKUP(AE61,設定_幼児!$A$2:$B$4,2,1),"---")</f>
        <v>---</v>
      </c>
      <c r="AG61" s="136" t="str">
        <f t="shared" si="17"/>
        <v xml:space="preserve"> </v>
      </c>
      <c r="AH61" s="18" t="str">
        <f t="shared" si="7"/>
        <v/>
      </c>
      <c r="AI61" s="47">
        <v>50</v>
      </c>
      <c r="AJ61" s="47" t="str">
        <f t="shared" si="18"/>
        <v/>
      </c>
      <c r="AK61" s="47" t="str">
        <f t="shared" si="8"/>
        <v>立得点表_幼児!3:７</v>
      </c>
      <c r="AL61" s="156" t="str">
        <f t="shared" si="9"/>
        <v>立得点表_幼児!11:15</v>
      </c>
      <c r="AM61" s="47" t="str">
        <f t="shared" si="10"/>
        <v>ボール得点表_幼児!3:７</v>
      </c>
      <c r="AN61" s="156" t="str">
        <f t="shared" si="11"/>
        <v>ボール得点表_幼児!11:15</v>
      </c>
      <c r="AO61" s="47" t="str">
        <f t="shared" si="12"/>
        <v>25m得点表_幼児!3:7</v>
      </c>
      <c r="AP61" s="156" t="str">
        <f t="shared" si="13"/>
        <v>25m得点表_幼児!11:15</v>
      </c>
      <c r="AQ61" s="47" t="str">
        <f t="shared" si="14"/>
        <v>往得点表_幼児!3:7</v>
      </c>
      <c r="AR61" s="156" t="str">
        <f t="shared" si="15"/>
        <v>往得点表_幼児!11:15</v>
      </c>
      <c r="AS61" s="47" t="e">
        <f>OR(AND(#REF!&lt;=7,#REF!&lt;&gt;""),AND(#REF!&gt;=50,#REF!=""))</f>
        <v>#REF!</v>
      </c>
    </row>
    <row r="62" spans="1:45" ht="18" customHeight="1">
      <c r="A62" s="5">
        <v>51</v>
      </c>
      <c r="B62" s="146"/>
      <c r="C62" s="16"/>
      <c r="D62" s="137"/>
      <c r="E62" s="138" t="str">
        <f>IF(D62="","",DATEDIF(D62,W4,"y"))</f>
        <v/>
      </c>
      <c r="F62" s="16"/>
      <c r="G62" s="16"/>
      <c r="H62" s="32"/>
      <c r="I62" s="29" t="str">
        <f t="shared" ca="1" si="16"/>
        <v/>
      </c>
      <c r="J62" s="6"/>
      <c r="K62" s="62"/>
      <c r="L62" s="62"/>
      <c r="M62" s="62"/>
      <c r="N62" s="150"/>
      <c r="O62" s="121"/>
      <c r="P62" s="36" t="str">
        <f t="shared" ca="1" si="1"/>
        <v/>
      </c>
      <c r="Q62" s="6"/>
      <c r="R62" s="62"/>
      <c r="S62" s="62"/>
      <c r="T62" s="62"/>
      <c r="U62" s="52"/>
      <c r="V62" s="36"/>
      <c r="W62" s="143" t="str">
        <f t="shared" ca="1" si="2"/>
        <v/>
      </c>
      <c r="X62" s="6"/>
      <c r="Y62" s="62"/>
      <c r="Z62" s="62"/>
      <c r="AA62" s="150"/>
      <c r="AB62" s="32"/>
      <c r="AC62" s="29" t="str">
        <f t="shared" ca="1" si="3"/>
        <v/>
      </c>
      <c r="AD62" s="7" t="str">
        <f t="shared" si="4"/>
        <v/>
      </c>
      <c r="AE62" s="7" t="str">
        <f t="shared" si="5"/>
        <v/>
      </c>
      <c r="AF62" s="7" t="str">
        <f>IF(AD62=4,VLOOKUP(AE62,設定_幼児!$A$2:$B$4,2,1),"---")</f>
        <v>---</v>
      </c>
      <c r="AG62" s="136" t="str">
        <f t="shared" si="17"/>
        <v xml:space="preserve"> </v>
      </c>
      <c r="AH62" s="18" t="str">
        <f t="shared" si="7"/>
        <v/>
      </c>
      <c r="AI62" s="18">
        <v>51</v>
      </c>
      <c r="AJ62" s="18" t="str">
        <f t="shared" si="18"/>
        <v/>
      </c>
      <c r="AK62" s="18" t="str">
        <f t="shared" si="8"/>
        <v>立得点表_幼児!3:７</v>
      </c>
      <c r="AL62" s="116" t="str">
        <f t="shared" si="9"/>
        <v>立得点表_幼児!11:15</v>
      </c>
      <c r="AM62" s="18" t="str">
        <f t="shared" si="10"/>
        <v>ボール得点表_幼児!3:７</v>
      </c>
      <c r="AN62" s="116" t="str">
        <f t="shared" si="11"/>
        <v>ボール得点表_幼児!11:15</v>
      </c>
      <c r="AO62" s="18" t="str">
        <f t="shared" si="12"/>
        <v>25m得点表_幼児!3:7</v>
      </c>
      <c r="AP62" s="116" t="str">
        <f t="shared" si="13"/>
        <v>25m得点表_幼児!11:15</v>
      </c>
      <c r="AQ62" s="18" t="str">
        <f t="shared" si="14"/>
        <v>往得点表_幼児!3:7</v>
      </c>
      <c r="AR62" s="116" t="str">
        <f t="shared" si="15"/>
        <v>往得点表_幼児!11:15</v>
      </c>
      <c r="AS62" s="18" t="e">
        <f>OR(AND(#REF!&lt;=7,#REF!&lt;&gt;""),AND(#REF!&gt;=50,#REF!=""))</f>
        <v>#REF!</v>
      </c>
    </row>
    <row r="63" spans="1:45" ht="18" customHeight="1">
      <c r="A63" s="8">
        <v>52</v>
      </c>
      <c r="B63" s="226"/>
      <c r="C63" s="14"/>
      <c r="D63" s="227"/>
      <c r="E63" s="228" t="str">
        <f>IF(D63="","",DATEDIF(D63,W4,"y"))</f>
        <v/>
      </c>
      <c r="F63" s="14"/>
      <c r="G63" s="14"/>
      <c r="H63" s="229"/>
      <c r="I63" s="230" t="str">
        <f t="shared" ca="1" si="16"/>
        <v/>
      </c>
      <c r="J63" s="56"/>
      <c r="K63" s="57"/>
      <c r="L63" s="57"/>
      <c r="M63" s="57"/>
      <c r="N63" s="218"/>
      <c r="O63" s="231"/>
      <c r="P63" s="37" t="str">
        <f t="shared" ca="1" si="1"/>
        <v/>
      </c>
      <c r="Q63" s="56"/>
      <c r="R63" s="57"/>
      <c r="S63" s="57"/>
      <c r="T63" s="57"/>
      <c r="U63" s="58"/>
      <c r="V63" s="37"/>
      <c r="W63" s="232" t="str">
        <f t="shared" ca="1" si="2"/>
        <v/>
      </c>
      <c r="X63" s="56"/>
      <c r="Y63" s="57"/>
      <c r="Z63" s="57"/>
      <c r="AA63" s="218"/>
      <c r="AB63" s="229"/>
      <c r="AC63" s="230" t="str">
        <f t="shared" ca="1" si="3"/>
        <v/>
      </c>
      <c r="AD63" s="9" t="str">
        <f t="shared" si="4"/>
        <v/>
      </c>
      <c r="AE63" s="9" t="str">
        <f t="shared" si="5"/>
        <v/>
      </c>
      <c r="AF63" s="9" t="str">
        <f>IF(AD63=4,VLOOKUP(AE63,設定_幼児!$A$2:$B$4,2,1),"---")</f>
        <v>---</v>
      </c>
      <c r="AG63" s="136" t="str">
        <f t="shared" si="17"/>
        <v xml:space="preserve"> </v>
      </c>
      <c r="AH63" s="18" t="str">
        <f t="shared" si="7"/>
        <v/>
      </c>
      <c r="AI63" s="18">
        <v>52</v>
      </c>
      <c r="AJ63" s="18" t="str">
        <f t="shared" si="18"/>
        <v/>
      </c>
      <c r="AK63" s="18" t="str">
        <f t="shared" si="8"/>
        <v>立得点表_幼児!3:７</v>
      </c>
      <c r="AL63" s="116" t="str">
        <f t="shared" si="9"/>
        <v>立得点表_幼児!11:15</v>
      </c>
      <c r="AM63" s="18" t="str">
        <f t="shared" si="10"/>
        <v>ボール得点表_幼児!3:７</v>
      </c>
      <c r="AN63" s="116" t="str">
        <f t="shared" si="11"/>
        <v>ボール得点表_幼児!11:15</v>
      </c>
      <c r="AO63" s="18" t="str">
        <f t="shared" si="12"/>
        <v>25m得点表_幼児!3:7</v>
      </c>
      <c r="AP63" s="116" t="str">
        <f t="shared" si="13"/>
        <v>25m得点表_幼児!11:15</v>
      </c>
      <c r="AQ63" s="18" t="str">
        <f t="shared" si="14"/>
        <v>往得点表_幼児!3:7</v>
      </c>
      <c r="AR63" s="116" t="str">
        <f t="shared" si="15"/>
        <v>往得点表_幼児!11:15</v>
      </c>
      <c r="AS63" s="18" t="e">
        <f>OR(AND(#REF!&lt;=7,#REF!&lt;&gt;""),AND(#REF!&gt;=50,#REF!=""))</f>
        <v>#REF!</v>
      </c>
    </row>
    <row r="64" spans="1:45" ht="18" customHeight="1">
      <c r="A64" s="8">
        <v>53</v>
      </c>
      <c r="B64" s="226"/>
      <c r="C64" s="14"/>
      <c r="D64" s="227"/>
      <c r="E64" s="228" t="str">
        <f>IF(D64="","",DATEDIF(D64,W4,"y"))</f>
        <v/>
      </c>
      <c r="F64" s="14"/>
      <c r="G64" s="14"/>
      <c r="H64" s="229"/>
      <c r="I64" s="230" t="str">
        <f t="shared" ca="1" si="16"/>
        <v/>
      </c>
      <c r="J64" s="56"/>
      <c r="K64" s="57"/>
      <c r="L64" s="57"/>
      <c r="M64" s="57"/>
      <c r="N64" s="218"/>
      <c r="O64" s="231"/>
      <c r="P64" s="37" t="str">
        <f t="shared" ca="1" si="1"/>
        <v/>
      </c>
      <c r="Q64" s="56"/>
      <c r="R64" s="57"/>
      <c r="S64" s="57"/>
      <c r="T64" s="57"/>
      <c r="U64" s="58"/>
      <c r="V64" s="37"/>
      <c r="W64" s="232" t="str">
        <f t="shared" ca="1" si="2"/>
        <v/>
      </c>
      <c r="X64" s="56"/>
      <c r="Y64" s="57"/>
      <c r="Z64" s="57"/>
      <c r="AA64" s="218"/>
      <c r="AB64" s="229"/>
      <c r="AC64" s="230" t="str">
        <f t="shared" ca="1" si="3"/>
        <v/>
      </c>
      <c r="AD64" s="9" t="str">
        <f t="shared" si="4"/>
        <v/>
      </c>
      <c r="AE64" s="9" t="str">
        <f t="shared" si="5"/>
        <v/>
      </c>
      <c r="AF64" s="9" t="str">
        <f>IF(AD64=4,VLOOKUP(AE64,設定_幼児!$A$2:$B$4,2,1),"---")</f>
        <v>---</v>
      </c>
      <c r="AG64" s="136" t="str">
        <f t="shared" si="17"/>
        <v xml:space="preserve"> </v>
      </c>
      <c r="AH64" s="18" t="str">
        <f t="shared" si="7"/>
        <v/>
      </c>
      <c r="AI64" s="18">
        <v>53</v>
      </c>
      <c r="AJ64" s="18" t="str">
        <f t="shared" si="18"/>
        <v/>
      </c>
      <c r="AK64" s="18" t="str">
        <f t="shared" si="8"/>
        <v>立得点表_幼児!3:７</v>
      </c>
      <c r="AL64" s="116" t="str">
        <f t="shared" si="9"/>
        <v>立得点表_幼児!11:15</v>
      </c>
      <c r="AM64" s="18" t="str">
        <f t="shared" si="10"/>
        <v>ボール得点表_幼児!3:７</v>
      </c>
      <c r="AN64" s="116" t="str">
        <f t="shared" si="11"/>
        <v>ボール得点表_幼児!11:15</v>
      </c>
      <c r="AO64" s="18" t="str">
        <f t="shared" si="12"/>
        <v>25m得点表_幼児!3:7</v>
      </c>
      <c r="AP64" s="116" t="str">
        <f t="shared" si="13"/>
        <v>25m得点表_幼児!11:15</v>
      </c>
      <c r="AQ64" s="18" t="str">
        <f t="shared" si="14"/>
        <v>往得点表_幼児!3:7</v>
      </c>
      <c r="AR64" s="116" t="str">
        <f t="shared" si="15"/>
        <v>往得点表_幼児!11:15</v>
      </c>
      <c r="AS64" s="18" t="e">
        <f>OR(AND(#REF!&lt;=7,#REF!&lt;&gt;""),AND(#REF!&gt;=50,#REF!=""))</f>
        <v>#REF!</v>
      </c>
    </row>
    <row r="65" spans="1:45" ht="18" customHeight="1">
      <c r="A65" s="8">
        <v>54</v>
      </c>
      <c r="B65" s="226"/>
      <c r="C65" s="14"/>
      <c r="D65" s="227"/>
      <c r="E65" s="228" t="str">
        <f>IF(D65="","",DATEDIF(D65,W4,"y"))</f>
        <v/>
      </c>
      <c r="F65" s="14"/>
      <c r="G65" s="14"/>
      <c r="H65" s="229"/>
      <c r="I65" s="230" t="str">
        <f t="shared" ca="1" si="16"/>
        <v/>
      </c>
      <c r="J65" s="56"/>
      <c r="K65" s="57"/>
      <c r="L65" s="57"/>
      <c r="M65" s="57"/>
      <c r="N65" s="218"/>
      <c r="O65" s="231"/>
      <c r="P65" s="37" t="str">
        <f t="shared" ca="1" si="1"/>
        <v/>
      </c>
      <c r="Q65" s="56"/>
      <c r="R65" s="57"/>
      <c r="S65" s="57"/>
      <c r="T65" s="57"/>
      <c r="U65" s="58"/>
      <c r="V65" s="37"/>
      <c r="W65" s="232" t="str">
        <f t="shared" ca="1" si="2"/>
        <v/>
      </c>
      <c r="X65" s="56"/>
      <c r="Y65" s="57"/>
      <c r="Z65" s="57"/>
      <c r="AA65" s="218"/>
      <c r="AB65" s="229"/>
      <c r="AC65" s="230" t="str">
        <f t="shared" ca="1" si="3"/>
        <v/>
      </c>
      <c r="AD65" s="9" t="str">
        <f t="shared" si="4"/>
        <v/>
      </c>
      <c r="AE65" s="9" t="str">
        <f t="shared" si="5"/>
        <v/>
      </c>
      <c r="AF65" s="9" t="str">
        <f>IF(AD65=4,VLOOKUP(AE65,設定_幼児!$A$2:$B$4,2,1),"---")</f>
        <v>---</v>
      </c>
      <c r="AG65" s="136" t="str">
        <f t="shared" si="17"/>
        <v xml:space="preserve"> </v>
      </c>
      <c r="AH65" s="18" t="str">
        <f t="shared" si="7"/>
        <v/>
      </c>
      <c r="AI65" s="18">
        <v>54</v>
      </c>
      <c r="AJ65" s="18" t="str">
        <f t="shared" si="18"/>
        <v/>
      </c>
      <c r="AK65" s="18" t="str">
        <f t="shared" si="8"/>
        <v>立得点表_幼児!3:７</v>
      </c>
      <c r="AL65" s="116" t="str">
        <f t="shared" si="9"/>
        <v>立得点表_幼児!11:15</v>
      </c>
      <c r="AM65" s="18" t="str">
        <f t="shared" si="10"/>
        <v>ボール得点表_幼児!3:７</v>
      </c>
      <c r="AN65" s="116" t="str">
        <f t="shared" si="11"/>
        <v>ボール得点表_幼児!11:15</v>
      </c>
      <c r="AO65" s="18" t="str">
        <f t="shared" si="12"/>
        <v>25m得点表_幼児!3:7</v>
      </c>
      <c r="AP65" s="116" t="str">
        <f t="shared" si="13"/>
        <v>25m得点表_幼児!11:15</v>
      </c>
      <c r="AQ65" s="18" t="str">
        <f t="shared" si="14"/>
        <v>往得点表_幼児!3:7</v>
      </c>
      <c r="AR65" s="116" t="str">
        <f t="shared" si="15"/>
        <v>往得点表_幼児!11:15</v>
      </c>
      <c r="AS65" s="18" t="e">
        <f>OR(AND(#REF!&lt;=7,#REF!&lt;&gt;""),AND(#REF!&gt;=50,#REF!=""))</f>
        <v>#REF!</v>
      </c>
    </row>
    <row r="66" spans="1:45" s="47" customFormat="1" ht="18" customHeight="1">
      <c r="A66" s="10">
        <v>55</v>
      </c>
      <c r="B66" s="147"/>
      <c r="C66" s="15"/>
      <c r="D66" s="233"/>
      <c r="E66" s="139" t="str">
        <f>IF(D66="","",DATEDIF(D66,W4,"y"))</f>
        <v/>
      </c>
      <c r="F66" s="15"/>
      <c r="G66" s="15"/>
      <c r="H66" s="30"/>
      <c r="I66" s="31" t="str">
        <f t="shared" ca="1" si="16"/>
        <v/>
      </c>
      <c r="J66" s="59"/>
      <c r="K66" s="60"/>
      <c r="L66" s="60"/>
      <c r="M66" s="60"/>
      <c r="N66" s="151"/>
      <c r="O66" s="122"/>
      <c r="P66" s="38" t="str">
        <f t="shared" ca="1" si="1"/>
        <v/>
      </c>
      <c r="Q66" s="59"/>
      <c r="R66" s="60"/>
      <c r="S66" s="60"/>
      <c r="T66" s="60"/>
      <c r="U66" s="61"/>
      <c r="V66" s="38"/>
      <c r="W66" s="144" t="str">
        <f t="shared" ca="1" si="2"/>
        <v/>
      </c>
      <c r="X66" s="59"/>
      <c r="Y66" s="60"/>
      <c r="Z66" s="60"/>
      <c r="AA66" s="151"/>
      <c r="AB66" s="30"/>
      <c r="AC66" s="31" t="str">
        <f t="shared" ca="1" si="3"/>
        <v/>
      </c>
      <c r="AD66" s="11" t="str">
        <f t="shared" si="4"/>
        <v/>
      </c>
      <c r="AE66" s="11" t="str">
        <f t="shared" si="5"/>
        <v/>
      </c>
      <c r="AF66" s="11" t="str">
        <f>IF(AD66=4,VLOOKUP(AE66,設定_幼児!$A$2:$B$4,2,1),"---")</f>
        <v>---</v>
      </c>
      <c r="AG66" s="136" t="str">
        <f t="shared" si="17"/>
        <v xml:space="preserve"> </v>
      </c>
      <c r="AH66" s="18" t="str">
        <f t="shared" si="7"/>
        <v/>
      </c>
      <c r="AI66" s="47">
        <v>55</v>
      </c>
      <c r="AJ66" s="47" t="str">
        <f t="shared" si="18"/>
        <v/>
      </c>
      <c r="AK66" s="47" t="str">
        <f t="shared" si="8"/>
        <v>立得点表_幼児!3:７</v>
      </c>
      <c r="AL66" s="156" t="str">
        <f t="shared" si="9"/>
        <v>立得点表_幼児!11:15</v>
      </c>
      <c r="AM66" s="47" t="str">
        <f t="shared" si="10"/>
        <v>ボール得点表_幼児!3:７</v>
      </c>
      <c r="AN66" s="156" t="str">
        <f t="shared" si="11"/>
        <v>ボール得点表_幼児!11:15</v>
      </c>
      <c r="AO66" s="47" t="str">
        <f t="shared" si="12"/>
        <v>25m得点表_幼児!3:7</v>
      </c>
      <c r="AP66" s="156" t="str">
        <f t="shared" si="13"/>
        <v>25m得点表_幼児!11:15</v>
      </c>
      <c r="AQ66" s="47" t="str">
        <f t="shared" si="14"/>
        <v>往得点表_幼児!3:7</v>
      </c>
      <c r="AR66" s="156" t="str">
        <f t="shared" si="15"/>
        <v>往得点表_幼児!11:15</v>
      </c>
      <c r="AS66" s="47" t="e">
        <f>OR(AND(#REF!&lt;=7,#REF!&lt;&gt;""),AND(#REF!&gt;=50,#REF!=""))</f>
        <v>#REF!</v>
      </c>
    </row>
    <row r="67" spans="1:45" ht="18" customHeight="1">
      <c r="A67" s="5">
        <v>56</v>
      </c>
      <c r="B67" s="146"/>
      <c r="C67" s="16"/>
      <c r="D67" s="137"/>
      <c r="E67" s="138" t="str">
        <f>IF(D67="","",DATEDIF(D67,W4,"y"))</f>
        <v/>
      </c>
      <c r="F67" s="16"/>
      <c r="G67" s="16"/>
      <c r="H67" s="32"/>
      <c r="I67" s="29" t="str">
        <f t="shared" ca="1" si="16"/>
        <v/>
      </c>
      <c r="J67" s="6"/>
      <c r="K67" s="62"/>
      <c r="L67" s="62"/>
      <c r="M67" s="62"/>
      <c r="N67" s="150"/>
      <c r="O67" s="121"/>
      <c r="P67" s="36" t="str">
        <f t="shared" ca="1" si="1"/>
        <v/>
      </c>
      <c r="Q67" s="6"/>
      <c r="R67" s="62"/>
      <c r="S67" s="62"/>
      <c r="T67" s="62"/>
      <c r="U67" s="52"/>
      <c r="V67" s="36"/>
      <c r="W67" s="143" t="str">
        <f t="shared" ca="1" si="2"/>
        <v/>
      </c>
      <c r="X67" s="6"/>
      <c r="Y67" s="62"/>
      <c r="Z67" s="62"/>
      <c r="AA67" s="150"/>
      <c r="AB67" s="32"/>
      <c r="AC67" s="29" t="str">
        <f t="shared" ca="1" si="3"/>
        <v/>
      </c>
      <c r="AD67" s="7" t="str">
        <f t="shared" si="4"/>
        <v/>
      </c>
      <c r="AE67" s="7" t="str">
        <f t="shared" si="5"/>
        <v/>
      </c>
      <c r="AF67" s="7" t="str">
        <f>IF(AD67=4,VLOOKUP(AE67,設定_幼児!$A$2:$B$4,2,1),"---")</f>
        <v>---</v>
      </c>
      <c r="AG67" s="136" t="str">
        <f t="shared" si="17"/>
        <v xml:space="preserve"> </v>
      </c>
      <c r="AH67" s="18" t="str">
        <f t="shared" si="7"/>
        <v/>
      </c>
      <c r="AI67" s="18">
        <v>56</v>
      </c>
      <c r="AJ67" s="18" t="str">
        <f t="shared" si="18"/>
        <v/>
      </c>
      <c r="AK67" s="18" t="str">
        <f t="shared" si="8"/>
        <v>立得点表_幼児!3:７</v>
      </c>
      <c r="AL67" s="116" t="str">
        <f t="shared" si="9"/>
        <v>立得点表_幼児!11:15</v>
      </c>
      <c r="AM67" s="18" t="str">
        <f t="shared" si="10"/>
        <v>ボール得点表_幼児!3:７</v>
      </c>
      <c r="AN67" s="116" t="str">
        <f t="shared" si="11"/>
        <v>ボール得点表_幼児!11:15</v>
      </c>
      <c r="AO67" s="18" t="str">
        <f t="shared" si="12"/>
        <v>25m得点表_幼児!3:7</v>
      </c>
      <c r="AP67" s="116" t="str">
        <f t="shared" si="13"/>
        <v>25m得点表_幼児!11:15</v>
      </c>
      <c r="AQ67" s="18" t="str">
        <f t="shared" si="14"/>
        <v>往得点表_幼児!3:7</v>
      </c>
      <c r="AR67" s="116" t="str">
        <f t="shared" si="15"/>
        <v>往得点表_幼児!11:15</v>
      </c>
      <c r="AS67" s="18" t="e">
        <f>OR(AND(#REF!&lt;=7,#REF!&lt;&gt;""),AND(#REF!&gt;=50,#REF!=""))</f>
        <v>#REF!</v>
      </c>
    </row>
    <row r="68" spans="1:45" ht="18" customHeight="1">
      <c r="A68" s="8">
        <v>57</v>
      </c>
      <c r="B68" s="226"/>
      <c r="C68" s="14"/>
      <c r="D68" s="227"/>
      <c r="E68" s="228" t="str">
        <f>IF(D68="","",DATEDIF(D68,W4,"y"))</f>
        <v/>
      </c>
      <c r="F68" s="14"/>
      <c r="G68" s="14"/>
      <c r="H68" s="229"/>
      <c r="I68" s="230" t="str">
        <f t="shared" ca="1" si="16"/>
        <v/>
      </c>
      <c r="J68" s="56"/>
      <c r="K68" s="57"/>
      <c r="L68" s="57"/>
      <c r="M68" s="57"/>
      <c r="N68" s="218"/>
      <c r="O68" s="231"/>
      <c r="P68" s="37" t="str">
        <f t="shared" ca="1" si="1"/>
        <v/>
      </c>
      <c r="Q68" s="56"/>
      <c r="R68" s="57"/>
      <c r="S68" s="57"/>
      <c r="T68" s="57"/>
      <c r="U68" s="58"/>
      <c r="V68" s="37"/>
      <c r="W68" s="232" t="str">
        <f t="shared" ca="1" si="2"/>
        <v/>
      </c>
      <c r="X68" s="56"/>
      <c r="Y68" s="57"/>
      <c r="Z68" s="57"/>
      <c r="AA68" s="218"/>
      <c r="AB68" s="229"/>
      <c r="AC68" s="230" t="str">
        <f t="shared" ca="1" si="3"/>
        <v/>
      </c>
      <c r="AD68" s="9" t="str">
        <f t="shared" si="4"/>
        <v/>
      </c>
      <c r="AE68" s="9" t="str">
        <f t="shared" si="5"/>
        <v/>
      </c>
      <c r="AF68" s="9" t="str">
        <f>IF(AD68=4,VLOOKUP(AE68,設定_幼児!$A$2:$B$4,2,1),"---")</f>
        <v>---</v>
      </c>
      <c r="AG68" s="136" t="str">
        <f t="shared" si="17"/>
        <v xml:space="preserve"> </v>
      </c>
      <c r="AH68" s="18" t="str">
        <f t="shared" si="7"/>
        <v/>
      </c>
      <c r="AI68" s="18">
        <v>57</v>
      </c>
      <c r="AJ68" s="18" t="str">
        <f t="shared" si="18"/>
        <v/>
      </c>
      <c r="AK68" s="18" t="str">
        <f t="shared" si="8"/>
        <v>立得点表_幼児!3:７</v>
      </c>
      <c r="AL68" s="116" t="str">
        <f t="shared" si="9"/>
        <v>立得点表_幼児!11:15</v>
      </c>
      <c r="AM68" s="18" t="str">
        <f t="shared" si="10"/>
        <v>ボール得点表_幼児!3:７</v>
      </c>
      <c r="AN68" s="116" t="str">
        <f t="shared" si="11"/>
        <v>ボール得点表_幼児!11:15</v>
      </c>
      <c r="AO68" s="18" t="str">
        <f t="shared" si="12"/>
        <v>25m得点表_幼児!3:7</v>
      </c>
      <c r="AP68" s="116" t="str">
        <f t="shared" si="13"/>
        <v>25m得点表_幼児!11:15</v>
      </c>
      <c r="AQ68" s="18" t="str">
        <f t="shared" si="14"/>
        <v>往得点表_幼児!3:7</v>
      </c>
      <c r="AR68" s="116" t="str">
        <f t="shared" si="15"/>
        <v>往得点表_幼児!11:15</v>
      </c>
      <c r="AS68" s="18" t="e">
        <f>OR(AND(#REF!&lt;=7,#REF!&lt;&gt;""),AND(#REF!&gt;=50,#REF!=""))</f>
        <v>#REF!</v>
      </c>
    </row>
    <row r="69" spans="1:45" ht="18" customHeight="1">
      <c r="A69" s="8">
        <v>58</v>
      </c>
      <c r="B69" s="226"/>
      <c r="C69" s="14"/>
      <c r="D69" s="227"/>
      <c r="E69" s="228" t="str">
        <f>IF(D69="","",DATEDIF(D69,W4,"y"))</f>
        <v/>
      </c>
      <c r="F69" s="14"/>
      <c r="G69" s="14"/>
      <c r="H69" s="229"/>
      <c r="I69" s="230" t="str">
        <f t="shared" ca="1" si="16"/>
        <v/>
      </c>
      <c r="J69" s="56"/>
      <c r="K69" s="57"/>
      <c r="L69" s="57"/>
      <c r="M69" s="57"/>
      <c r="N69" s="218"/>
      <c r="O69" s="231"/>
      <c r="P69" s="37" t="str">
        <f t="shared" ca="1" si="1"/>
        <v/>
      </c>
      <c r="Q69" s="56"/>
      <c r="R69" s="57"/>
      <c r="S69" s="57"/>
      <c r="T69" s="57"/>
      <c r="U69" s="58"/>
      <c r="V69" s="37"/>
      <c r="W69" s="232" t="str">
        <f t="shared" ca="1" si="2"/>
        <v/>
      </c>
      <c r="X69" s="56"/>
      <c r="Y69" s="57"/>
      <c r="Z69" s="57"/>
      <c r="AA69" s="218"/>
      <c r="AB69" s="229"/>
      <c r="AC69" s="230" t="str">
        <f t="shared" ca="1" si="3"/>
        <v/>
      </c>
      <c r="AD69" s="9" t="str">
        <f t="shared" si="4"/>
        <v/>
      </c>
      <c r="AE69" s="9" t="str">
        <f t="shared" si="5"/>
        <v/>
      </c>
      <c r="AF69" s="9" t="str">
        <f>IF(AD69=4,VLOOKUP(AE69,設定_幼児!$A$2:$B$4,2,1),"---")</f>
        <v>---</v>
      </c>
      <c r="AG69" s="136" t="str">
        <f t="shared" si="17"/>
        <v xml:space="preserve"> </v>
      </c>
      <c r="AH69" s="18" t="str">
        <f t="shared" si="7"/>
        <v/>
      </c>
      <c r="AI69" s="18">
        <v>58</v>
      </c>
      <c r="AJ69" s="18" t="str">
        <f t="shared" si="18"/>
        <v/>
      </c>
      <c r="AK69" s="18" t="str">
        <f t="shared" si="8"/>
        <v>立得点表_幼児!3:７</v>
      </c>
      <c r="AL69" s="116" t="str">
        <f t="shared" si="9"/>
        <v>立得点表_幼児!11:15</v>
      </c>
      <c r="AM69" s="18" t="str">
        <f t="shared" si="10"/>
        <v>ボール得点表_幼児!3:７</v>
      </c>
      <c r="AN69" s="116" t="str">
        <f t="shared" si="11"/>
        <v>ボール得点表_幼児!11:15</v>
      </c>
      <c r="AO69" s="18" t="str">
        <f t="shared" si="12"/>
        <v>25m得点表_幼児!3:7</v>
      </c>
      <c r="AP69" s="116" t="str">
        <f t="shared" si="13"/>
        <v>25m得点表_幼児!11:15</v>
      </c>
      <c r="AQ69" s="18" t="str">
        <f t="shared" si="14"/>
        <v>往得点表_幼児!3:7</v>
      </c>
      <c r="AR69" s="116" t="str">
        <f t="shared" si="15"/>
        <v>往得点表_幼児!11:15</v>
      </c>
      <c r="AS69" s="18" t="e">
        <f>OR(AND(#REF!&lt;=7,#REF!&lt;&gt;""),AND(#REF!&gt;=50,#REF!=""))</f>
        <v>#REF!</v>
      </c>
    </row>
    <row r="70" spans="1:45" ht="18" customHeight="1">
      <c r="A70" s="8">
        <v>59</v>
      </c>
      <c r="B70" s="226"/>
      <c r="C70" s="14"/>
      <c r="D70" s="227"/>
      <c r="E70" s="228" t="str">
        <f>IF(D70="","",DATEDIF(D70,W4,"y"))</f>
        <v/>
      </c>
      <c r="F70" s="14"/>
      <c r="G70" s="14"/>
      <c r="H70" s="229"/>
      <c r="I70" s="230" t="str">
        <f t="shared" ca="1" si="16"/>
        <v/>
      </c>
      <c r="J70" s="56"/>
      <c r="K70" s="57"/>
      <c r="L70" s="57"/>
      <c r="M70" s="57"/>
      <c r="N70" s="218"/>
      <c r="O70" s="231"/>
      <c r="P70" s="37" t="str">
        <f t="shared" ca="1" si="1"/>
        <v/>
      </c>
      <c r="Q70" s="56"/>
      <c r="R70" s="57"/>
      <c r="S70" s="57"/>
      <c r="T70" s="57"/>
      <c r="U70" s="58"/>
      <c r="V70" s="37"/>
      <c r="W70" s="232" t="str">
        <f t="shared" ca="1" si="2"/>
        <v/>
      </c>
      <c r="X70" s="56"/>
      <c r="Y70" s="57"/>
      <c r="Z70" s="57"/>
      <c r="AA70" s="218"/>
      <c r="AB70" s="229"/>
      <c r="AC70" s="230" t="str">
        <f t="shared" ca="1" si="3"/>
        <v/>
      </c>
      <c r="AD70" s="9" t="str">
        <f t="shared" si="4"/>
        <v/>
      </c>
      <c r="AE70" s="9" t="str">
        <f t="shared" si="5"/>
        <v/>
      </c>
      <c r="AF70" s="9" t="str">
        <f>IF(AD70=4,VLOOKUP(AE70,設定_幼児!$A$2:$B$4,2,1),"---")</f>
        <v>---</v>
      </c>
      <c r="AG70" s="136" t="str">
        <f t="shared" si="17"/>
        <v xml:space="preserve"> </v>
      </c>
      <c r="AH70" s="18" t="str">
        <f t="shared" si="7"/>
        <v/>
      </c>
      <c r="AI70" s="18">
        <v>59</v>
      </c>
      <c r="AJ70" s="18" t="str">
        <f t="shared" si="18"/>
        <v/>
      </c>
      <c r="AK70" s="18" t="str">
        <f t="shared" si="8"/>
        <v>立得点表_幼児!3:７</v>
      </c>
      <c r="AL70" s="116" t="str">
        <f t="shared" si="9"/>
        <v>立得点表_幼児!11:15</v>
      </c>
      <c r="AM70" s="18" t="str">
        <f t="shared" si="10"/>
        <v>ボール得点表_幼児!3:７</v>
      </c>
      <c r="AN70" s="116" t="str">
        <f t="shared" si="11"/>
        <v>ボール得点表_幼児!11:15</v>
      </c>
      <c r="AO70" s="18" t="str">
        <f t="shared" si="12"/>
        <v>25m得点表_幼児!3:7</v>
      </c>
      <c r="AP70" s="116" t="str">
        <f t="shared" si="13"/>
        <v>25m得点表_幼児!11:15</v>
      </c>
      <c r="AQ70" s="18" t="str">
        <f t="shared" si="14"/>
        <v>往得点表_幼児!3:7</v>
      </c>
      <c r="AR70" s="116" t="str">
        <f t="shared" si="15"/>
        <v>往得点表_幼児!11:15</v>
      </c>
      <c r="AS70" s="18" t="e">
        <f>OR(AND(#REF!&lt;=7,#REF!&lt;&gt;""),AND(#REF!&gt;=50,#REF!=""))</f>
        <v>#REF!</v>
      </c>
    </row>
    <row r="71" spans="1:45" s="47" customFormat="1" ht="18" customHeight="1">
      <c r="A71" s="10">
        <v>60</v>
      </c>
      <c r="B71" s="147"/>
      <c r="C71" s="15"/>
      <c r="D71" s="233"/>
      <c r="E71" s="139" t="str">
        <f>IF(D71="","",DATEDIF(D71,W4,"y"))</f>
        <v/>
      </c>
      <c r="F71" s="15"/>
      <c r="G71" s="15"/>
      <c r="H71" s="30"/>
      <c r="I71" s="31" t="str">
        <f t="shared" ca="1" si="16"/>
        <v/>
      </c>
      <c r="J71" s="59"/>
      <c r="K71" s="60"/>
      <c r="L71" s="60"/>
      <c r="M71" s="60"/>
      <c r="N71" s="151"/>
      <c r="O71" s="122"/>
      <c r="P71" s="38" t="str">
        <f t="shared" ca="1" si="1"/>
        <v/>
      </c>
      <c r="Q71" s="59"/>
      <c r="R71" s="60"/>
      <c r="S71" s="60"/>
      <c r="T71" s="60"/>
      <c r="U71" s="61"/>
      <c r="V71" s="38"/>
      <c r="W71" s="144" t="str">
        <f t="shared" ca="1" si="2"/>
        <v/>
      </c>
      <c r="X71" s="59"/>
      <c r="Y71" s="60"/>
      <c r="Z71" s="60"/>
      <c r="AA71" s="151"/>
      <c r="AB71" s="30"/>
      <c r="AC71" s="31" t="str">
        <f t="shared" ca="1" si="3"/>
        <v/>
      </c>
      <c r="AD71" s="11" t="str">
        <f t="shared" si="4"/>
        <v/>
      </c>
      <c r="AE71" s="11" t="str">
        <f t="shared" si="5"/>
        <v/>
      </c>
      <c r="AF71" s="11" t="str">
        <f>IF(AD71=4,VLOOKUP(AE71,設定_幼児!$A$2:$B$4,2,1),"---")</f>
        <v>---</v>
      </c>
      <c r="AG71" s="136" t="str">
        <f t="shared" si="17"/>
        <v xml:space="preserve"> </v>
      </c>
      <c r="AH71" s="18" t="str">
        <f t="shared" si="7"/>
        <v/>
      </c>
      <c r="AI71" s="47">
        <v>60</v>
      </c>
      <c r="AJ71" s="47" t="str">
        <f t="shared" si="18"/>
        <v/>
      </c>
      <c r="AK71" s="47" t="str">
        <f t="shared" si="8"/>
        <v>立得点表_幼児!3:７</v>
      </c>
      <c r="AL71" s="156" t="str">
        <f t="shared" si="9"/>
        <v>立得点表_幼児!11:15</v>
      </c>
      <c r="AM71" s="47" t="str">
        <f t="shared" si="10"/>
        <v>ボール得点表_幼児!3:７</v>
      </c>
      <c r="AN71" s="156" t="str">
        <f t="shared" si="11"/>
        <v>ボール得点表_幼児!11:15</v>
      </c>
      <c r="AO71" s="47" t="str">
        <f t="shared" si="12"/>
        <v>25m得点表_幼児!3:7</v>
      </c>
      <c r="AP71" s="156" t="str">
        <f t="shared" si="13"/>
        <v>25m得点表_幼児!11:15</v>
      </c>
      <c r="AQ71" s="47" t="str">
        <f t="shared" si="14"/>
        <v>往得点表_幼児!3:7</v>
      </c>
      <c r="AR71" s="156" t="str">
        <f t="shared" si="15"/>
        <v>往得点表_幼児!11:15</v>
      </c>
      <c r="AS71" s="47" t="e">
        <f>OR(AND(#REF!&lt;=7,#REF!&lt;&gt;""),AND(#REF!&gt;=50,#REF!=""))</f>
        <v>#REF!</v>
      </c>
    </row>
    <row r="72" spans="1:45" ht="18" customHeight="1">
      <c r="A72" s="5">
        <v>61</v>
      </c>
      <c r="B72" s="146"/>
      <c r="C72" s="16"/>
      <c r="D72" s="137"/>
      <c r="E72" s="138" t="str">
        <f>IF(D72="","",DATEDIF(D72,W4,"y"))</f>
        <v/>
      </c>
      <c r="F72" s="16"/>
      <c r="G72" s="16"/>
      <c r="H72" s="32"/>
      <c r="I72" s="29" t="str">
        <f t="shared" ca="1" si="16"/>
        <v/>
      </c>
      <c r="J72" s="6"/>
      <c r="K72" s="62"/>
      <c r="L72" s="62"/>
      <c r="M72" s="62"/>
      <c r="N72" s="150"/>
      <c r="O72" s="121"/>
      <c r="P72" s="36" t="str">
        <f t="shared" ca="1" si="1"/>
        <v/>
      </c>
      <c r="Q72" s="6"/>
      <c r="R72" s="62"/>
      <c r="S72" s="62"/>
      <c r="T72" s="62"/>
      <c r="U72" s="52"/>
      <c r="V72" s="36"/>
      <c r="W72" s="143" t="str">
        <f t="shared" ca="1" si="2"/>
        <v/>
      </c>
      <c r="X72" s="6"/>
      <c r="Y72" s="62"/>
      <c r="Z72" s="62"/>
      <c r="AA72" s="150"/>
      <c r="AB72" s="32"/>
      <c r="AC72" s="29" t="str">
        <f t="shared" ca="1" si="3"/>
        <v/>
      </c>
      <c r="AD72" s="7" t="str">
        <f t="shared" si="4"/>
        <v/>
      </c>
      <c r="AE72" s="7" t="str">
        <f t="shared" si="5"/>
        <v/>
      </c>
      <c r="AF72" s="7" t="str">
        <f>IF(AD72=4,VLOOKUP(AE72,設定_幼児!$A$2:$B$4,2,1),"---")</f>
        <v>---</v>
      </c>
      <c r="AG72" s="136" t="str">
        <f t="shared" si="17"/>
        <v xml:space="preserve"> </v>
      </c>
      <c r="AH72" s="18" t="str">
        <f t="shared" si="7"/>
        <v/>
      </c>
      <c r="AI72" s="18">
        <v>61</v>
      </c>
      <c r="AJ72" s="18" t="str">
        <f t="shared" si="18"/>
        <v/>
      </c>
      <c r="AK72" s="18" t="str">
        <f t="shared" si="8"/>
        <v>立得点表_幼児!3:７</v>
      </c>
      <c r="AL72" s="116" t="str">
        <f t="shared" si="9"/>
        <v>立得点表_幼児!11:15</v>
      </c>
      <c r="AM72" s="18" t="str">
        <f t="shared" si="10"/>
        <v>ボール得点表_幼児!3:７</v>
      </c>
      <c r="AN72" s="116" t="str">
        <f t="shared" si="11"/>
        <v>ボール得点表_幼児!11:15</v>
      </c>
      <c r="AO72" s="18" t="str">
        <f t="shared" si="12"/>
        <v>25m得点表_幼児!3:7</v>
      </c>
      <c r="AP72" s="116" t="str">
        <f t="shared" si="13"/>
        <v>25m得点表_幼児!11:15</v>
      </c>
      <c r="AQ72" s="18" t="str">
        <f t="shared" si="14"/>
        <v>往得点表_幼児!3:7</v>
      </c>
      <c r="AR72" s="116" t="str">
        <f t="shared" si="15"/>
        <v>往得点表_幼児!11:15</v>
      </c>
      <c r="AS72" s="18" t="e">
        <f>OR(AND(#REF!&lt;=7,#REF!&lt;&gt;""),AND(#REF!&gt;=50,#REF!=""))</f>
        <v>#REF!</v>
      </c>
    </row>
    <row r="73" spans="1:45" ht="18" customHeight="1">
      <c r="A73" s="8">
        <v>62</v>
      </c>
      <c r="B73" s="226"/>
      <c r="C73" s="14"/>
      <c r="D73" s="227"/>
      <c r="E73" s="228" t="str">
        <f>IF(D73="","",DATEDIF(D73,W4,"y"))</f>
        <v/>
      </c>
      <c r="F73" s="14"/>
      <c r="G73" s="14"/>
      <c r="H73" s="229"/>
      <c r="I73" s="230" t="str">
        <f t="shared" ca="1" si="16"/>
        <v/>
      </c>
      <c r="J73" s="56"/>
      <c r="K73" s="57"/>
      <c r="L73" s="57"/>
      <c r="M73" s="57"/>
      <c r="N73" s="218"/>
      <c r="O73" s="231"/>
      <c r="P73" s="37" t="str">
        <f t="shared" ca="1" si="1"/>
        <v/>
      </c>
      <c r="Q73" s="56"/>
      <c r="R73" s="57"/>
      <c r="S73" s="57"/>
      <c r="T73" s="57"/>
      <c r="U73" s="58"/>
      <c r="V73" s="37"/>
      <c r="W73" s="232" t="str">
        <f t="shared" ca="1" si="2"/>
        <v/>
      </c>
      <c r="X73" s="56"/>
      <c r="Y73" s="57"/>
      <c r="Z73" s="57"/>
      <c r="AA73" s="218"/>
      <c r="AB73" s="229"/>
      <c r="AC73" s="230" t="str">
        <f t="shared" ca="1" si="3"/>
        <v/>
      </c>
      <c r="AD73" s="9" t="str">
        <f t="shared" si="4"/>
        <v/>
      </c>
      <c r="AE73" s="9" t="str">
        <f t="shared" si="5"/>
        <v/>
      </c>
      <c r="AF73" s="9" t="str">
        <f>IF(AD73=4,VLOOKUP(AE73,設定_幼児!$A$2:$B$4,2,1),"---")</f>
        <v>---</v>
      </c>
      <c r="AG73" s="136" t="str">
        <f t="shared" si="17"/>
        <v xml:space="preserve"> </v>
      </c>
      <c r="AH73" s="18" t="str">
        <f t="shared" si="7"/>
        <v/>
      </c>
      <c r="AI73" s="18">
        <v>62</v>
      </c>
      <c r="AJ73" s="18" t="str">
        <f t="shared" si="18"/>
        <v/>
      </c>
      <c r="AK73" s="18" t="str">
        <f t="shared" si="8"/>
        <v>立得点表_幼児!3:７</v>
      </c>
      <c r="AL73" s="116" t="str">
        <f t="shared" si="9"/>
        <v>立得点表_幼児!11:15</v>
      </c>
      <c r="AM73" s="18" t="str">
        <f t="shared" si="10"/>
        <v>ボール得点表_幼児!3:７</v>
      </c>
      <c r="AN73" s="116" t="str">
        <f t="shared" si="11"/>
        <v>ボール得点表_幼児!11:15</v>
      </c>
      <c r="AO73" s="18" t="str">
        <f t="shared" si="12"/>
        <v>25m得点表_幼児!3:7</v>
      </c>
      <c r="AP73" s="116" t="str">
        <f t="shared" si="13"/>
        <v>25m得点表_幼児!11:15</v>
      </c>
      <c r="AQ73" s="18" t="str">
        <f t="shared" si="14"/>
        <v>往得点表_幼児!3:7</v>
      </c>
      <c r="AR73" s="116" t="str">
        <f t="shared" si="15"/>
        <v>往得点表_幼児!11:15</v>
      </c>
      <c r="AS73" s="18" t="e">
        <f>OR(AND(#REF!&lt;=7,#REF!&lt;&gt;""),AND(#REF!&gt;=50,#REF!=""))</f>
        <v>#REF!</v>
      </c>
    </row>
    <row r="74" spans="1:45" ht="18" customHeight="1">
      <c r="A74" s="8">
        <v>63</v>
      </c>
      <c r="B74" s="226"/>
      <c r="C74" s="14"/>
      <c r="D74" s="227"/>
      <c r="E74" s="228" t="str">
        <f>IF(D74="","",DATEDIF(D74,W4,"y"))</f>
        <v/>
      </c>
      <c r="F74" s="14"/>
      <c r="G74" s="14"/>
      <c r="H74" s="229"/>
      <c r="I74" s="230" t="str">
        <f t="shared" ca="1" si="16"/>
        <v/>
      </c>
      <c r="J74" s="56"/>
      <c r="K74" s="57"/>
      <c r="L74" s="57"/>
      <c r="M74" s="57"/>
      <c r="N74" s="218"/>
      <c r="O74" s="231"/>
      <c r="P74" s="37" t="str">
        <f t="shared" ca="1" si="1"/>
        <v/>
      </c>
      <c r="Q74" s="56"/>
      <c r="R74" s="57"/>
      <c r="S74" s="57"/>
      <c r="T74" s="57"/>
      <c r="U74" s="58"/>
      <c r="V74" s="37"/>
      <c r="W74" s="232" t="str">
        <f t="shared" ca="1" si="2"/>
        <v/>
      </c>
      <c r="X74" s="56"/>
      <c r="Y74" s="57"/>
      <c r="Z74" s="57"/>
      <c r="AA74" s="218"/>
      <c r="AB74" s="229"/>
      <c r="AC74" s="230" t="str">
        <f t="shared" ca="1" si="3"/>
        <v/>
      </c>
      <c r="AD74" s="9" t="str">
        <f t="shared" si="4"/>
        <v/>
      </c>
      <c r="AE74" s="9" t="str">
        <f t="shared" si="5"/>
        <v/>
      </c>
      <c r="AF74" s="9" t="str">
        <f>IF(AD74=4,VLOOKUP(AE74,設定_幼児!$A$2:$B$4,2,1),"---")</f>
        <v>---</v>
      </c>
      <c r="AG74" s="136" t="str">
        <f t="shared" si="17"/>
        <v xml:space="preserve"> </v>
      </c>
      <c r="AH74" s="18" t="str">
        <f t="shared" si="7"/>
        <v/>
      </c>
      <c r="AI74" s="18">
        <v>63</v>
      </c>
      <c r="AJ74" s="18" t="str">
        <f t="shared" si="18"/>
        <v/>
      </c>
      <c r="AK74" s="18" t="str">
        <f t="shared" si="8"/>
        <v>立得点表_幼児!3:７</v>
      </c>
      <c r="AL74" s="116" t="str">
        <f t="shared" si="9"/>
        <v>立得点表_幼児!11:15</v>
      </c>
      <c r="AM74" s="18" t="str">
        <f t="shared" si="10"/>
        <v>ボール得点表_幼児!3:７</v>
      </c>
      <c r="AN74" s="116" t="str">
        <f t="shared" si="11"/>
        <v>ボール得点表_幼児!11:15</v>
      </c>
      <c r="AO74" s="18" t="str">
        <f t="shared" si="12"/>
        <v>25m得点表_幼児!3:7</v>
      </c>
      <c r="AP74" s="116" t="str">
        <f t="shared" si="13"/>
        <v>25m得点表_幼児!11:15</v>
      </c>
      <c r="AQ74" s="18" t="str">
        <f t="shared" si="14"/>
        <v>往得点表_幼児!3:7</v>
      </c>
      <c r="AR74" s="116" t="str">
        <f t="shared" si="15"/>
        <v>往得点表_幼児!11:15</v>
      </c>
      <c r="AS74" s="18" t="e">
        <f>OR(AND(#REF!&lt;=7,#REF!&lt;&gt;""),AND(#REF!&gt;=50,#REF!=""))</f>
        <v>#REF!</v>
      </c>
    </row>
    <row r="75" spans="1:45" ht="18" customHeight="1">
      <c r="A75" s="8">
        <v>64</v>
      </c>
      <c r="B75" s="226"/>
      <c r="C75" s="14"/>
      <c r="D75" s="227"/>
      <c r="E75" s="228" t="str">
        <f>IF(D75="","",DATEDIF(D75,W4,"y"))</f>
        <v/>
      </c>
      <c r="F75" s="14"/>
      <c r="G75" s="14"/>
      <c r="H75" s="229"/>
      <c r="I75" s="230" t="str">
        <f t="shared" ca="1" si="16"/>
        <v/>
      </c>
      <c r="J75" s="56"/>
      <c r="K75" s="57"/>
      <c r="L75" s="57"/>
      <c r="M75" s="57"/>
      <c r="N75" s="218"/>
      <c r="O75" s="231"/>
      <c r="P75" s="37" t="str">
        <f t="shared" ca="1" si="1"/>
        <v/>
      </c>
      <c r="Q75" s="56"/>
      <c r="R75" s="57"/>
      <c r="S75" s="57"/>
      <c r="T75" s="57"/>
      <c r="U75" s="58"/>
      <c r="V75" s="37"/>
      <c r="W75" s="232" t="str">
        <f t="shared" ca="1" si="2"/>
        <v/>
      </c>
      <c r="X75" s="56"/>
      <c r="Y75" s="57"/>
      <c r="Z75" s="57"/>
      <c r="AA75" s="218"/>
      <c r="AB75" s="229"/>
      <c r="AC75" s="230" t="str">
        <f t="shared" ca="1" si="3"/>
        <v/>
      </c>
      <c r="AD75" s="9" t="str">
        <f t="shared" si="4"/>
        <v/>
      </c>
      <c r="AE75" s="9" t="str">
        <f t="shared" si="5"/>
        <v/>
      </c>
      <c r="AF75" s="9" t="str">
        <f>IF(AD75=4,VLOOKUP(AE75,設定_幼児!$A$2:$B$4,2,1),"---")</f>
        <v>---</v>
      </c>
      <c r="AG75" s="136" t="str">
        <f t="shared" si="17"/>
        <v xml:space="preserve"> </v>
      </c>
      <c r="AH75" s="18" t="str">
        <f t="shared" si="7"/>
        <v/>
      </c>
      <c r="AI75" s="18">
        <v>64</v>
      </c>
      <c r="AJ75" s="18" t="str">
        <f t="shared" si="18"/>
        <v/>
      </c>
      <c r="AK75" s="18" t="str">
        <f t="shared" si="8"/>
        <v>立得点表_幼児!3:７</v>
      </c>
      <c r="AL75" s="116" t="str">
        <f t="shared" si="9"/>
        <v>立得点表_幼児!11:15</v>
      </c>
      <c r="AM75" s="18" t="str">
        <f t="shared" si="10"/>
        <v>ボール得点表_幼児!3:７</v>
      </c>
      <c r="AN75" s="116" t="str">
        <f t="shared" si="11"/>
        <v>ボール得点表_幼児!11:15</v>
      </c>
      <c r="AO75" s="18" t="str">
        <f t="shared" si="12"/>
        <v>25m得点表_幼児!3:7</v>
      </c>
      <c r="AP75" s="116" t="str">
        <f t="shared" si="13"/>
        <v>25m得点表_幼児!11:15</v>
      </c>
      <c r="AQ75" s="18" t="str">
        <f t="shared" si="14"/>
        <v>往得点表_幼児!3:7</v>
      </c>
      <c r="AR75" s="116" t="str">
        <f t="shared" si="15"/>
        <v>往得点表_幼児!11:15</v>
      </c>
      <c r="AS75" s="18" t="e">
        <f>OR(AND(#REF!&lt;=7,#REF!&lt;&gt;""),AND(#REF!&gt;=50,#REF!=""))</f>
        <v>#REF!</v>
      </c>
    </row>
    <row r="76" spans="1:45" s="47" customFormat="1" ht="18" customHeight="1">
      <c r="A76" s="10">
        <v>65</v>
      </c>
      <c r="B76" s="147"/>
      <c r="C76" s="15"/>
      <c r="D76" s="233"/>
      <c r="E76" s="139" t="str">
        <f>IF(D76="","",DATEDIF(D76,W4,"y"))</f>
        <v/>
      </c>
      <c r="F76" s="15"/>
      <c r="G76" s="15"/>
      <c r="H76" s="30"/>
      <c r="I76" s="31" t="str">
        <f t="shared" ca="1" si="16"/>
        <v/>
      </c>
      <c r="J76" s="59"/>
      <c r="K76" s="60"/>
      <c r="L76" s="60"/>
      <c r="M76" s="60"/>
      <c r="N76" s="151"/>
      <c r="O76" s="122"/>
      <c r="P76" s="38" t="str">
        <f t="shared" ca="1" si="1"/>
        <v/>
      </c>
      <c r="Q76" s="59"/>
      <c r="R76" s="60"/>
      <c r="S76" s="60"/>
      <c r="T76" s="60"/>
      <c r="U76" s="61"/>
      <c r="V76" s="38"/>
      <c r="W76" s="144" t="str">
        <f t="shared" ca="1" si="2"/>
        <v/>
      </c>
      <c r="X76" s="59"/>
      <c r="Y76" s="60"/>
      <c r="Z76" s="60"/>
      <c r="AA76" s="151"/>
      <c r="AB76" s="30"/>
      <c r="AC76" s="31" t="str">
        <f t="shared" ca="1" si="3"/>
        <v/>
      </c>
      <c r="AD76" s="11" t="str">
        <f t="shared" si="4"/>
        <v/>
      </c>
      <c r="AE76" s="11" t="str">
        <f t="shared" si="5"/>
        <v/>
      </c>
      <c r="AF76" s="11" t="str">
        <f>IF(AD76=4,VLOOKUP(AE76,設定_幼児!$A$2:$B$4,2,1),"---")</f>
        <v>---</v>
      </c>
      <c r="AG76" s="136" t="str">
        <f t="shared" si="17"/>
        <v xml:space="preserve"> </v>
      </c>
      <c r="AH76" s="18" t="str">
        <f t="shared" si="7"/>
        <v/>
      </c>
      <c r="AI76" s="47">
        <v>65</v>
      </c>
      <c r="AJ76" s="47" t="str">
        <f t="shared" ref="AJ76:AJ111" si="19">IF(E76="","",VLOOKUP(E76,幼児年齢変換表,2))</f>
        <v/>
      </c>
      <c r="AK76" s="47" t="str">
        <f t="shared" si="8"/>
        <v>立得点表_幼児!3:７</v>
      </c>
      <c r="AL76" s="156" t="str">
        <f t="shared" si="9"/>
        <v>立得点表_幼児!11:15</v>
      </c>
      <c r="AM76" s="47" t="str">
        <f t="shared" si="10"/>
        <v>ボール得点表_幼児!3:７</v>
      </c>
      <c r="AN76" s="156" t="str">
        <f t="shared" si="11"/>
        <v>ボール得点表_幼児!11:15</v>
      </c>
      <c r="AO76" s="47" t="str">
        <f t="shared" si="12"/>
        <v>25m得点表_幼児!3:7</v>
      </c>
      <c r="AP76" s="156" t="str">
        <f t="shared" si="13"/>
        <v>25m得点表_幼児!11:15</v>
      </c>
      <c r="AQ76" s="47" t="str">
        <f t="shared" si="14"/>
        <v>往得点表_幼児!3:7</v>
      </c>
      <c r="AR76" s="156" t="str">
        <f t="shared" si="15"/>
        <v>往得点表_幼児!11:15</v>
      </c>
      <c r="AS76" s="47" t="e">
        <f>OR(AND(#REF!&lt;=7,#REF!&lt;&gt;""),AND(#REF!&gt;=50,#REF!=""))</f>
        <v>#REF!</v>
      </c>
    </row>
    <row r="77" spans="1:45" ht="18" customHeight="1">
      <c r="A77" s="5">
        <v>66</v>
      </c>
      <c r="B77" s="146"/>
      <c r="C77" s="16"/>
      <c r="D77" s="137"/>
      <c r="E77" s="138" t="str">
        <f>IF(D77="","",DATEDIF(D77,W4,"y"))</f>
        <v/>
      </c>
      <c r="F77" s="16"/>
      <c r="G77" s="16"/>
      <c r="H77" s="32"/>
      <c r="I77" s="29" t="str">
        <f t="shared" ref="I77:I111" ca="1" si="20">IF(B77="","",IF(H77="","",CHOOSE(MATCH($H77,IF($C77="男",INDIRECT(AK77),INDIRECT(AL77)),1),1,2,3,4,5)))</f>
        <v/>
      </c>
      <c r="J77" s="6"/>
      <c r="K77" s="62"/>
      <c r="L77" s="62"/>
      <c r="M77" s="62"/>
      <c r="N77" s="150"/>
      <c r="O77" s="121"/>
      <c r="P77" s="36" t="str">
        <f t="shared" ref="P77:P111" ca="1" si="21">IF(B77="","",IF(O77="","",CHOOSE(MATCH($O77,IF($C77="男",INDIRECT(AM77),INDIRECT(AN77)),1),1,2,3,4,5)))</f>
        <v/>
      </c>
      <c r="Q77" s="6"/>
      <c r="R77" s="62"/>
      <c r="S77" s="62"/>
      <c r="T77" s="62"/>
      <c r="U77" s="52"/>
      <c r="V77" s="36"/>
      <c r="W77" s="143" t="str">
        <f t="shared" ref="W77:W111" ca="1" si="22">IF(B77="","",IF(V77="","",CHOOSE(MATCH($V77,IF($C77="男",INDIRECT(AO77),INDIRECT(AP77)),1),5,4,3,2,1)))</f>
        <v/>
      </c>
      <c r="X77" s="6"/>
      <c r="Y77" s="62"/>
      <c r="Z77" s="62"/>
      <c r="AA77" s="150"/>
      <c r="AB77" s="32"/>
      <c r="AC77" s="29" t="str">
        <f t="shared" ref="AC77:AC111" ca="1" si="23">IF(B77="","",IF(AB77="","",CHOOSE(MATCH(AB77,IF($C77="男",INDIRECT(AQ77),INDIRECT(AR77)),1),1,2,3,4,5)))</f>
        <v/>
      </c>
      <c r="AD77" s="7" t="str">
        <f t="shared" ref="AD77:AD111" si="24">IF(B77="","",COUNT(H77,O77,V77,AB77))</f>
        <v/>
      </c>
      <c r="AE77" s="7" t="str">
        <f t="shared" ref="AE77:AE111" si="25">IF(B77="","",SUM(I77,P77,,W77,AC77))</f>
        <v/>
      </c>
      <c r="AF77" s="7" t="str">
        <f>IF(AD77=4,VLOOKUP(AE77,設定_幼児!$A$2:$B$4,2,1),"---")</f>
        <v>---</v>
      </c>
      <c r="AG77" s="136" t="str">
        <f t="shared" si="17"/>
        <v xml:space="preserve"> </v>
      </c>
      <c r="AH77" s="18" t="str">
        <f t="shared" ref="AH77:AH111" si="26">_xlfn.IFS(AG77=" ","",AG77&lt;=41,"3",AG77&lt;=47,"3.5",AG77&lt;=53,"4",AG77&lt;=59,4.5,AG77&lt;=65,5,AG77&lt;=71,5.5,AG77&gt;71,6,AG77="","")</f>
        <v/>
      </c>
      <c r="AI77" s="18">
        <v>66</v>
      </c>
      <c r="AJ77" s="18" t="str">
        <f t="shared" si="19"/>
        <v/>
      </c>
      <c r="AK77" s="18" t="str">
        <f t="shared" ref="AK77:AK140" si="27">"立得点表_幼児!"&amp;$AJ77&amp;"3:"&amp;$AJ77&amp;"７"</f>
        <v>立得点表_幼児!3:７</v>
      </c>
      <c r="AL77" s="116" t="str">
        <f t="shared" ref="AL77:AL140" si="28">"立得点表_幼児!"&amp;$AJ77&amp;"11:"&amp;$AJ77&amp;"15"</f>
        <v>立得点表_幼児!11:15</v>
      </c>
      <c r="AM77" s="18" t="str">
        <f t="shared" ref="AM77:AM140" si="29">"ボール得点表_幼児!"&amp;$AJ77&amp;"3:"&amp;$AJ77&amp;"７"</f>
        <v>ボール得点表_幼児!3:７</v>
      </c>
      <c r="AN77" s="116" t="str">
        <f t="shared" ref="AN77:AN140" si="30">"ボール得点表_幼児!"&amp;$AJ77&amp;"11:"&amp;$AJ77&amp;"15"</f>
        <v>ボール得点表_幼児!11:15</v>
      </c>
      <c r="AO77" s="18" t="str">
        <f t="shared" ref="AO77:AO140" si="31">"25m得点表_幼児!"&amp;$AJ77&amp;"3:"&amp;$AJ77&amp;"7"</f>
        <v>25m得点表_幼児!3:7</v>
      </c>
      <c r="AP77" s="116" t="str">
        <f t="shared" ref="AP77:AP140" si="32">"25m得点表_幼児!"&amp;$AJ76&amp;"11:"&amp;$AJ77&amp;"15"</f>
        <v>25m得点表_幼児!11:15</v>
      </c>
      <c r="AQ77" s="18" t="str">
        <f t="shared" ref="AQ77:AQ140" si="33">"往得点表_幼児!"&amp;$AJ77&amp;"3:"&amp;$AJ77&amp;"7"</f>
        <v>往得点表_幼児!3:7</v>
      </c>
      <c r="AR77" s="116" t="str">
        <f t="shared" ref="AR77:AR140" si="34">"往得点表_幼児!"&amp;$AJ77&amp;"11:"&amp;$AJ77&amp;"15"</f>
        <v>往得点表_幼児!11:15</v>
      </c>
      <c r="AS77" s="18" t="e">
        <f>OR(AND(#REF!&lt;=7,#REF!&lt;&gt;""),AND(#REF!&gt;=50,#REF!=""))</f>
        <v>#REF!</v>
      </c>
    </row>
    <row r="78" spans="1:45" ht="18" customHeight="1">
      <c r="A78" s="8">
        <v>67</v>
      </c>
      <c r="B78" s="226"/>
      <c r="C78" s="14"/>
      <c r="D78" s="227"/>
      <c r="E78" s="228" t="str">
        <f>IF(D78="","",DATEDIF(D78,W4,"y"))</f>
        <v/>
      </c>
      <c r="F78" s="14"/>
      <c r="G78" s="14"/>
      <c r="H78" s="229"/>
      <c r="I78" s="230" t="str">
        <f t="shared" ca="1" si="20"/>
        <v/>
      </c>
      <c r="J78" s="56"/>
      <c r="K78" s="57"/>
      <c r="L78" s="57"/>
      <c r="M78" s="57"/>
      <c r="N78" s="218"/>
      <c r="O78" s="231"/>
      <c r="P78" s="37" t="str">
        <f t="shared" ca="1" si="21"/>
        <v/>
      </c>
      <c r="Q78" s="56"/>
      <c r="R78" s="57"/>
      <c r="S78" s="57"/>
      <c r="T78" s="57"/>
      <c r="U78" s="58"/>
      <c r="V78" s="37"/>
      <c r="W78" s="232" t="str">
        <f t="shared" ca="1" si="22"/>
        <v/>
      </c>
      <c r="X78" s="56"/>
      <c r="Y78" s="57"/>
      <c r="Z78" s="57"/>
      <c r="AA78" s="218"/>
      <c r="AB78" s="229"/>
      <c r="AC78" s="230" t="str">
        <f t="shared" ca="1" si="23"/>
        <v/>
      </c>
      <c r="AD78" s="9" t="str">
        <f t="shared" si="24"/>
        <v/>
      </c>
      <c r="AE78" s="9" t="str">
        <f t="shared" si="25"/>
        <v/>
      </c>
      <c r="AF78" s="9" t="str">
        <f>IF(AD78=4,VLOOKUP(AE78,設定_幼児!$A$2:$B$4,2,1),"---")</f>
        <v>---</v>
      </c>
      <c r="AG78" s="136" t="str">
        <f t="shared" si="17"/>
        <v xml:space="preserve"> </v>
      </c>
      <c r="AH78" s="18" t="str">
        <f t="shared" si="26"/>
        <v/>
      </c>
      <c r="AI78" s="18">
        <v>67</v>
      </c>
      <c r="AJ78" s="18" t="str">
        <f t="shared" si="19"/>
        <v/>
      </c>
      <c r="AK78" s="18" t="str">
        <f t="shared" si="27"/>
        <v>立得点表_幼児!3:７</v>
      </c>
      <c r="AL78" s="116" t="str">
        <f t="shared" si="28"/>
        <v>立得点表_幼児!11:15</v>
      </c>
      <c r="AM78" s="18" t="str">
        <f t="shared" si="29"/>
        <v>ボール得点表_幼児!3:７</v>
      </c>
      <c r="AN78" s="116" t="str">
        <f t="shared" si="30"/>
        <v>ボール得点表_幼児!11:15</v>
      </c>
      <c r="AO78" s="18" t="str">
        <f t="shared" si="31"/>
        <v>25m得点表_幼児!3:7</v>
      </c>
      <c r="AP78" s="116" t="str">
        <f t="shared" si="32"/>
        <v>25m得点表_幼児!11:15</v>
      </c>
      <c r="AQ78" s="18" t="str">
        <f t="shared" si="33"/>
        <v>往得点表_幼児!3:7</v>
      </c>
      <c r="AR78" s="116" t="str">
        <f t="shared" si="34"/>
        <v>往得点表_幼児!11:15</v>
      </c>
      <c r="AS78" s="18" t="e">
        <f>OR(AND(#REF!&lt;=7,#REF!&lt;&gt;""),AND(#REF!&gt;=50,#REF!=""))</f>
        <v>#REF!</v>
      </c>
    </row>
    <row r="79" spans="1:45" ht="18" customHeight="1">
      <c r="A79" s="8">
        <v>68</v>
      </c>
      <c r="B79" s="226"/>
      <c r="C79" s="14"/>
      <c r="D79" s="227"/>
      <c r="E79" s="228" t="str">
        <f>IF(D79="","",DATEDIF(D79,W4,"y"))</f>
        <v/>
      </c>
      <c r="F79" s="14"/>
      <c r="G79" s="14"/>
      <c r="H79" s="229"/>
      <c r="I79" s="230" t="str">
        <f t="shared" ca="1" si="20"/>
        <v/>
      </c>
      <c r="J79" s="56"/>
      <c r="K79" s="57"/>
      <c r="L79" s="57"/>
      <c r="M79" s="57"/>
      <c r="N79" s="218"/>
      <c r="O79" s="231"/>
      <c r="P79" s="37" t="str">
        <f t="shared" ca="1" si="21"/>
        <v/>
      </c>
      <c r="Q79" s="56"/>
      <c r="R79" s="57"/>
      <c r="S79" s="57"/>
      <c r="T79" s="57"/>
      <c r="U79" s="58"/>
      <c r="V79" s="37"/>
      <c r="W79" s="232" t="str">
        <f t="shared" ca="1" si="22"/>
        <v/>
      </c>
      <c r="X79" s="56"/>
      <c r="Y79" s="57"/>
      <c r="Z79" s="57"/>
      <c r="AA79" s="218"/>
      <c r="AB79" s="229"/>
      <c r="AC79" s="230" t="str">
        <f t="shared" ca="1" si="23"/>
        <v/>
      </c>
      <c r="AD79" s="9" t="str">
        <f t="shared" si="24"/>
        <v/>
      </c>
      <c r="AE79" s="9" t="str">
        <f t="shared" si="25"/>
        <v/>
      </c>
      <c r="AF79" s="9" t="str">
        <f>IF(AD79=4,VLOOKUP(AE79,設定_幼児!$A$2:$B$4,2,1),"---")</f>
        <v>---</v>
      </c>
      <c r="AG79" s="136" t="str">
        <f t="shared" si="17"/>
        <v xml:space="preserve"> </v>
      </c>
      <c r="AH79" s="18" t="str">
        <f t="shared" si="26"/>
        <v/>
      </c>
      <c r="AI79" s="18">
        <v>68</v>
      </c>
      <c r="AJ79" s="18" t="str">
        <f t="shared" si="19"/>
        <v/>
      </c>
      <c r="AK79" s="18" t="str">
        <f t="shared" si="27"/>
        <v>立得点表_幼児!3:７</v>
      </c>
      <c r="AL79" s="116" t="str">
        <f t="shared" si="28"/>
        <v>立得点表_幼児!11:15</v>
      </c>
      <c r="AM79" s="18" t="str">
        <f t="shared" si="29"/>
        <v>ボール得点表_幼児!3:７</v>
      </c>
      <c r="AN79" s="116" t="str">
        <f t="shared" si="30"/>
        <v>ボール得点表_幼児!11:15</v>
      </c>
      <c r="AO79" s="18" t="str">
        <f t="shared" si="31"/>
        <v>25m得点表_幼児!3:7</v>
      </c>
      <c r="AP79" s="116" t="str">
        <f t="shared" si="32"/>
        <v>25m得点表_幼児!11:15</v>
      </c>
      <c r="AQ79" s="18" t="str">
        <f t="shared" si="33"/>
        <v>往得点表_幼児!3:7</v>
      </c>
      <c r="AR79" s="116" t="str">
        <f t="shared" si="34"/>
        <v>往得点表_幼児!11:15</v>
      </c>
      <c r="AS79" s="18" t="e">
        <f>OR(AND(#REF!&lt;=7,#REF!&lt;&gt;""),AND(#REF!&gt;=50,#REF!=""))</f>
        <v>#REF!</v>
      </c>
    </row>
    <row r="80" spans="1:45" ht="18" customHeight="1">
      <c r="A80" s="8">
        <v>69</v>
      </c>
      <c r="B80" s="226"/>
      <c r="C80" s="14"/>
      <c r="D80" s="227"/>
      <c r="E80" s="228" t="str">
        <f>IF(D80="","",DATEDIF(D80,W4,"y"))</f>
        <v/>
      </c>
      <c r="F80" s="14"/>
      <c r="G80" s="14"/>
      <c r="H80" s="229"/>
      <c r="I80" s="230" t="str">
        <f t="shared" ca="1" si="20"/>
        <v/>
      </c>
      <c r="J80" s="56"/>
      <c r="K80" s="57"/>
      <c r="L80" s="57"/>
      <c r="M80" s="57"/>
      <c r="N80" s="218"/>
      <c r="O80" s="231"/>
      <c r="P80" s="37" t="str">
        <f t="shared" ca="1" si="21"/>
        <v/>
      </c>
      <c r="Q80" s="56"/>
      <c r="R80" s="57"/>
      <c r="S80" s="57"/>
      <c r="T80" s="57"/>
      <c r="U80" s="58"/>
      <c r="V80" s="37"/>
      <c r="W80" s="232" t="str">
        <f t="shared" ca="1" si="22"/>
        <v/>
      </c>
      <c r="X80" s="56"/>
      <c r="Y80" s="57"/>
      <c r="Z80" s="57"/>
      <c r="AA80" s="218"/>
      <c r="AB80" s="229"/>
      <c r="AC80" s="230" t="str">
        <f t="shared" ca="1" si="23"/>
        <v/>
      </c>
      <c r="AD80" s="9" t="str">
        <f t="shared" si="24"/>
        <v/>
      </c>
      <c r="AE80" s="9" t="str">
        <f t="shared" si="25"/>
        <v/>
      </c>
      <c r="AF80" s="9" t="str">
        <f>IF(AD80=4,VLOOKUP(AE80,設定_幼児!$A$2:$B$4,2,1),"---")</f>
        <v>---</v>
      </c>
      <c r="AG80" s="136" t="str">
        <f t="shared" si="17"/>
        <v xml:space="preserve"> </v>
      </c>
      <c r="AH80" s="18" t="str">
        <f t="shared" si="26"/>
        <v/>
      </c>
      <c r="AI80" s="18">
        <v>69</v>
      </c>
      <c r="AJ80" s="18" t="str">
        <f t="shared" si="19"/>
        <v/>
      </c>
      <c r="AK80" s="18" t="str">
        <f t="shared" si="27"/>
        <v>立得点表_幼児!3:７</v>
      </c>
      <c r="AL80" s="116" t="str">
        <f t="shared" si="28"/>
        <v>立得点表_幼児!11:15</v>
      </c>
      <c r="AM80" s="18" t="str">
        <f t="shared" si="29"/>
        <v>ボール得点表_幼児!3:７</v>
      </c>
      <c r="AN80" s="116" t="str">
        <f t="shared" si="30"/>
        <v>ボール得点表_幼児!11:15</v>
      </c>
      <c r="AO80" s="18" t="str">
        <f t="shared" si="31"/>
        <v>25m得点表_幼児!3:7</v>
      </c>
      <c r="AP80" s="116" t="str">
        <f t="shared" si="32"/>
        <v>25m得点表_幼児!11:15</v>
      </c>
      <c r="AQ80" s="18" t="str">
        <f t="shared" si="33"/>
        <v>往得点表_幼児!3:7</v>
      </c>
      <c r="AR80" s="116" t="str">
        <f t="shared" si="34"/>
        <v>往得点表_幼児!11:15</v>
      </c>
      <c r="AS80" s="18" t="e">
        <f>OR(AND(#REF!&lt;=7,#REF!&lt;&gt;""),AND(#REF!&gt;=50,#REF!=""))</f>
        <v>#REF!</v>
      </c>
    </row>
    <row r="81" spans="1:45" s="47" customFormat="1" ht="18" customHeight="1">
      <c r="A81" s="10">
        <v>70</v>
      </c>
      <c r="B81" s="147"/>
      <c r="C81" s="15"/>
      <c r="D81" s="233"/>
      <c r="E81" s="139" t="str">
        <f>IF(D81="","",DATEDIF(D81,W4,"y"))</f>
        <v/>
      </c>
      <c r="F81" s="15"/>
      <c r="G81" s="15"/>
      <c r="H81" s="30"/>
      <c r="I81" s="31" t="str">
        <f t="shared" ca="1" si="20"/>
        <v/>
      </c>
      <c r="J81" s="59"/>
      <c r="K81" s="60"/>
      <c r="L81" s="60"/>
      <c r="M81" s="60"/>
      <c r="N81" s="151"/>
      <c r="O81" s="122"/>
      <c r="P81" s="38" t="str">
        <f t="shared" ca="1" si="21"/>
        <v/>
      </c>
      <c r="Q81" s="59"/>
      <c r="R81" s="60"/>
      <c r="S81" s="60"/>
      <c r="T81" s="60"/>
      <c r="U81" s="61"/>
      <c r="V81" s="38"/>
      <c r="W81" s="144" t="str">
        <f t="shared" ca="1" si="22"/>
        <v/>
      </c>
      <c r="X81" s="59"/>
      <c r="Y81" s="60"/>
      <c r="Z81" s="60"/>
      <c r="AA81" s="151"/>
      <c r="AB81" s="30"/>
      <c r="AC81" s="31" t="str">
        <f t="shared" ca="1" si="23"/>
        <v/>
      </c>
      <c r="AD81" s="11" t="str">
        <f t="shared" si="24"/>
        <v/>
      </c>
      <c r="AE81" s="11" t="str">
        <f t="shared" si="25"/>
        <v/>
      </c>
      <c r="AF81" s="11" t="str">
        <f>IF(AD81=4,VLOOKUP(AE81,設定_幼児!$A$2:$B$4,2,1),"---")</f>
        <v>---</v>
      </c>
      <c r="AG81" s="136" t="str">
        <f t="shared" si="17"/>
        <v xml:space="preserve"> </v>
      </c>
      <c r="AH81" s="18" t="str">
        <f t="shared" si="26"/>
        <v/>
      </c>
      <c r="AI81" s="47">
        <v>70</v>
      </c>
      <c r="AJ81" s="47" t="str">
        <f t="shared" si="19"/>
        <v/>
      </c>
      <c r="AK81" s="47" t="str">
        <f t="shared" si="27"/>
        <v>立得点表_幼児!3:７</v>
      </c>
      <c r="AL81" s="156" t="str">
        <f t="shared" si="28"/>
        <v>立得点表_幼児!11:15</v>
      </c>
      <c r="AM81" s="47" t="str">
        <f t="shared" si="29"/>
        <v>ボール得点表_幼児!3:７</v>
      </c>
      <c r="AN81" s="156" t="str">
        <f t="shared" si="30"/>
        <v>ボール得点表_幼児!11:15</v>
      </c>
      <c r="AO81" s="47" t="str">
        <f t="shared" si="31"/>
        <v>25m得点表_幼児!3:7</v>
      </c>
      <c r="AP81" s="156" t="str">
        <f t="shared" si="32"/>
        <v>25m得点表_幼児!11:15</v>
      </c>
      <c r="AQ81" s="47" t="str">
        <f t="shared" si="33"/>
        <v>往得点表_幼児!3:7</v>
      </c>
      <c r="AR81" s="156" t="str">
        <f t="shared" si="34"/>
        <v>往得点表_幼児!11:15</v>
      </c>
      <c r="AS81" s="47" t="e">
        <f>OR(AND(#REF!&lt;=7,#REF!&lt;&gt;""),AND(#REF!&gt;=50,#REF!=""))</f>
        <v>#REF!</v>
      </c>
    </row>
    <row r="82" spans="1:45" ht="18" customHeight="1">
      <c r="A82" s="5">
        <v>71</v>
      </c>
      <c r="B82" s="146"/>
      <c r="C82" s="16"/>
      <c r="D82" s="137"/>
      <c r="E82" s="138" t="str">
        <f>IF(D82="","",DATEDIF(D82,W4,"y"))</f>
        <v/>
      </c>
      <c r="F82" s="16"/>
      <c r="G82" s="16"/>
      <c r="H82" s="32"/>
      <c r="I82" s="29" t="str">
        <f t="shared" ca="1" si="20"/>
        <v/>
      </c>
      <c r="J82" s="6"/>
      <c r="K82" s="62"/>
      <c r="L82" s="62"/>
      <c r="M82" s="62"/>
      <c r="N82" s="150"/>
      <c r="O82" s="121"/>
      <c r="P82" s="36" t="str">
        <f t="shared" ca="1" si="21"/>
        <v/>
      </c>
      <c r="Q82" s="6"/>
      <c r="R82" s="62"/>
      <c r="S82" s="62"/>
      <c r="T82" s="62"/>
      <c r="U82" s="52"/>
      <c r="V82" s="36"/>
      <c r="W82" s="143" t="str">
        <f t="shared" ca="1" si="22"/>
        <v/>
      </c>
      <c r="X82" s="6"/>
      <c r="Y82" s="62"/>
      <c r="Z82" s="62"/>
      <c r="AA82" s="150"/>
      <c r="AB82" s="32"/>
      <c r="AC82" s="29" t="str">
        <f t="shared" ca="1" si="23"/>
        <v/>
      </c>
      <c r="AD82" s="7" t="str">
        <f t="shared" si="24"/>
        <v/>
      </c>
      <c r="AE82" s="7" t="str">
        <f t="shared" si="25"/>
        <v/>
      </c>
      <c r="AF82" s="7" t="str">
        <f>IF(AD82=4,VLOOKUP(AE82,設定_幼児!$A$2:$B$4,2,1),"---")</f>
        <v>---</v>
      </c>
      <c r="AG82" s="136" t="str">
        <f t="shared" ref="AG82:AG111" si="35">IF(D82=""," ",DATEDIF(D82,$W$4,"M"))</f>
        <v xml:space="preserve"> </v>
      </c>
      <c r="AH82" s="18" t="str">
        <f t="shared" si="26"/>
        <v/>
      </c>
      <c r="AI82" s="18">
        <v>71</v>
      </c>
      <c r="AJ82" s="18" t="str">
        <f t="shared" si="19"/>
        <v/>
      </c>
      <c r="AK82" s="18" t="str">
        <f t="shared" si="27"/>
        <v>立得点表_幼児!3:７</v>
      </c>
      <c r="AL82" s="116" t="str">
        <f t="shared" si="28"/>
        <v>立得点表_幼児!11:15</v>
      </c>
      <c r="AM82" s="18" t="str">
        <f t="shared" si="29"/>
        <v>ボール得点表_幼児!3:７</v>
      </c>
      <c r="AN82" s="116" t="str">
        <f t="shared" si="30"/>
        <v>ボール得点表_幼児!11:15</v>
      </c>
      <c r="AO82" s="18" t="str">
        <f t="shared" si="31"/>
        <v>25m得点表_幼児!3:7</v>
      </c>
      <c r="AP82" s="116" t="str">
        <f t="shared" si="32"/>
        <v>25m得点表_幼児!11:15</v>
      </c>
      <c r="AQ82" s="18" t="str">
        <f t="shared" si="33"/>
        <v>往得点表_幼児!3:7</v>
      </c>
      <c r="AR82" s="116" t="str">
        <f t="shared" si="34"/>
        <v>往得点表_幼児!11:15</v>
      </c>
      <c r="AS82" s="18" t="e">
        <f>OR(AND(#REF!&lt;=7,#REF!&lt;&gt;""),AND(#REF!&gt;=50,#REF!=""))</f>
        <v>#REF!</v>
      </c>
    </row>
    <row r="83" spans="1:45" ht="18" customHeight="1">
      <c r="A83" s="8">
        <v>72</v>
      </c>
      <c r="B83" s="226"/>
      <c r="C83" s="14"/>
      <c r="D83" s="227"/>
      <c r="E83" s="228" t="str">
        <f>IF(D83="","",DATEDIF(D83,W4,"y"))</f>
        <v/>
      </c>
      <c r="F83" s="14"/>
      <c r="G83" s="14"/>
      <c r="H83" s="229"/>
      <c r="I83" s="230" t="str">
        <f t="shared" ca="1" si="20"/>
        <v/>
      </c>
      <c r="J83" s="56"/>
      <c r="K83" s="57"/>
      <c r="L83" s="57"/>
      <c r="M83" s="57"/>
      <c r="N83" s="218"/>
      <c r="O83" s="231"/>
      <c r="P83" s="37" t="str">
        <f t="shared" ca="1" si="21"/>
        <v/>
      </c>
      <c r="Q83" s="56"/>
      <c r="R83" s="57"/>
      <c r="S83" s="57"/>
      <c r="T83" s="57"/>
      <c r="U83" s="58"/>
      <c r="V83" s="37"/>
      <c r="W83" s="232" t="str">
        <f t="shared" ca="1" si="22"/>
        <v/>
      </c>
      <c r="X83" s="56"/>
      <c r="Y83" s="57"/>
      <c r="Z83" s="57"/>
      <c r="AA83" s="218"/>
      <c r="AB83" s="229"/>
      <c r="AC83" s="230" t="str">
        <f t="shared" ca="1" si="23"/>
        <v/>
      </c>
      <c r="AD83" s="9" t="str">
        <f t="shared" si="24"/>
        <v/>
      </c>
      <c r="AE83" s="9" t="str">
        <f t="shared" si="25"/>
        <v/>
      </c>
      <c r="AF83" s="9" t="str">
        <f>IF(AD83=4,VLOOKUP(AE83,設定_幼児!$A$2:$B$4,2,1),"---")</f>
        <v>---</v>
      </c>
      <c r="AG83" s="136" t="str">
        <f t="shared" si="35"/>
        <v xml:space="preserve"> </v>
      </c>
      <c r="AH83" s="18" t="str">
        <f t="shared" si="26"/>
        <v/>
      </c>
      <c r="AI83" s="18">
        <v>72</v>
      </c>
      <c r="AJ83" s="18" t="str">
        <f t="shared" si="19"/>
        <v/>
      </c>
      <c r="AK83" s="18" t="str">
        <f t="shared" si="27"/>
        <v>立得点表_幼児!3:７</v>
      </c>
      <c r="AL83" s="116" t="str">
        <f t="shared" si="28"/>
        <v>立得点表_幼児!11:15</v>
      </c>
      <c r="AM83" s="18" t="str">
        <f t="shared" si="29"/>
        <v>ボール得点表_幼児!3:７</v>
      </c>
      <c r="AN83" s="116" t="str">
        <f t="shared" si="30"/>
        <v>ボール得点表_幼児!11:15</v>
      </c>
      <c r="AO83" s="18" t="str">
        <f t="shared" si="31"/>
        <v>25m得点表_幼児!3:7</v>
      </c>
      <c r="AP83" s="116" t="str">
        <f t="shared" si="32"/>
        <v>25m得点表_幼児!11:15</v>
      </c>
      <c r="AQ83" s="18" t="str">
        <f t="shared" si="33"/>
        <v>往得点表_幼児!3:7</v>
      </c>
      <c r="AR83" s="116" t="str">
        <f t="shared" si="34"/>
        <v>往得点表_幼児!11:15</v>
      </c>
      <c r="AS83" s="18" t="e">
        <f>OR(AND(#REF!&lt;=7,#REF!&lt;&gt;""),AND(#REF!&gt;=50,#REF!=""))</f>
        <v>#REF!</v>
      </c>
    </row>
    <row r="84" spans="1:45" ht="18" customHeight="1">
      <c r="A84" s="8">
        <v>73</v>
      </c>
      <c r="B84" s="226"/>
      <c r="C84" s="14"/>
      <c r="D84" s="227"/>
      <c r="E84" s="228" t="str">
        <f>IF(D84="","",DATEDIF(D84,W4,"y"))</f>
        <v/>
      </c>
      <c r="F84" s="14"/>
      <c r="G84" s="14"/>
      <c r="H84" s="229"/>
      <c r="I84" s="230" t="str">
        <f t="shared" ca="1" si="20"/>
        <v/>
      </c>
      <c r="J84" s="56"/>
      <c r="K84" s="57"/>
      <c r="L84" s="57"/>
      <c r="M84" s="57"/>
      <c r="N84" s="218"/>
      <c r="O84" s="231"/>
      <c r="P84" s="37" t="str">
        <f t="shared" ca="1" si="21"/>
        <v/>
      </c>
      <c r="Q84" s="56"/>
      <c r="R84" s="57"/>
      <c r="S84" s="57"/>
      <c r="T84" s="57"/>
      <c r="U84" s="58"/>
      <c r="V84" s="37"/>
      <c r="W84" s="232" t="str">
        <f t="shared" ca="1" si="22"/>
        <v/>
      </c>
      <c r="X84" s="56"/>
      <c r="Y84" s="57"/>
      <c r="Z84" s="57"/>
      <c r="AA84" s="218"/>
      <c r="AB84" s="229"/>
      <c r="AC84" s="230" t="str">
        <f t="shared" ca="1" si="23"/>
        <v/>
      </c>
      <c r="AD84" s="9" t="str">
        <f t="shared" si="24"/>
        <v/>
      </c>
      <c r="AE84" s="9" t="str">
        <f t="shared" si="25"/>
        <v/>
      </c>
      <c r="AF84" s="9" t="str">
        <f>IF(AD84=4,VLOOKUP(AE84,設定_幼児!$A$2:$B$4,2,1),"---")</f>
        <v>---</v>
      </c>
      <c r="AG84" s="136" t="str">
        <f t="shared" si="35"/>
        <v xml:space="preserve"> </v>
      </c>
      <c r="AH84" s="18" t="str">
        <f t="shared" si="26"/>
        <v/>
      </c>
      <c r="AI84" s="18">
        <v>73</v>
      </c>
      <c r="AJ84" s="18" t="str">
        <f t="shared" si="19"/>
        <v/>
      </c>
      <c r="AK84" s="18" t="str">
        <f t="shared" si="27"/>
        <v>立得点表_幼児!3:７</v>
      </c>
      <c r="AL84" s="116" t="str">
        <f t="shared" si="28"/>
        <v>立得点表_幼児!11:15</v>
      </c>
      <c r="AM84" s="18" t="str">
        <f t="shared" si="29"/>
        <v>ボール得点表_幼児!3:７</v>
      </c>
      <c r="AN84" s="116" t="str">
        <f t="shared" si="30"/>
        <v>ボール得点表_幼児!11:15</v>
      </c>
      <c r="AO84" s="18" t="str">
        <f t="shared" si="31"/>
        <v>25m得点表_幼児!3:7</v>
      </c>
      <c r="AP84" s="116" t="str">
        <f t="shared" si="32"/>
        <v>25m得点表_幼児!11:15</v>
      </c>
      <c r="AQ84" s="18" t="str">
        <f t="shared" si="33"/>
        <v>往得点表_幼児!3:7</v>
      </c>
      <c r="AR84" s="116" t="str">
        <f t="shared" si="34"/>
        <v>往得点表_幼児!11:15</v>
      </c>
      <c r="AS84" s="18" t="e">
        <f>OR(AND(#REF!&lt;=7,#REF!&lt;&gt;""),AND(#REF!&gt;=50,#REF!=""))</f>
        <v>#REF!</v>
      </c>
    </row>
    <row r="85" spans="1:45" ht="18" customHeight="1">
      <c r="A85" s="8">
        <v>74</v>
      </c>
      <c r="B85" s="226"/>
      <c r="C85" s="14"/>
      <c r="D85" s="227"/>
      <c r="E85" s="228" t="str">
        <f>IF(D85="","",DATEDIF(D85,W4,"y"))</f>
        <v/>
      </c>
      <c r="F85" s="14"/>
      <c r="G85" s="14"/>
      <c r="H85" s="229"/>
      <c r="I85" s="230" t="str">
        <f t="shared" ca="1" si="20"/>
        <v/>
      </c>
      <c r="J85" s="56"/>
      <c r="K85" s="57"/>
      <c r="L85" s="57"/>
      <c r="M85" s="57"/>
      <c r="N85" s="218"/>
      <c r="O85" s="231"/>
      <c r="P85" s="37" t="str">
        <f t="shared" ca="1" si="21"/>
        <v/>
      </c>
      <c r="Q85" s="56"/>
      <c r="R85" s="57"/>
      <c r="S85" s="57"/>
      <c r="T85" s="57"/>
      <c r="U85" s="58"/>
      <c r="V85" s="37"/>
      <c r="W85" s="232" t="str">
        <f t="shared" ca="1" si="22"/>
        <v/>
      </c>
      <c r="X85" s="56"/>
      <c r="Y85" s="57"/>
      <c r="Z85" s="57"/>
      <c r="AA85" s="218"/>
      <c r="AB85" s="229"/>
      <c r="AC85" s="230" t="str">
        <f t="shared" ca="1" si="23"/>
        <v/>
      </c>
      <c r="AD85" s="9" t="str">
        <f t="shared" si="24"/>
        <v/>
      </c>
      <c r="AE85" s="9" t="str">
        <f t="shared" si="25"/>
        <v/>
      </c>
      <c r="AF85" s="9" t="str">
        <f>IF(AD85=4,VLOOKUP(AE85,設定_幼児!$A$2:$B$4,2,1),"---")</f>
        <v>---</v>
      </c>
      <c r="AG85" s="136" t="str">
        <f t="shared" si="35"/>
        <v xml:space="preserve"> </v>
      </c>
      <c r="AH85" s="18" t="str">
        <f t="shared" si="26"/>
        <v/>
      </c>
      <c r="AI85" s="18">
        <v>74</v>
      </c>
      <c r="AJ85" s="18" t="str">
        <f t="shared" si="19"/>
        <v/>
      </c>
      <c r="AK85" s="18" t="str">
        <f t="shared" si="27"/>
        <v>立得点表_幼児!3:７</v>
      </c>
      <c r="AL85" s="116" t="str">
        <f t="shared" si="28"/>
        <v>立得点表_幼児!11:15</v>
      </c>
      <c r="AM85" s="18" t="str">
        <f t="shared" si="29"/>
        <v>ボール得点表_幼児!3:７</v>
      </c>
      <c r="AN85" s="116" t="str">
        <f t="shared" si="30"/>
        <v>ボール得点表_幼児!11:15</v>
      </c>
      <c r="AO85" s="18" t="str">
        <f t="shared" si="31"/>
        <v>25m得点表_幼児!3:7</v>
      </c>
      <c r="AP85" s="116" t="str">
        <f t="shared" si="32"/>
        <v>25m得点表_幼児!11:15</v>
      </c>
      <c r="AQ85" s="18" t="str">
        <f t="shared" si="33"/>
        <v>往得点表_幼児!3:7</v>
      </c>
      <c r="AR85" s="116" t="str">
        <f t="shared" si="34"/>
        <v>往得点表_幼児!11:15</v>
      </c>
      <c r="AS85" s="18" t="e">
        <f>OR(AND(#REF!&lt;=7,#REF!&lt;&gt;""),AND(#REF!&gt;=50,#REF!=""))</f>
        <v>#REF!</v>
      </c>
    </row>
    <row r="86" spans="1:45" s="47" customFormat="1" ht="18" customHeight="1">
      <c r="A86" s="10">
        <v>75</v>
      </c>
      <c r="B86" s="147"/>
      <c r="C86" s="15"/>
      <c r="D86" s="233"/>
      <c r="E86" s="139" t="str">
        <f>IF(D86="","",DATEDIF(D86,W4,"y"))</f>
        <v/>
      </c>
      <c r="F86" s="15"/>
      <c r="G86" s="15"/>
      <c r="H86" s="30"/>
      <c r="I86" s="31" t="str">
        <f t="shared" ca="1" si="20"/>
        <v/>
      </c>
      <c r="J86" s="59"/>
      <c r="K86" s="60"/>
      <c r="L86" s="60"/>
      <c r="M86" s="60"/>
      <c r="N86" s="151"/>
      <c r="O86" s="122"/>
      <c r="P86" s="38" t="str">
        <f t="shared" ca="1" si="21"/>
        <v/>
      </c>
      <c r="Q86" s="59"/>
      <c r="R86" s="60"/>
      <c r="S86" s="60"/>
      <c r="T86" s="60"/>
      <c r="U86" s="61"/>
      <c r="V86" s="38"/>
      <c r="W86" s="144" t="str">
        <f t="shared" ca="1" si="22"/>
        <v/>
      </c>
      <c r="X86" s="59"/>
      <c r="Y86" s="60"/>
      <c r="Z86" s="60"/>
      <c r="AA86" s="151"/>
      <c r="AB86" s="30"/>
      <c r="AC86" s="31" t="str">
        <f t="shared" ca="1" si="23"/>
        <v/>
      </c>
      <c r="AD86" s="11" t="str">
        <f t="shared" si="24"/>
        <v/>
      </c>
      <c r="AE86" s="11" t="str">
        <f t="shared" si="25"/>
        <v/>
      </c>
      <c r="AF86" s="11" t="str">
        <f>IF(AD86=4,VLOOKUP(AE86,設定_幼児!$A$2:$B$4,2,1),"---")</f>
        <v>---</v>
      </c>
      <c r="AG86" s="136" t="str">
        <f t="shared" si="35"/>
        <v xml:space="preserve"> </v>
      </c>
      <c r="AH86" s="18" t="str">
        <f t="shared" si="26"/>
        <v/>
      </c>
      <c r="AI86" s="47">
        <v>75</v>
      </c>
      <c r="AJ86" s="47" t="str">
        <f t="shared" si="19"/>
        <v/>
      </c>
      <c r="AK86" s="47" t="str">
        <f t="shared" si="27"/>
        <v>立得点表_幼児!3:７</v>
      </c>
      <c r="AL86" s="156" t="str">
        <f t="shared" si="28"/>
        <v>立得点表_幼児!11:15</v>
      </c>
      <c r="AM86" s="47" t="str">
        <f t="shared" si="29"/>
        <v>ボール得点表_幼児!3:７</v>
      </c>
      <c r="AN86" s="156" t="str">
        <f t="shared" si="30"/>
        <v>ボール得点表_幼児!11:15</v>
      </c>
      <c r="AO86" s="47" t="str">
        <f t="shared" si="31"/>
        <v>25m得点表_幼児!3:7</v>
      </c>
      <c r="AP86" s="156" t="str">
        <f t="shared" si="32"/>
        <v>25m得点表_幼児!11:15</v>
      </c>
      <c r="AQ86" s="47" t="str">
        <f t="shared" si="33"/>
        <v>往得点表_幼児!3:7</v>
      </c>
      <c r="AR86" s="156" t="str">
        <f t="shared" si="34"/>
        <v>往得点表_幼児!11:15</v>
      </c>
      <c r="AS86" s="47" t="e">
        <f>OR(AND(#REF!&lt;=7,#REF!&lt;&gt;""),AND(#REF!&gt;=50,#REF!=""))</f>
        <v>#REF!</v>
      </c>
    </row>
    <row r="87" spans="1:45" ht="18" customHeight="1">
      <c r="A87" s="5">
        <v>76</v>
      </c>
      <c r="B87" s="146"/>
      <c r="C87" s="16"/>
      <c r="D87" s="137"/>
      <c r="E87" s="138" t="str">
        <f>IF(D87="","",DATEDIF(D87,W4,"y"))</f>
        <v/>
      </c>
      <c r="F87" s="16"/>
      <c r="G87" s="16"/>
      <c r="H87" s="32"/>
      <c r="I87" s="29" t="str">
        <f t="shared" ca="1" si="20"/>
        <v/>
      </c>
      <c r="J87" s="6"/>
      <c r="K87" s="62"/>
      <c r="L87" s="62"/>
      <c r="M87" s="62"/>
      <c r="N87" s="150"/>
      <c r="O87" s="121"/>
      <c r="P87" s="36" t="str">
        <f t="shared" ca="1" si="21"/>
        <v/>
      </c>
      <c r="Q87" s="6"/>
      <c r="R87" s="62"/>
      <c r="S87" s="62"/>
      <c r="T87" s="62"/>
      <c r="U87" s="52"/>
      <c r="V87" s="36"/>
      <c r="W87" s="143" t="str">
        <f t="shared" ca="1" si="22"/>
        <v/>
      </c>
      <c r="X87" s="6"/>
      <c r="Y87" s="62"/>
      <c r="Z87" s="62"/>
      <c r="AA87" s="150"/>
      <c r="AB87" s="32"/>
      <c r="AC87" s="29" t="str">
        <f t="shared" ca="1" si="23"/>
        <v/>
      </c>
      <c r="AD87" s="7" t="str">
        <f t="shared" si="24"/>
        <v/>
      </c>
      <c r="AE87" s="7" t="str">
        <f t="shared" si="25"/>
        <v/>
      </c>
      <c r="AF87" s="7" t="str">
        <f>IF(AD87=4,VLOOKUP(AE87,設定_幼児!$A$2:$B$4,2,1),"---")</f>
        <v>---</v>
      </c>
      <c r="AG87" s="136" t="str">
        <f t="shared" si="35"/>
        <v xml:space="preserve"> </v>
      </c>
      <c r="AH87" s="18" t="str">
        <f t="shared" si="26"/>
        <v/>
      </c>
      <c r="AI87" s="18">
        <v>76</v>
      </c>
      <c r="AJ87" s="18" t="str">
        <f t="shared" si="19"/>
        <v/>
      </c>
      <c r="AK87" s="18" t="str">
        <f t="shared" si="27"/>
        <v>立得点表_幼児!3:７</v>
      </c>
      <c r="AL87" s="116" t="str">
        <f t="shared" si="28"/>
        <v>立得点表_幼児!11:15</v>
      </c>
      <c r="AM87" s="18" t="str">
        <f t="shared" si="29"/>
        <v>ボール得点表_幼児!3:７</v>
      </c>
      <c r="AN87" s="116" t="str">
        <f t="shared" si="30"/>
        <v>ボール得点表_幼児!11:15</v>
      </c>
      <c r="AO87" s="18" t="str">
        <f t="shared" si="31"/>
        <v>25m得点表_幼児!3:7</v>
      </c>
      <c r="AP87" s="116" t="str">
        <f t="shared" si="32"/>
        <v>25m得点表_幼児!11:15</v>
      </c>
      <c r="AQ87" s="18" t="str">
        <f t="shared" si="33"/>
        <v>往得点表_幼児!3:7</v>
      </c>
      <c r="AR87" s="116" t="str">
        <f t="shared" si="34"/>
        <v>往得点表_幼児!11:15</v>
      </c>
      <c r="AS87" s="18" t="e">
        <f>OR(AND(#REF!&lt;=7,#REF!&lt;&gt;""),AND(#REF!&gt;=50,#REF!=""))</f>
        <v>#REF!</v>
      </c>
    </row>
    <row r="88" spans="1:45" ht="18" customHeight="1">
      <c r="A88" s="8">
        <v>77</v>
      </c>
      <c r="B88" s="226"/>
      <c r="C88" s="14"/>
      <c r="D88" s="227"/>
      <c r="E88" s="228" t="str">
        <f>IF(D88="","",DATEDIF(D88,W4,"y"))</f>
        <v/>
      </c>
      <c r="F88" s="14"/>
      <c r="G88" s="14"/>
      <c r="H88" s="229"/>
      <c r="I88" s="230" t="str">
        <f t="shared" ca="1" si="20"/>
        <v/>
      </c>
      <c r="J88" s="56"/>
      <c r="K88" s="57"/>
      <c r="L88" s="57"/>
      <c r="M88" s="57"/>
      <c r="N88" s="218"/>
      <c r="O88" s="231"/>
      <c r="P88" s="37" t="str">
        <f t="shared" ca="1" si="21"/>
        <v/>
      </c>
      <c r="Q88" s="56"/>
      <c r="R88" s="57"/>
      <c r="S88" s="57"/>
      <c r="T88" s="57"/>
      <c r="U88" s="58"/>
      <c r="V88" s="37"/>
      <c r="W88" s="232" t="str">
        <f t="shared" ca="1" si="22"/>
        <v/>
      </c>
      <c r="X88" s="56"/>
      <c r="Y88" s="57"/>
      <c r="Z88" s="57"/>
      <c r="AA88" s="218"/>
      <c r="AB88" s="229"/>
      <c r="AC88" s="230" t="str">
        <f t="shared" ca="1" si="23"/>
        <v/>
      </c>
      <c r="AD88" s="9" t="str">
        <f t="shared" si="24"/>
        <v/>
      </c>
      <c r="AE88" s="9" t="str">
        <f t="shared" si="25"/>
        <v/>
      </c>
      <c r="AF88" s="9" t="str">
        <f>IF(AD88=4,VLOOKUP(AE88,設定_幼児!$A$2:$B$4,2,1),"---")</f>
        <v>---</v>
      </c>
      <c r="AG88" s="136" t="str">
        <f t="shared" si="35"/>
        <v xml:space="preserve"> </v>
      </c>
      <c r="AH88" s="18" t="str">
        <f t="shared" si="26"/>
        <v/>
      </c>
      <c r="AI88" s="18">
        <v>77</v>
      </c>
      <c r="AJ88" s="18" t="str">
        <f t="shared" si="19"/>
        <v/>
      </c>
      <c r="AK88" s="18" t="str">
        <f t="shared" si="27"/>
        <v>立得点表_幼児!3:７</v>
      </c>
      <c r="AL88" s="116" t="str">
        <f t="shared" si="28"/>
        <v>立得点表_幼児!11:15</v>
      </c>
      <c r="AM88" s="18" t="str">
        <f t="shared" si="29"/>
        <v>ボール得点表_幼児!3:７</v>
      </c>
      <c r="AN88" s="116" t="str">
        <f t="shared" si="30"/>
        <v>ボール得点表_幼児!11:15</v>
      </c>
      <c r="AO88" s="18" t="str">
        <f t="shared" si="31"/>
        <v>25m得点表_幼児!3:7</v>
      </c>
      <c r="AP88" s="116" t="str">
        <f t="shared" si="32"/>
        <v>25m得点表_幼児!11:15</v>
      </c>
      <c r="AQ88" s="18" t="str">
        <f t="shared" si="33"/>
        <v>往得点表_幼児!3:7</v>
      </c>
      <c r="AR88" s="116" t="str">
        <f t="shared" si="34"/>
        <v>往得点表_幼児!11:15</v>
      </c>
      <c r="AS88" s="18" t="e">
        <f>OR(AND(#REF!&lt;=7,#REF!&lt;&gt;""),AND(#REF!&gt;=50,#REF!=""))</f>
        <v>#REF!</v>
      </c>
    </row>
    <row r="89" spans="1:45" ht="18" customHeight="1">
      <c r="A89" s="8">
        <v>78</v>
      </c>
      <c r="B89" s="226"/>
      <c r="C89" s="14"/>
      <c r="D89" s="227"/>
      <c r="E89" s="228" t="str">
        <f>IF(D89="","",DATEDIF(D89,W4,"y"))</f>
        <v/>
      </c>
      <c r="F89" s="14"/>
      <c r="G89" s="14"/>
      <c r="H89" s="229"/>
      <c r="I89" s="230" t="str">
        <f t="shared" ca="1" si="20"/>
        <v/>
      </c>
      <c r="J89" s="56"/>
      <c r="K89" s="57"/>
      <c r="L89" s="57"/>
      <c r="M89" s="57"/>
      <c r="N89" s="218"/>
      <c r="O89" s="231"/>
      <c r="P89" s="37" t="str">
        <f t="shared" ca="1" si="21"/>
        <v/>
      </c>
      <c r="Q89" s="56"/>
      <c r="R89" s="57"/>
      <c r="S89" s="57"/>
      <c r="T89" s="57"/>
      <c r="U89" s="58"/>
      <c r="V89" s="37"/>
      <c r="W89" s="232" t="str">
        <f t="shared" ca="1" si="22"/>
        <v/>
      </c>
      <c r="X89" s="56"/>
      <c r="Y89" s="57"/>
      <c r="Z89" s="57"/>
      <c r="AA89" s="218"/>
      <c r="AB89" s="229"/>
      <c r="AC89" s="230" t="str">
        <f t="shared" ca="1" si="23"/>
        <v/>
      </c>
      <c r="AD89" s="9" t="str">
        <f t="shared" si="24"/>
        <v/>
      </c>
      <c r="AE89" s="9" t="str">
        <f t="shared" si="25"/>
        <v/>
      </c>
      <c r="AF89" s="9" t="str">
        <f>IF(AD89=4,VLOOKUP(AE89,設定_幼児!$A$2:$B$4,2,1),"---")</f>
        <v>---</v>
      </c>
      <c r="AG89" s="136" t="str">
        <f t="shared" si="35"/>
        <v xml:space="preserve"> </v>
      </c>
      <c r="AH89" s="18" t="str">
        <f t="shared" si="26"/>
        <v/>
      </c>
      <c r="AI89" s="18">
        <v>78</v>
      </c>
      <c r="AJ89" s="18" t="str">
        <f t="shared" si="19"/>
        <v/>
      </c>
      <c r="AK89" s="18" t="str">
        <f t="shared" si="27"/>
        <v>立得点表_幼児!3:７</v>
      </c>
      <c r="AL89" s="116" t="str">
        <f t="shared" si="28"/>
        <v>立得点表_幼児!11:15</v>
      </c>
      <c r="AM89" s="18" t="str">
        <f t="shared" si="29"/>
        <v>ボール得点表_幼児!3:７</v>
      </c>
      <c r="AN89" s="116" t="str">
        <f t="shared" si="30"/>
        <v>ボール得点表_幼児!11:15</v>
      </c>
      <c r="AO89" s="18" t="str">
        <f t="shared" si="31"/>
        <v>25m得点表_幼児!3:7</v>
      </c>
      <c r="AP89" s="116" t="str">
        <f t="shared" si="32"/>
        <v>25m得点表_幼児!11:15</v>
      </c>
      <c r="AQ89" s="18" t="str">
        <f t="shared" si="33"/>
        <v>往得点表_幼児!3:7</v>
      </c>
      <c r="AR89" s="116" t="str">
        <f t="shared" si="34"/>
        <v>往得点表_幼児!11:15</v>
      </c>
      <c r="AS89" s="18" t="e">
        <f>OR(AND(#REF!&lt;=7,#REF!&lt;&gt;""),AND(#REF!&gt;=50,#REF!=""))</f>
        <v>#REF!</v>
      </c>
    </row>
    <row r="90" spans="1:45" ht="18" customHeight="1">
      <c r="A90" s="8">
        <v>79</v>
      </c>
      <c r="B90" s="226"/>
      <c r="C90" s="14"/>
      <c r="D90" s="227"/>
      <c r="E90" s="228" t="str">
        <f>IF(D90="","",DATEDIF(D90,W4,"y"))</f>
        <v/>
      </c>
      <c r="F90" s="14"/>
      <c r="G90" s="14"/>
      <c r="H90" s="229"/>
      <c r="I90" s="230" t="str">
        <f t="shared" ca="1" si="20"/>
        <v/>
      </c>
      <c r="J90" s="56"/>
      <c r="K90" s="57"/>
      <c r="L90" s="57"/>
      <c r="M90" s="57"/>
      <c r="N90" s="218"/>
      <c r="O90" s="231"/>
      <c r="P90" s="37" t="str">
        <f t="shared" ca="1" si="21"/>
        <v/>
      </c>
      <c r="Q90" s="56"/>
      <c r="R90" s="57"/>
      <c r="S90" s="57"/>
      <c r="T90" s="57"/>
      <c r="U90" s="58"/>
      <c r="V90" s="37"/>
      <c r="W90" s="232" t="str">
        <f t="shared" ca="1" si="22"/>
        <v/>
      </c>
      <c r="X90" s="56"/>
      <c r="Y90" s="57"/>
      <c r="Z90" s="57"/>
      <c r="AA90" s="218"/>
      <c r="AB90" s="229"/>
      <c r="AC90" s="230" t="str">
        <f t="shared" ca="1" si="23"/>
        <v/>
      </c>
      <c r="AD90" s="9" t="str">
        <f t="shared" si="24"/>
        <v/>
      </c>
      <c r="AE90" s="9" t="str">
        <f t="shared" si="25"/>
        <v/>
      </c>
      <c r="AF90" s="9" t="str">
        <f>IF(AD90=4,VLOOKUP(AE90,設定_幼児!$A$2:$B$4,2,1),"---")</f>
        <v>---</v>
      </c>
      <c r="AG90" s="136" t="str">
        <f t="shared" si="35"/>
        <v xml:space="preserve"> </v>
      </c>
      <c r="AH90" s="18" t="str">
        <f t="shared" si="26"/>
        <v/>
      </c>
      <c r="AI90" s="18">
        <v>79</v>
      </c>
      <c r="AJ90" s="18" t="str">
        <f t="shared" si="19"/>
        <v/>
      </c>
      <c r="AK90" s="18" t="str">
        <f t="shared" si="27"/>
        <v>立得点表_幼児!3:７</v>
      </c>
      <c r="AL90" s="116" t="str">
        <f t="shared" si="28"/>
        <v>立得点表_幼児!11:15</v>
      </c>
      <c r="AM90" s="18" t="str">
        <f t="shared" si="29"/>
        <v>ボール得点表_幼児!3:７</v>
      </c>
      <c r="AN90" s="116" t="str">
        <f t="shared" si="30"/>
        <v>ボール得点表_幼児!11:15</v>
      </c>
      <c r="AO90" s="18" t="str">
        <f t="shared" si="31"/>
        <v>25m得点表_幼児!3:7</v>
      </c>
      <c r="AP90" s="116" t="str">
        <f t="shared" si="32"/>
        <v>25m得点表_幼児!11:15</v>
      </c>
      <c r="AQ90" s="18" t="str">
        <f t="shared" si="33"/>
        <v>往得点表_幼児!3:7</v>
      </c>
      <c r="AR90" s="116" t="str">
        <f t="shared" si="34"/>
        <v>往得点表_幼児!11:15</v>
      </c>
      <c r="AS90" s="18" t="e">
        <f>OR(AND(#REF!&lt;=7,#REF!&lt;&gt;""),AND(#REF!&gt;=50,#REF!=""))</f>
        <v>#REF!</v>
      </c>
    </row>
    <row r="91" spans="1:45" s="47" customFormat="1" ht="18" customHeight="1">
      <c r="A91" s="10">
        <v>80</v>
      </c>
      <c r="B91" s="147"/>
      <c r="C91" s="15"/>
      <c r="D91" s="233"/>
      <c r="E91" s="139" t="str">
        <f>IF(D91="","",DATEDIF(D91,W4,"y"))</f>
        <v/>
      </c>
      <c r="F91" s="15"/>
      <c r="G91" s="15"/>
      <c r="H91" s="30"/>
      <c r="I91" s="31" t="str">
        <f t="shared" ca="1" si="20"/>
        <v/>
      </c>
      <c r="J91" s="59"/>
      <c r="K91" s="60"/>
      <c r="L91" s="60"/>
      <c r="M91" s="60"/>
      <c r="N91" s="151"/>
      <c r="O91" s="122"/>
      <c r="P91" s="38" t="str">
        <f t="shared" ca="1" si="21"/>
        <v/>
      </c>
      <c r="Q91" s="59"/>
      <c r="R91" s="60"/>
      <c r="S91" s="60"/>
      <c r="T91" s="60"/>
      <c r="U91" s="61"/>
      <c r="V91" s="38"/>
      <c r="W91" s="144" t="str">
        <f t="shared" ca="1" si="22"/>
        <v/>
      </c>
      <c r="X91" s="59"/>
      <c r="Y91" s="60"/>
      <c r="Z91" s="60"/>
      <c r="AA91" s="151"/>
      <c r="AB91" s="30"/>
      <c r="AC91" s="31" t="str">
        <f t="shared" ca="1" si="23"/>
        <v/>
      </c>
      <c r="AD91" s="11" t="str">
        <f t="shared" si="24"/>
        <v/>
      </c>
      <c r="AE91" s="11" t="str">
        <f t="shared" si="25"/>
        <v/>
      </c>
      <c r="AF91" s="11" t="str">
        <f>IF(AD91=4,VLOOKUP(AE91,設定_幼児!$A$2:$B$4,2,1),"---")</f>
        <v>---</v>
      </c>
      <c r="AG91" s="136" t="str">
        <f t="shared" si="35"/>
        <v xml:space="preserve"> </v>
      </c>
      <c r="AH91" s="18" t="str">
        <f t="shared" si="26"/>
        <v/>
      </c>
      <c r="AI91" s="47">
        <v>80</v>
      </c>
      <c r="AJ91" s="47" t="str">
        <f t="shared" si="19"/>
        <v/>
      </c>
      <c r="AK91" s="47" t="str">
        <f t="shared" si="27"/>
        <v>立得点表_幼児!3:７</v>
      </c>
      <c r="AL91" s="156" t="str">
        <f t="shared" si="28"/>
        <v>立得点表_幼児!11:15</v>
      </c>
      <c r="AM91" s="47" t="str">
        <f t="shared" si="29"/>
        <v>ボール得点表_幼児!3:７</v>
      </c>
      <c r="AN91" s="156" t="str">
        <f t="shared" si="30"/>
        <v>ボール得点表_幼児!11:15</v>
      </c>
      <c r="AO91" s="47" t="str">
        <f t="shared" si="31"/>
        <v>25m得点表_幼児!3:7</v>
      </c>
      <c r="AP91" s="156" t="str">
        <f t="shared" si="32"/>
        <v>25m得点表_幼児!11:15</v>
      </c>
      <c r="AQ91" s="47" t="str">
        <f t="shared" si="33"/>
        <v>往得点表_幼児!3:7</v>
      </c>
      <c r="AR91" s="156" t="str">
        <f t="shared" si="34"/>
        <v>往得点表_幼児!11:15</v>
      </c>
      <c r="AS91" s="47" t="e">
        <f>OR(AND(#REF!&lt;=7,#REF!&lt;&gt;""),AND(#REF!&gt;=50,#REF!=""))</f>
        <v>#REF!</v>
      </c>
    </row>
    <row r="92" spans="1:45" ht="18" customHeight="1">
      <c r="A92" s="5">
        <v>81</v>
      </c>
      <c r="B92" s="146"/>
      <c r="C92" s="16"/>
      <c r="D92" s="137"/>
      <c r="E92" s="138" t="str">
        <f>IF(D92="","",DATEDIF(D92,W4,"y"))</f>
        <v/>
      </c>
      <c r="F92" s="16"/>
      <c r="G92" s="16"/>
      <c r="H92" s="32"/>
      <c r="I92" s="29" t="str">
        <f t="shared" ca="1" si="20"/>
        <v/>
      </c>
      <c r="J92" s="6"/>
      <c r="K92" s="62"/>
      <c r="L92" s="62"/>
      <c r="M92" s="62"/>
      <c r="N92" s="150"/>
      <c r="O92" s="121"/>
      <c r="P92" s="36" t="str">
        <f t="shared" ca="1" si="21"/>
        <v/>
      </c>
      <c r="Q92" s="6"/>
      <c r="R92" s="62"/>
      <c r="S92" s="62"/>
      <c r="T92" s="62"/>
      <c r="U92" s="52"/>
      <c r="V92" s="36"/>
      <c r="W92" s="143" t="str">
        <f t="shared" ca="1" si="22"/>
        <v/>
      </c>
      <c r="X92" s="6"/>
      <c r="Y92" s="62"/>
      <c r="Z92" s="62"/>
      <c r="AA92" s="150"/>
      <c r="AB92" s="32"/>
      <c r="AC92" s="29" t="str">
        <f t="shared" ca="1" si="23"/>
        <v/>
      </c>
      <c r="AD92" s="7" t="str">
        <f t="shared" si="24"/>
        <v/>
      </c>
      <c r="AE92" s="7" t="str">
        <f t="shared" si="25"/>
        <v/>
      </c>
      <c r="AF92" s="7" t="str">
        <f>IF(AD92=4,VLOOKUP(AE92,設定_幼児!$A$2:$B$4,2,1),"---")</f>
        <v>---</v>
      </c>
      <c r="AG92" s="136" t="str">
        <f t="shared" si="35"/>
        <v xml:space="preserve"> </v>
      </c>
      <c r="AH92" s="18" t="str">
        <f t="shared" si="26"/>
        <v/>
      </c>
      <c r="AI92" s="18">
        <v>81</v>
      </c>
      <c r="AJ92" s="18" t="str">
        <f t="shared" si="19"/>
        <v/>
      </c>
      <c r="AK92" s="18" t="str">
        <f t="shared" si="27"/>
        <v>立得点表_幼児!3:７</v>
      </c>
      <c r="AL92" s="116" t="str">
        <f t="shared" si="28"/>
        <v>立得点表_幼児!11:15</v>
      </c>
      <c r="AM92" s="18" t="str">
        <f t="shared" si="29"/>
        <v>ボール得点表_幼児!3:７</v>
      </c>
      <c r="AN92" s="116" t="str">
        <f t="shared" si="30"/>
        <v>ボール得点表_幼児!11:15</v>
      </c>
      <c r="AO92" s="18" t="str">
        <f t="shared" si="31"/>
        <v>25m得点表_幼児!3:7</v>
      </c>
      <c r="AP92" s="116" t="str">
        <f t="shared" si="32"/>
        <v>25m得点表_幼児!11:15</v>
      </c>
      <c r="AQ92" s="18" t="str">
        <f t="shared" si="33"/>
        <v>往得点表_幼児!3:7</v>
      </c>
      <c r="AR92" s="116" t="str">
        <f t="shared" si="34"/>
        <v>往得点表_幼児!11:15</v>
      </c>
      <c r="AS92" s="18" t="e">
        <f>OR(AND(#REF!&lt;=7,#REF!&lt;&gt;""),AND(#REF!&gt;=50,#REF!=""))</f>
        <v>#REF!</v>
      </c>
    </row>
    <row r="93" spans="1:45" ht="18" customHeight="1">
      <c r="A93" s="8">
        <v>82</v>
      </c>
      <c r="B93" s="226"/>
      <c r="C93" s="14"/>
      <c r="D93" s="227"/>
      <c r="E93" s="228" t="str">
        <f>IF(D93="","",DATEDIF(D93,W4,"y"))</f>
        <v/>
      </c>
      <c r="F93" s="14"/>
      <c r="G93" s="14"/>
      <c r="H93" s="229"/>
      <c r="I93" s="230" t="str">
        <f t="shared" ca="1" si="20"/>
        <v/>
      </c>
      <c r="J93" s="56"/>
      <c r="K93" s="57"/>
      <c r="L93" s="57"/>
      <c r="M93" s="57"/>
      <c r="N93" s="218"/>
      <c r="O93" s="231"/>
      <c r="P93" s="37" t="str">
        <f t="shared" ca="1" si="21"/>
        <v/>
      </c>
      <c r="Q93" s="56"/>
      <c r="R93" s="57"/>
      <c r="S93" s="57"/>
      <c r="T93" s="57"/>
      <c r="U93" s="58"/>
      <c r="V93" s="37"/>
      <c r="W93" s="232" t="str">
        <f t="shared" ca="1" si="22"/>
        <v/>
      </c>
      <c r="X93" s="56"/>
      <c r="Y93" s="57"/>
      <c r="Z93" s="57"/>
      <c r="AA93" s="218"/>
      <c r="AB93" s="229"/>
      <c r="AC93" s="230" t="str">
        <f t="shared" ca="1" si="23"/>
        <v/>
      </c>
      <c r="AD93" s="9" t="str">
        <f t="shared" si="24"/>
        <v/>
      </c>
      <c r="AE93" s="9" t="str">
        <f t="shared" si="25"/>
        <v/>
      </c>
      <c r="AF93" s="9" t="str">
        <f>IF(AD93=4,VLOOKUP(AE93,設定_幼児!$A$2:$B$4,2,1),"---")</f>
        <v>---</v>
      </c>
      <c r="AG93" s="136" t="str">
        <f t="shared" si="35"/>
        <v xml:space="preserve"> </v>
      </c>
      <c r="AH93" s="18" t="str">
        <f t="shared" si="26"/>
        <v/>
      </c>
      <c r="AI93" s="18">
        <v>82</v>
      </c>
      <c r="AJ93" s="18" t="str">
        <f t="shared" si="19"/>
        <v/>
      </c>
      <c r="AK93" s="18" t="str">
        <f t="shared" si="27"/>
        <v>立得点表_幼児!3:７</v>
      </c>
      <c r="AL93" s="116" t="str">
        <f t="shared" si="28"/>
        <v>立得点表_幼児!11:15</v>
      </c>
      <c r="AM93" s="18" t="str">
        <f t="shared" si="29"/>
        <v>ボール得点表_幼児!3:７</v>
      </c>
      <c r="AN93" s="116" t="str">
        <f t="shared" si="30"/>
        <v>ボール得点表_幼児!11:15</v>
      </c>
      <c r="AO93" s="18" t="str">
        <f t="shared" si="31"/>
        <v>25m得点表_幼児!3:7</v>
      </c>
      <c r="AP93" s="116" t="str">
        <f t="shared" si="32"/>
        <v>25m得点表_幼児!11:15</v>
      </c>
      <c r="AQ93" s="18" t="str">
        <f t="shared" si="33"/>
        <v>往得点表_幼児!3:7</v>
      </c>
      <c r="AR93" s="116" t="str">
        <f t="shared" si="34"/>
        <v>往得点表_幼児!11:15</v>
      </c>
      <c r="AS93" s="18" t="e">
        <f>OR(AND(#REF!&lt;=7,#REF!&lt;&gt;""),AND(#REF!&gt;=50,#REF!=""))</f>
        <v>#REF!</v>
      </c>
    </row>
    <row r="94" spans="1:45" ht="18" customHeight="1">
      <c r="A94" s="8">
        <v>83</v>
      </c>
      <c r="B94" s="226"/>
      <c r="C94" s="14"/>
      <c r="D94" s="227"/>
      <c r="E94" s="228" t="str">
        <f>IF(D94="","",DATEDIF(D94,W4,"y"))</f>
        <v/>
      </c>
      <c r="F94" s="14"/>
      <c r="G94" s="14"/>
      <c r="H94" s="229"/>
      <c r="I94" s="230" t="str">
        <f t="shared" ca="1" si="20"/>
        <v/>
      </c>
      <c r="J94" s="56"/>
      <c r="K94" s="57"/>
      <c r="L94" s="57"/>
      <c r="M94" s="57"/>
      <c r="N94" s="218"/>
      <c r="O94" s="231"/>
      <c r="P94" s="37" t="str">
        <f t="shared" ca="1" si="21"/>
        <v/>
      </c>
      <c r="Q94" s="56"/>
      <c r="R94" s="57"/>
      <c r="S94" s="57"/>
      <c r="T94" s="57"/>
      <c r="U94" s="58"/>
      <c r="V94" s="37"/>
      <c r="W94" s="232" t="str">
        <f t="shared" ca="1" si="22"/>
        <v/>
      </c>
      <c r="X94" s="56"/>
      <c r="Y94" s="57"/>
      <c r="Z94" s="57"/>
      <c r="AA94" s="218"/>
      <c r="AB94" s="229"/>
      <c r="AC94" s="230" t="str">
        <f t="shared" ca="1" si="23"/>
        <v/>
      </c>
      <c r="AD94" s="9" t="str">
        <f t="shared" si="24"/>
        <v/>
      </c>
      <c r="AE94" s="9" t="str">
        <f t="shared" si="25"/>
        <v/>
      </c>
      <c r="AF94" s="9" t="str">
        <f>IF(AD94=4,VLOOKUP(AE94,設定_幼児!$A$2:$B$4,2,1),"---")</f>
        <v>---</v>
      </c>
      <c r="AG94" s="136" t="str">
        <f t="shared" si="35"/>
        <v xml:space="preserve"> </v>
      </c>
      <c r="AH94" s="18" t="str">
        <f t="shared" si="26"/>
        <v/>
      </c>
      <c r="AI94" s="18">
        <v>83</v>
      </c>
      <c r="AJ94" s="18" t="str">
        <f t="shared" si="19"/>
        <v/>
      </c>
      <c r="AK94" s="18" t="str">
        <f t="shared" si="27"/>
        <v>立得点表_幼児!3:７</v>
      </c>
      <c r="AL94" s="116" t="str">
        <f t="shared" si="28"/>
        <v>立得点表_幼児!11:15</v>
      </c>
      <c r="AM94" s="18" t="str">
        <f t="shared" si="29"/>
        <v>ボール得点表_幼児!3:７</v>
      </c>
      <c r="AN94" s="116" t="str">
        <f t="shared" si="30"/>
        <v>ボール得点表_幼児!11:15</v>
      </c>
      <c r="AO94" s="18" t="str">
        <f t="shared" si="31"/>
        <v>25m得点表_幼児!3:7</v>
      </c>
      <c r="AP94" s="116" t="str">
        <f t="shared" si="32"/>
        <v>25m得点表_幼児!11:15</v>
      </c>
      <c r="AQ94" s="18" t="str">
        <f t="shared" si="33"/>
        <v>往得点表_幼児!3:7</v>
      </c>
      <c r="AR94" s="116" t="str">
        <f t="shared" si="34"/>
        <v>往得点表_幼児!11:15</v>
      </c>
      <c r="AS94" s="18" t="e">
        <f>OR(AND(#REF!&lt;=7,#REF!&lt;&gt;""),AND(#REF!&gt;=50,#REF!=""))</f>
        <v>#REF!</v>
      </c>
    </row>
    <row r="95" spans="1:45" ht="18" customHeight="1">
      <c r="A95" s="8">
        <v>84</v>
      </c>
      <c r="B95" s="226"/>
      <c r="C95" s="14"/>
      <c r="D95" s="227"/>
      <c r="E95" s="228" t="str">
        <f>IF(D95="","",DATEDIF(D95,W4,"y"))</f>
        <v/>
      </c>
      <c r="F95" s="14"/>
      <c r="G95" s="14"/>
      <c r="H95" s="229"/>
      <c r="I95" s="230" t="str">
        <f t="shared" ca="1" si="20"/>
        <v/>
      </c>
      <c r="J95" s="56"/>
      <c r="K95" s="57"/>
      <c r="L95" s="57"/>
      <c r="M95" s="57"/>
      <c r="N95" s="218"/>
      <c r="O95" s="231"/>
      <c r="P95" s="37" t="str">
        <f t="shared" ca="1" si="21"/>
        <v/>
      </c>
      <c r="Q95" s="56"/>
      <c r="R95" s="57"/>
      <c r="S95" s="57"/>
      <c r="T95" s="57"/>
      <c r="U95" s="58"/>
      <c r="V95" s="37"/>
      <c r="W95" s="232" t="str">
        <f t="shared" ca="1" si="22"/>
        <v/>
      </c>
      <c r="X95" s="56"/>
      <c r="Y95" s="57"/>
      <c r="Z95" s="57"/>
      <c r="AA95" s="218"/>
      <c r="AB95" s="229"/>
      <c r="AC95" s="230" t="str">
        <f t="shared" ca="1" si="23"/>
        <v/>
      </c>
      <c r="AD95" s="9" t="str">
        <f t="shared" si="24"/>
        <v/>
      </c>
      <c r="AE95" s="9" t="str">
        <f t="shared" si="25"/>
        <v/>
      </c>
      <c r="AF95" s="9" t="str">
        <f>IF(AD95=4,VLOOKUP(AE95,設定_幼児!$A$2:$B$4,2,1),"---")</f>
        <v>---</v>
      </c>
      <c r="AG95" s="136" t="str">
        <f t="shared" si="35"/>
        <v xml:space="preserve"> </v>
      </c>
      <c r="AH95" s="18" t="str">
        <f t="shared" si="26"/>
        <v/>
      </c>
      <c r="AI95" s="18">
        <v>84</v>
      </c>
      <c r="AJ95" s="18" t="str">
        <f t="shared" si="19"/>
        <v/>
      </c>
      <c r="AK95" s="18" t="str">
        <f t="shared" si="27"/>
        <v>立得点表_幼児!3:７</v>
      </c>
      <c r="AL95" s="116" t="str">
        <f t="shared" si="28"/>
        <v>立得点表_幼児!11:15</v>
      </c>
      <c r="AM95" s="18" t="str">
        <f t="shared" si="29"/>
        <v>ボール得点表_幼児!3:７</v>
      </c>
      <c r="AN95" s="116" t="str">
        <f t="shared" si="30"/>
        <v>ボール得点表_幼児!11:15</v>
      </c>
      <c r="AO95" s="18" t="str">
        <f t="shared" si="31"/>
        <v>25m得点表_幼児!3:7</v>
      </c>
      <c r="AP95" s="116" t="str">
        <f t="shared" si="32"/>
        <v>25m得点表_幼児!11:15</v>
      </c>
      <c r="AQ95" s="18" t="str">
        <f t="shared" si="33"/>
        <v>往得点表_幼児!3:7</v>
      </c>
      <c r="AR95" s="116" t="str">
        <f t="shared" si="34"/>
        <v>往得点表_幼児!11:15</v>
      </c>
      <c r="AS95" s="18" t="e">
        <f>OR(AND(#REF!&lt;=7,#REF!&lt;&gt;""),AND(#REF!&gt;=50,#REF!=""))</f>
        <v>#REF!</v>
      </c>
    </row>
    <row r="96" spans="1:45" s="47" customFormat="1" ht="18" customHeight="1">
      <c r="A96" s="10">
        <v>85</v>
      </c>
      <c r="B96" s="147"/>
      <c r="C96" s="15"/>
      <c r="D96" s="233"/>
      <c r="E96" s="139" t="str">
        <f>IF(D96="","",DATEDIF(D96,W4,"y"))</f>
        <v/>
      </c>
      <c r="F96" s="15"/>
      <c r="G96" s="15"/>
      <c r="H96" s="30"/>
      <c r="I96" s="31" t="str">
        <f t="shared" ca="1" si="20"/>
        <v/>
      </c>
      <c r="J96" s="59"/>
      <c r="K96" s="60"/>
      <c r="L96" s="60"/>
      <c r="M96" s="60"/>
      <c r="N96" s="151"/>
      <c r="O96" s="122"/>
      <c r="P96" s="38" t="str">
        <f t="shared" ca="1" si="21"/>
        <v/>
      </c>
      <c r="Q96" s="59"/>
      <c r="R96" s="60"/>
      <c r="S96" s="60"/>
      <c r="T96" s="60"/>
      <c r="U96" s="61"/>
      <c r="V96" s="38"/>
      <c r="W96" s="144" t="str">
        <f t="shared" ca="1" si="22"/>
        <v/>
      </c>
      <c r="X96" s="59"/>
      <c r="Y96" s="60"/>
      <c r="Z96" s="60"/>
      <c r="AA96" s="151"/>
      <c r="AB96" s="30"/>
      <c r="AC96" s="31" t="str">
        <f t="shared" ca="1" si="23"/>
        <v/>
      </c>
      <c r="AD96" s="11" t="str">
        <f t="shared" si="24"/>
        <v/>
      </c>
      <c r="AE96" s="11" t="str">
        <f t="shared" si="25"/>
        <v/>
      </c>
      <c r="AF96" s="11" t="str">
        <f>IF(AD96=4,VLOOKUP(AE96,設定_幼児!$A$2:$B$4,2,1),"---")</f>
        <v>---</v>
      </c>
      <c r="AG96" s="136" t="str">
        <f t="shared" si="35"/>
        <v xml:space="preserve"> </v>
      </c>
      <c r="AH96" s="18" t="str">
        <f t="shared" si="26"/>
        <v/>
      </c>
      <c r="AI96" s="47">
        <v>85</v>
      </c>
      <c r="AJ96" s="47" t="str">
        <f t="shared" si="19"/>
        <v/>
      </c>
      <c r="AK96" s="47" t="str">
        <f t="shared" si="27"/>
        <v>立得点表_幼児!3:７</v>
      </c>
      <c r="AL96" s="156" t="str">
        <f t="shared" si="28"/>
        <v>立得点表_幼児!11:15</v>
      </c>
      <c r="AM96" s="47" t="str">
        <f t="shared" si="29"/>
        <v>ボール得点表_幼児!3:７</v>
      </c>
      <c r="AN96" s="156" t="str">
        <f t="shared" si="30"/>
        <v>ボール得点表_幼児!11:15</v>
      </c>
      <c r="AO96" s="47" t="str">
        <f t="shared" si="31"/>
        <v>25m得点表_幼児!3:7</v>
      </c>
      <c r="AP96" s="156" t="str">
        <f t="shared" si="32"/>
        <v>25m得点表_幼児!11:15</v>
      </c>
      <c r="AQ96" s="47" t="str">
        <f t="shared" si="33"/>
        <v>往得点表_幼児!3:7</v>
      </c>
      <c r="AR96" s="156" t="str">
        <f t="shared" si="34"/>
        <v>往得点表_幼児!11:15</v>
      </c>
      <c r="AS96" s="47" t="e">
        <f>OR(AND(#REF!&lt;=7,#REF!&lt;&gt;""),AND(#REF!&gt;=50,#REF!=""))</f>
        <v>#REF!</v>
      </c>
    </row>
    <row r="97" spans="1:45" ht="18" customHeight="1">
      <c r="A97" s="5">
        <v>86</v>
      </c>
      <c r="B97" s="146"/>
      <c r="C97" s="16"/>
      <c r="D97" s="137"/>
      <c r="E97" s="138" t="str">
        <f>IF(D97="","",DATEDIF(D97,W4,"y"))</f>
        <v/>
      </c>
      <c r="F97" s="16"/>
      <c r="G97" s="16"/>
      <c r="H97" s="32"/>
      <c r="I97" s="29" t="str">
        <f t="shared" ca="1" si="20"/>
        <v/>
      </c>
      <c r="J97" s="6"/>
      <c r="K97" s="62"/>
      <c r="L97" s="62"/>
      <c r="M97" s="62"/>
      <c r="N97" s="150"/>
      <c r="O97" s="121"/>
      <c r="P97" s="36" t="str">
        <f t="shared" ca="1" si="21"/>
        <v/>
      </c>
      <c r="Q97" s="6"/>
      <c r="R97" s="62"/>
      <c r="S97" s="62"/>
      <c r="T97" s="62"/>
      <c r="U97" s="52"/>
      <c r="V97" s="36"/>
      <c r="W97" s="143" t="str">
        <f t="shared" ca="1" si="22"/>
        <v/>
      </c>
      <c r="X97" s="6"/>
      <c r="Y97" s="62"/>
      <c r="Z97" s="62"/>
      <c r="AA97" s="150"/>
      <c r="AB97" s="32"/>
      <c r="AC97" s="29" t="str">
        <f t="shared" ca="1" si="23"/>
        <v/>
      </c>
      <c r="AD97" s="7" t="str">
        <f t="shared" si="24"/>
        <v/>
      </c>
      <c r="AE97" s="7" t="str">
        <f t="shared" si="25"/>
        <v/>
      </c>
      <c r="AF97" s="7" t="str">
        <f>IF(AD97=4,VLOOKUP(AE97,設定_幼児!$A$2:$B$4,2,1),"---")</f>
        <v>---</v>
      </c>
      <c r="AG97" s="136" t="str">
        <f t="shared" si="35"/>
        <v xml:space="preserve"> </v>
      </c>
      <c r="AH97" s="18" t="str">
        <f t="shared" si="26"/>
        <v/>
      </c>
      <c r="AI97" s="18">
        <v>86</v>
      </c>
      <c r="AJ97" s="18" t="str">
        <f t="shared" si="19"/>
        <v/>
      </c>
      <c r="AK97" s="18" t="str">
        <f t="shared" si="27"/>
        <v>立得点表_幼児!3:７</v>
      </c>
      <c r="AL97" s="116" t="str">
        <f t="shared" si="28"/>
        <v>立得点表_幼児!11:15</v>
      </c>
      <c r="AM97" s="18" t="str">
        <f t="shared" si="29"/>
        <v>ボール得点表_幼児!3:７</v>
      </c>
      <c r="AN97" s="116" t="str">
        <f t="shared" si="30"/>
        <v>ボール得点表_幼児!11:15</v>
      </c>
      <c r="AO97" s="18" t="str">
        <f t="shared" si="31"/>
        <v>25m得点表_幼児!3:7</v>
      </c>
      <c r="AP97" s="116" t="str">
        <f t="shared" si="32"/>
        <v>25m得点表_幼児!11:15</v>
      </c>
      <c r="AQ97" s="18" t="str">
        <f t="shared" si="33"/>
        <v>往得点表_幼児!3:7</v>
      </c>
      <c r="AR97" s="116" t="str">
        <f t="shared" si="34"/>
        <v>往得点表_幼児!11:15</v>
      </c>
      <c r="AS97" s="18" t="e">
        <f>OR(AND(#REF!&lt;=7,#REF!&lt;&gt;""),AND(#REF!&gt;=50,#REF!=""))</f>
        <v>#REF!</v>
      </c>
    </row>
    <row r="98" spans="1:45" ht="18" customHeight="1">
      <c r="A98" s="8">
        <v>87</v>
      </c>
      <c r="B98" s="226"/>
      <c r="C98" s="14"/>
      <c r="D98" s="227"/>
      <c r="E98" s="228" t="str">
        <f>IF(D98="","",DATEDIF(D98,W4,"y"))</f>
        <v/>
      </c>
      <c r="F98" s="14"/>
      <c r="G98" s="14"/>
      <c r="H98" s="229"/>
      <c r="I98" s="230" t="str">
        <f t="shared" ca="1" si="20"/>
        <v/>
      </c>
      <c r="J98" s="56"/>
      <c r="K98" s="57"/>
      <c r="L98" s="57"/>
      <c r="M98" s="57"/>
      <c r="N98" s="218"/>
      <c r="O98" s="231"/>
      <c r="P98" s="37" t="str">
        <f t="shared" ca="1" si="21"/>
        <v/>
      </c>
      <c r="Q98" s="56"/>
      <c r="R98" s="57"/>
      <c r="S98" s="57"/>
      <c r="T98" s="57"/>
      <c r="U98" s="58"/>
      <c r="V98" s="37"/>
      <c r="W98" s="232" t="str">
        <f t="shared" ca="1" si="22"/>
        <v/>
      </c>
      <c r="X98" s="56"/>
      <c r="Y98" s="57"/>
      <c r="Z98" s="57"/>
      <c r="AA98" s="218"/>
      <c r="AB98" s="229"/>
      <c r="AC98" s="230" t="str">
        <f t="shared" ca="1" si="23"/>
        <v/>
      </c>
      <c r="AD98" s="9" t="str">
        <f t="shared" si="24"/>
        <v/>
      </c>
      <c r="AE98" s="9" t="str">
        <f t="shared" si="25"/>
        <v/>
      </c>
      <c r="AF98" s="9" t="str">
        <f>IF(AD98=4,VLOOKUP(AE98,設定_幼児!$A$2:$B$4,2,1),"---")</f>
        <v>---</v>
      </c>
      <c r="AG98" s="136" t="str">
        <f t="shared" si="35"/>
        <v xml:space="preserve"> </v>
      </c>
      <c r="AH98" s="18" t="str">
        <f t="shared" si="26"/>
        <v/>
      </c>
      <c r="AI98" s="18">
        <v>87</v>
      </c>
      <c r="AJ98" s="18" t="str">
        <f t="shared" si="19"/>
        <v/>
      </c>
      <c r="AK98" s="18" t="str">
        <f t="shared" si="27"/>
        <v>立得点表_幼児!3:７</v>
      </c>
      <c r="AL98" s="116" t="str">
        <f t="shared" si="28"/>
        <v>立得点表_幼児!11:15</v>
      </c>
      <c r="AM98" s="18" t="str">
        <f t="shared" si="29"/>
        <v>ボール得点表_幼児!3:７</v>
      </c>
      <c r="AN98" s="116" t="str">
        <f t="shared" si="30"/>
        <v>ボール得点表_幼児!11:15</v>
      </c>
      <c r="AO98" s="18" t="str">
        <f t="shared" si="31"/>
        <v>25m得点表_幼児!3:7</v>
      </c>
      <c r="AP98" s="116" t="str">
        <f t="shared" si="32"/>
        <v>25m得点表_幼児!11:15</v>
      </c>
      <c r="AQ98" s="18" t="str">
        <f t="shared" si="33"/>
        <v>往得点表_幼児!3:7</v>
      </c>
      <c r="AR98" s="116" t="str">
        <f t="shared" si="34"/>
        <v>往得点表_幼児!11:15</v>
      </c>
      <c r="AS98" s="18" t="e">
        <f>OR(AND(#REF!&lt;=7,#REF!&lt;&gt;""),AND(#REF!&gt;=50,#REF!=""))</f>
        <v>#REF!</v>
      </c>
    </row>
    <row r="99" spans="1:45" ht="18" customHeight="1">
      <c r="A99" s="8">
        <v>88</v>
      </c>
      <c r="B99" s="226"/>
      <c r="C99" s="14"/>
      <c r="D99" s="227"/>
      <c r="E99" s="228" t="str">
        <f>IF(D99="","",DATEDIF(D99,W4,"y"))</f>
        <v/>
      </c>
      <c r="F99" s="14"/>
      <c r="G99" s="14"/>
      <c r="H99" s="229"/>
      <c r="I99" s="230" t="str">
        <f t="shared" ca="1" si="20"/>
        <v/>
      </c>
      <c r="J99" s="56"/>
      <c r="K99" s="57"/>
      <c r="L99" s="57"/>
      <c r="M99" s="57"/>
      <c r="N99" s="218"/>
      <c r="O99" s="231"/>
      <c r="P99" s="37" t="str">
        <f t="shared" ca="1" si="21"/>
        <v/>
      </c>
      <c r="Q99" s="56"/>
      <c r="R99" s="57"/>
      <c r="S99" s="57"/>
      <c r="T99" s="57"/>
      <c r="U99" s="58"/>
      <c r="V99" s="37"/>
      <c r="W99" s="232" t="str">
        <f t="shared" ca="1" si="22"/>
        <v/>
      </c>
      <c r="X99" s="56"/>
      <c r="Y99" s="57"/>
      <c r="Z99" s="57"/>
      <c r="AA99" s="218"/>
      <c r="AB99" s="229"/>
      <c r="AC99" s="230" t="str">
        <f t="shared" ca="1" si="23"/>
        <v/>
      </c>
      <c r="AD99" s="9" t="str">
        <f t="shared" si="24"/>
        <v/>
      </c>
      <c r="AE99" s="9" t="str">
        <f t="shared" si="25"/>
        <v/>
      </c>
      <c r="AF99" s="9" t="str">
        <f>IF(AD99=4,VLOOKUP(AE99,設定_幼児!$A$2:$B$4,2,1),"---")</f>
        <v>---</v>
      </c>
      <c r="AG99" s="136" t="str">
        <f t="shared" si="35"/>
        <v xml:space="preserve"> </v>
      </c>
      <c r="AH99" s="18" t="str">
        <f t="shared" si="26"/>
        <v/>
      </c>
      <c r="AI99" s="18">
        <v>88</v>
      </c>
      <c r="AJ99" s="18" t="str">
        <f t="shared" si="19"/>
        <v/>
      </c>
      <c r="AK99" s="18" t="str">
        <f t="shared" si="27"/>
        <v>立得点表_幼児!3:７</v>
      </c>
      <c r="AL99" s="116" t="str">
        <f t="shared" si="28"/>
        <v>立得点表_幼児!11:15</v>
      </c>
      <c r="AM99" s="18" t="str">
        <f t="shared" si="29"/>
        <v>ボール得点表_幼児!3:７</v>
      </c>
      <c r="AN99" s="116" t="str">
        <f t="shared" si="30"/>
        <v>ボール得点表_幼児!11:15</v>
      </c>
      <c r="AO99" s="18" t="str">
        <f t="shared" si="31"/>
        <v>25m得点表_幼児!3:7</v>
      </c>
      <c r="AP99" s="116" t="str">
        <f t="shared" si="32"/>
        <v>25m得点表_幼児!11:15</v>
      </c>
      <c r="AQ99" s="18" t="str">
        <f t="shared" si="33"/>
        <v>往得点表_幼児!3:7</v>
      </c>
      <c r="AR99" s="116" t="str">
        <f t="shared" si="34"/>
        <v>往得点表_幼児!11:15</v>
      </c>
      <c r="AS99" s="18" t="e">
        <f>OR(AND(#REF!&lt;=7,#REF!&lt;&gt;""),AND(#REF!&gt;=50,#REF!=""))</f>
        <v>#REF!</v>
      </c>
    </row>
    <row r="100" spans="1:45" ht="18" customHeight="1">
      <c r="A100" s="8">
        <v>89</v>
      </c>
      <c r="B100" s="226"/>
      <c r="C100" s="14"/>
      <c r="D100" s="227"/>
      <c r="E100" s="228" t="str">
        <f>IF(D100="","",DATEDIF(D100,W4,"y"))</f>
        <v/>
      </c>
      <c r="F100" s="14"/>
      <c r="G100" s="14"/>
      <c r="H100" s="229"/>
      <c r="I100" s="230" t="str">
        <f t="shared" ca="1" si="20"/>
        <v/>
      </c>
      <c r="J100" s="56"/>
      <c r="K100" s="57"/>
      <c r="L100" s="57"/>
      <c r="M100" s="57"/>
      <c r="N100" s="218"/>
      <c r="O100" s="231"/>
      <c r="P100" s="37" t="str">
        <f t="shared" ca="1" si="21"/>
        <v/>
      </c>
      <c r="Q100" s="56"/>
      <c r="R100" s="57"/>
      <c r="S100" s="57"/>
      <c r="T100" s="57"/>
      <c r="U100" s="58"/>
      <c r="V100" s="37"/>
      <c r="W100" s="232" t="str">
        <f t="shared" ca="1" si="22"/>
        <v/>
      </c>
      <c r="X100" s="56"/>
      <c r="Y100" s="57"/>
      <c r="Z100" s="57"/>
      <c r="AA100" s="218"/>
      <c r="AB100" s="229"/>
      <c r="AC100" s="230" t="str">
        <f t="shared" ca="1" si="23"/>
        <v/>
      </c>
      <c r="AD100" s="9" t="str">
        <f t="shared" si="24"/>
        <v/>
      </c>
      <c r="AE100" s="9" t="str">
        <f t="shared" si="25"/>
        <v/>
      </c>
      <c r="AF100" s="9" t="str">
        <f>IF(AD100=4,VLOOKUP(AE100,設定_幼児!$A$2:$B$4,2,1),"---")</f>
        <v>---</v>
      </c>
      <c r="AG100" s="136" t="str">
        <f t="shared" si="35"/>
        <v xml:space="preserve"> </v>
      </c>
      <c r="AH100" s="18" t="str">
        <f t="shared" si="26"/>
        <v/>
      </c>
      <c r="AI100" s="18">
        <v>89</v>
      </c>
      <c r="AJ100" s="18" t="str">
        <f t="shared" si="19"/>
        <v/>
      </c>
      <c r="AK100" s="18" t="str">
        <f t="shared" si="27"/>
        <v>立得点表_幼児!3:７</v>
      </c>
      <c r="AL100" s="116" t="str">
        <f t="shared" si="28"/>
        <v>立得点表_幼児!11:15</v>
      </c>
      <c r="AM100" s="18" t="str">
        <f t="shared" si="29"/>
        <v>ボール得点表_幼児!3:７</v>
      </c>
      <c r="AN100" s="116" t="str">
        <f t="shared" si="30"/>
        <v>ボール得点表_幼児!11:15</v>
      </c>
      <c r="AO100" s="18" t="str">
        <f t="shared" si="31"/>
        <v>25m得点表_幼児!3:7</v>
      </c>
      <c r="AP100" s="116" t="str">
        <f t="shared" si="32"/>
        <v>25m得点表_幼児!11:15</v>
      </c>
      <c r="AQ100" s="18" t="str">
        <f t="shared" si="33"/>
        <v>往得点表_幼児!3:7</v>
      </c>
      <c r="AR100" s="116" t="str">
        <f t="shared" si="34"/>
        <v>往得点表_幼児!11:15</v>
      </c>
      <c r="AS100" s="18" t="e">
        <f>OR(AND(#REF!&lt;=7,#REF!&lt;&gt;""),AND(#REF!&gt;=50,#REF!=""))</f>
        <v>#REF!</v>
      </c>
    </row>
    <row r="101" spans="1:45" s="47" customFormat="1" ht="18" customHeight="1">
      <c r="A101" s="10">
        <v>90</v>
      </c>
      <c r="B101" s="147"/>
      <c r="C101" s="15"/>
      <c r="D101" s="233"/>
      <c r="E101" s="139" t="str">
        <f>IF(D101="","",DATEDIF(D101,W4,"y"))</f>
        <v/>
      </c>
      <c r="F101" s="15"/>
      <c r="G101" s="15"/>
      <c r="H101" s="30"/>
      <c r="I101" s="31" t="str">
        <f t="shared" ca="1" si="20"/>
        <v/>
      </c>
      <c r="J101" s="59"/>
      <c r="K101" s="60"/>
      <c r="L101" s="60"/>
      <c r="M101" s="60"/>
      <c r="N101" s="151"/>
      <c r="O101" s="122"/>
      <c r="P101" s="38" t="str">
        <f t="shared" ca="1" si="21"/>
        <v/>
      </c>
      <c r="Q101" s="59"/>
      <c r="R101" s="60"/>
      <c r="S101" s="60"/>
      <c r="T101" s="60"/>
      <c r="U101" s="61"/>
      <c r="V101" s="38"/>
      <c r="W101" s="144" t="str">
        <f t="shared" ca="1" si="22"/>
        <v/>
      </c>
      <c r="X101" s="59"/>
      <c r="Y101" s="60"/>
      <c r="Z101" s="60"/>
      <c r="AA101" s="151"/>
      <c r="AB101" s="30"/>
      <c r="AC101" s="31" t="str">
        <f t="shared" ca="1" si="23"/>
        <v/>
      </c>
      <c r="AD101" s="11" t="str">
        <f t="shared" si="24"/>
        <v/>
      </c>
      <c r="AE101" s="11" t="str">
        <f t="shared" si="25"/>
        <v/>
      </c>
      <c r="AF101" s="11" t="str">
        <f>IF(AD101=4,VLOOKUP(AE101,設定_幼児!$A$2:$B$4,2,1),"---")</f>
        <v>---</v>
      </c>
      <c r="AG101" s="136" t="str">
        <f t="shared" si="35"/>
        <v xml:space="preserve"> </v>
      </c>
      <c r="AH101" s="18" t="str">
        <f t="shared" si="26"/>
        <v/>
      </c>
      <c r="AI101" s="47">
        <v>90</v>
      </c>
      <c r="AJ101" s="47" t="str">
        <f t="shared" si="19"/>
        <v/>
      </c>
      <c r="AK101" s="47" t="str">
        <f t="shared" si="27"/>
        <v>立得点表_幼児!3:７</v>
      </c>
      <c r="AL101" s="156" t="str">
        <f t="shared" si="28"/>
        <v>立得点表_幼児!11:15</v>
      </c>
      <c r="AM101" s="47" t="str">
        <f t="shared" si="29"/>
        <v>ボール得点表_幼児!3:７</v>
      </c>
      <c r="AN101" s="156" t="str">
        <f t="shared" si="30"/>
        <v>ボール得点表_幼児!11:15</v>
      </c>
      <c r="AO101" s="47" t="str">
        <f t="shared" si="31"/>
        <v>25m得点表_幼児!3:7</v>
      </c>
      <c r="AP101" s="156" t="str">
        <f t="shared" si="32"/>
        <v>25m得点表_幼児!11:15</v>
      </c>
      <c r="AQ101" s="47" t="str">
        <f t="shared" si="33"/>
        <v>往得点表_幼児!3:7</v>
      </c>
      <c r="AR101" s="156" t="str">
        <f t="shared" si="34"/>
        <v>往得点表_幼児!11:15</v>
      </c>
      <c r="AS101" s="47" t="e">
        <f>OR(AND(#REF!&lt;=7,#REF!&lt;&gt;""),AND(#REF!&gt;=50,#REF!=""))</f>
        <v>#REF!</v>
      </c>
    </row>
    <row r="102" spans="1:45" ht="18" customHeight="1">
      <c r="A102" s="5">
        <v>91</v>
      </c>
      <c r="B102" s="146"/>
      <c r="C102" s="16"/>
      <c r="D102" s="137"/>
      <c r="E102" s="138" t="str">
        <f>IF(D102="","",DATEDIF(D102,W4,"y"))</f>
        <v/>
      </c>
      <c r="F102" s="16"/>
      <c r="G102" s="16"/>
      <c r="H102" s="32"/>
      <c r="I102" s="29" t="str">
        <f t="shared" ca="1" si="20"/>
        <v/>
      </c>
      <c r="J102" s="6"/>
      <c r="K102" s="62"/>
      <c r="L102" s="62"/>
      <c r="M102" s="62"/>
      <c r="N102" s="150"/>
      <c r="O102" s="121"/>
      <c r="P102" s="36" t="str">
        <f t="shared" ca="1" si="21"/>
        <v/>
      </c>
      <c r="Q102" s="6"/>
      <c r="R102" s="62"/>
      <c r="S102" s="62"/>
      <c r="T102" s="62"/>
      <c r="U102" s="52"/>
      <c r="V102" s="36"/>
      <c r="W102" s="143" t="str">
        <f t="shared" ca="1" si="22"/>
        <v/>
      </c>
      <c r="X102" s="6"/>
      <c r="Y102" s="62"/>
      <c r="Z102" s="62"/>
      <c r="AA102" s="150"/>
      <c r="AB102" s="32"/>
      <c r="AC102" s="29" t="str">
        <f t="shared" ca="1" si="23"/>
        <v/>
      </c>
      <c r="AD102" s="7" t="str">
        <f t="shared" si="24"/>
        <v/>
      </c>
      <c r="AE102" s="7" t="str">
        <f t="shared" si="25"/>
        <v/>
      </c>
      <c r="AF102" s="7" t="str">
        <f>IF(AD102=4,VLOOKUP(AE102,設定_幼児!$A$2:$B$4,2,1),"---")</f>
        <v>---</v>
      </c>
      <c r="AG102" s="136" t="str">
        <f t="shared" si="35"/>
        <v xml:space="preserve"> </v>
      </c>
      <c r="AH102" s="18" t="str">
        <f t="shared" si="26"/>
        <v/>
      </c>
      <c r="AI102" s="18">
        <v>91</v>
      </c>
      <c r="AJ102" s="18" t="str">
        <f t="shared" si="19"/>
        <v/>
      </c>
      <c r="AK102" s="18" t="str">
        <f t="shared" si="27"/>
        <v>立得点表_幼児!3:７</v>
      </c>
      <c r="AL102" s="116" t="str">
        <f t="shared" si="28"/>
        <v>立得点表_幼児!11:15</v>
      </c>
      <c r="AM102" s="18" t="str">
        <f t="shared" si="29"/>
        <v>ボール得点表_幼児!3:７</v>
      </c>
      <c r="AN102" s="116" t="str">
        <f t="shared" si="30"/>
        <v>ボール得点表_幼児!11:15</v>
      </c>
      <c r="AO102" s="18" t="str">
        <f t="shared" si="31"/>
        <v>25m得点表_幼児!3:7</v>
      </c>
      <c r="AP102" s="116" t="str">
        <f t="shared" si="32"/>
        <v>25m得点表_幼児!11:15</v>
      </c>
      <c r="AQ102" s="18" t="str">
        <f t="shared" si="33"/>
        <v>往得点表_幼児!3:7</v>
      </c>
      <c r="AR102" s="116" t="str">
        <f t="shared" si="34"/>
        <v>往得点表_幼児!11:15</v>
      </c>
      <c r="AS102" s="18" t="e">
        <f>OR(AND(#REF!&lt;=7,#REF!&lt;&gt;""),AND(#REF!&gt;=50,#REF!=""))</f>
        <v>#REF!</v>
      </c>
    </row>
    <row r="103" spans="1:45" ht="18" customHeight="1">
      <c r="A103" s="8">
        <v>92</v>
      </c>
      <c r="B103" s="226"/>
      <c r="C103" s="14"/>
      <c r="D103" s="227"/>
      <c r="E103" s="228" t="str">
        <f>IF(D103="","",DATEDIF(D103,W4,"y"))</f>
        <v/>
      </c>
      <c r="F103" s="14"/>
      <c r="G103" s="14"/>
      <c r="H103" s="229"/>
      <c r="I103" s="230" t="str">
        <f t="shared" ca="1" si="20"/>
        <v/>
      </c>
      <c r="J103" s="56"/>
      <c r="K103" s="57"/>
      <c r="L103" s="57"/>
      <c r="M103" s="57"/>
      <c r="N103" s="218"/>
      <c r="O103" s="231"/>
      <c r="P103" s="37" t="str">
        <f t="shared" ca="1" si="21"/>
        <v/>
      </c>
      <c r="Q103" s="56"/>
      <c r="R103" s="57"/>
      <c r="S103" s="57"/>
      <c r="T103" s="57"/>
      <c r="U103" s="58"/>
      <c r="V103" s="37"/>
      <c r="W103" s="232" t="str">
        <f t="shared" ca="1" si="22"/>
        <v/>
      </c>
      <c r="X103" s="56"/>
      <c r="Y103" s="57"/>
      <c r="Z103" s="57"/>
      <c r="AA103" s="218"/>
      <c r="AB103" s="229"/>
      <c r="AC103" s="230" t="str">
        <f t="shared" ca="1" si="23"/>
        <v/>
      </c>
      <c r="AD103" s="9" t="str">
        <f t="shared" si="24"/>
        <v/>
      </c>
      <c r="AE103" s="9" t="str">
        <f t="shared" si="25"/>
        <v/>
      </c>
      <c r="AF103" s="9" t="str">
        <f>IF(AD103=4,VLOOKUP(AE103,設定_幼児!$A$2:$B$4,2,1),"---")</f>
        <v>---</v>
      </c>
      <c r="AG103" s="136" t="str">
        <f t="shared" si="35"/>
        <v xml:space="preserve"> </v>
      </c>
      <c r="AH103" s="18" t="str">
        <f t="shared" si="26"/>
        <v/>
      </c>
      <c r="AI103" s="18">
        <v>92</v>
      </c>
      <c r="AJ103" s="18" t="str">
        <f t="shared" si="19"/>
        <v/>
      </c>
      <c r="AK103" s="18" t="str">
        <f t="shared" si="27"/>
        <v>立得点表_幼児!3:７</v>
      </c>
      <c r="AL103" s="116" t="str">
        <f t="shared" si="28"/>
        <v>立得点表_幼児!11:15</v>
      </c>
      <c r="AM103" s="18" t="str">
        <f t="shared" si="29"/>
        <v>ボール得点表_幼児!3:７</v>
      </c>
      <c r="AN103" s="116" t="str">
        <f t="shared" si="30"/>
        <v>ボール得点表_幼児!11:15</v>
      </c>
      <c r="AO103" s="18" t="str">
        <f t="shared" si="31"/>
        <v>25m得点表_幼児!3:7</v>
      </c>
      <c r="AP103" s="116" t="str">
        <f t="shared" si="32"/>
        <v>25m得点表_幼児!11:15</v>
      </c>
      <c r="AQ103" s="18" t="str">
        <f t="shared" si="33"/>
        <v>往得点表_幼児!3:7</v>
      </c>
      <c r="AR103" s="116" t="str">
        <f t="shared" si="34"/>
        <v>往得点表_幼児!11:15</v>
      </c>
      <c r="AS103" s="18" t="e">
        <f>OR(AND(#REF!&lt;=7,#REF!&lt;&gt;""),AND(#REF!&gt;=50,#REF!=""))</f>
        <v>#REF!</v>
      </c>
    </row>
    <row r="104" spans="1:45" ht="18" customHeight="1">
      <c r="A104" s="8">
        <v>93</v>
      </c>
      <c r="B104" s="226"/>
      <c r="C104" s="14"/>
      <c r="D104" s="227"/>
      <c r="E104" s="228" t="str">
        <f>IF(D104="","",DATEDIF(D104,W4,"y"))</f>
        <v/>
      </c>
      <c r="F104" s="14"/>
      <c r="G104" s="14"/>
      <c r="H104" s="229"/>
      <c r="I104" s="230" t="str">
        <f t="shared" ca="1" si="20"/>
        <v/>
      </c>
      <c r="J104" s="56"/>
      <c r="K104" s="57"/>
      <c r="L104" s="57"/>
      <c r="M104" s="57"/>
      <c r="N104" s="218"/>
      <c r="O104" s="231"/>
      <c r="P104" s="37" t="str">
        <f t="shared" ca="1" si="21"/>
        <v/>
      </c>
      <c r="Q104" s="56"/>
      <c r="R104" s="57"/>
      <c r="S104" s="57"/>
      <c r="T104" s="57"/>
      <c r="U104" s="58"/>
      <c r="V104" s="37"/>
      <c r="W104" s="232" t="str">
        <f t="shared" ca="1" si="22"/>
        <v/>
      </c>
      <c r="X104" s="56"/>
      <c r="Y104" s="57"/>
      <c r="Z104" s="57"/>
      <c r="AA104" s="218"/>
      <c r="AB104" s="229"/>
      <c r="AC104" s="230" t="str">
        <f t="shared" ca="1" si="23"/>
        <v/>
      </c>
      <c r="AD104" s="9" t="str">
        <f t="shared" si="24"/>
        <v/>
      </c>
      <c r="AE104" s="9" t="str">
        <f t="shared" si="25"/>
        <v/>
      </c>
      <c r="AF104" s="9" t="str">
        <f>IF(AD104=4,VLOOKUP(AE104,設定_幼児!$A$2:$B$4,2,1),"---")</f>
        <v>---</v>
      </c>
      <c r="AG104" s="136" t="str">
        <f t="shared" si="35"/>
        <v xml:space="preserve"> </v>
      </c>
      <c r="AH104" s="18" t="str">
        <f t="shared" si="26"/>
        <v/>
      </c>
      <c r="AI104" s="18">
        <v>93</v>
      </c>
      <c r="AJ104" s="18" t="str">
        <f t="shared" si="19"/>
        <v/>
      </c>
      <c r="AK104" s="18" t="str">
        <f t="shared" si="27"/>
        <v>立得点表_幼児!3:７</v>
      </c>
      <c r="AL104" s="116" t="str">
        <f t="shared" si="28"/>
        <v>立得点表_幼児!11:15</v>
      </c>
      <c r="AM104" s="18" t="str">
        <f t="shared" si="29"/>
        <v>ボール得点表_幼児!3:７</v>
      </c>
      <c r="AN104" s="116" t="str">
        <f t="shared" si="30"/>
        <v>ボール得点表_幼児!11:15</v>
      </c>
      <c r="AO104" s="18" t="str">
        <f t="shared" si="31"/>
        <v>25m得点表_幼児!3:7</v>
      </c>
      <c r="AP104" s="116" t="str">
        <f t="shared" si="32"/>
        <v>25m得点表_幼児!11:15</v>
      </c>
      <c r="AQ104" s="18" t="str">
        <f t="shared" si="33"/>
        <v>往得点表_幼児!3:7</v>
      </c>
      <c r="AR104" s="116" t="str">
        <f t="shared" si="34"/>
        <v>往得点表_幼児!11:15</v>
      </c>
      <c r="AS104" s="18" t="e">
        <f>OR(AND(#REF!&lt;=7,#REF!&lt;&gt;""),AND(#REF!&gt;=50,#REF!=""))</f>
        <v>#REF!</v>
      </c>
    </row>
    <row r="105" spans="1:45" ht="18" customHeight="1">
      <c r="A105" s="8">
        <v>94</v>
      </c>
      <c r="B105" s="226"/>
      <c r="C105" s="14"/>
      <c r="D105" s="227"/>
      <c r="E105" s="228" t="str">
        <f>IF(D105="","",DATEDIF(D105,W4,"y"))</f>
        <v/>
      </c>
      <c r="F105" s="14"/>
      <c r="G105" s="14"/>
      <c r="H105" s="229"/>
      <c r="I105" s="230" t="str">
        <f t="shared" ca="1" si="20"/>
        <v/>
      </c>
      <c r="J105" s="56"/>
      <c r="K105" s="57"/>
      <c r="L105" s="57"/>
      <c r="M105" s="57"/>
      <c r="N105" s="218"/>
      <c r="O105" s="231"/>
      <c r="P105" s="37" t="str">
        <f t="shared" ca="1" si="21"/>
        <v/>
      </c>
      <c r="Q105" s="56"/>
      <c r="R105" s="57"/>
      <c r="S105" s="57"/>
      <c r="T105" s="57"/>
      <c r="U105" s="58"/>
      <c r="V105" s="37"/>
      <c r="W105" s="232" t="str">
        <f t="shared" ca="1" si="22"/>
        <v/>
      </c>
      <c r="X105" s="56"/>
      <c r="Y105" s="57"/>
      <c r="Z105" s="57"/>
      <c r="AA105" s="218"/>
      <c r="AB105" s="229"/>
      <c r="AC105" s="230" t="str">
        <f t="shared" ca="1" si="23"/>
        <v/>
      </c>
      <c r="AD105" s="9" t="str">
        <f t="shared" si="24"/>
        <v/>
      </c>
      <c r="AE105" s="9" t="str">
        <f t="shared" si="25"/>
        <v/>
      </c>
      <c r="AF105" s="9" t="str">
        <f>IF(AD105=4,VLOOKUP(AE105,設定_幼児!$A$2:$B$4,2,1),"---")</f>
        <v>---</v>
      </c>
      <c r="AG105" s="136" t="str">
        <f t="shared" si="35"/>
        <v xml:space="preserve"> </v>
      </c>
      <c r="AH105" s="18" t="str">
        <f t="shared" si="26"/>
        <v/>
      </c>
      <c r="AI105" s="18">
        <v>94</v>
      </c>
      <c r="AJ105" s="18" t="str">
        <f t="shared" si="19"/>
        <v/>
      </c>
      <c r="AK105" s="18" t="str">
        <f t="shared" si="27"/>
        <v>立得点表_幼児!3:７</v>
      </c>
      <c r="AL105" s="116" t="str">
        <f t="shared" si="28"/>
        <v>立得点表_幼児!11:15</v>
      </c>
      <c r="AM105" s="18" t="str">
        <f t="shared" si="29"/>
        <v>ボール得点表_幼児!3:７</v>
      </c>
      <c r="AN105" s="116" t="str">
        <f t="shared" si="30"/>
        <v>ボール得点表_幼児!11:15</v>
      </c>
      <c r="AO105" s="18" t="str">
        <f t="shared" si="31"/>
        <v>25m得点表_幼児!3:7</v>
      </c>
      <c r="AP105" s="116" t="str">
        <f t="shared" si="32"/>
        <v>25m得点表_幼児!11:15</v>
      </c>
      <c r="AQ105" s="18" t="str">
        <f t="shared" si="33"/>
        <v>往得点表_幼児!3:7</v>
      </c>
      <c r="AR105" s="116" t="str">
        <f t="shared" si="34"/>
        <v>往得点表_幼児!11:15</v>
      </c>
      <c r="AS105" s="18" t="e">
        <f>OR(AND(#REF!&lt;=7,#REF!&lt;&gt;""),AND(#REF!&gt;=50,#REF!=""))</f>
        <v>#REF!</v>
      </c>
    </row>
    <row r="106" spans="1:45" s="47" customFormat="1" ht="18" customHeight="1">
      <c r="A106" s="10">
        <v>95</v>
      </c>
      <c r="B106" s="147"/>
      <c r="C106" s="15"/>
      <c r="D106" s="233"/>
      <c r="E106" s="139" t="str">
        <f>IF(D106="","",DATEDIF(D106,W4,"y"))</f>
        <v/>
      </c>
      <c r="F106" s="15"/>
      <c r="G106" s="15"/>
      <c r="H106" s="30"/>
      <c r="I106" s="31" t="str">
        <f t="shared" ca="1" si="20"/>
        <v/>
      </c>
      <c r="J106" s="59"/>
      <c r="K106" s="60"/>
      <c r="L106" s="60"/>
      <c r="M106" s="60"/>
      <c r="N106" s="151"/>
      <c r="O106" s="122"/>
      <c r="P106" s="38" t="str">
        <f t="shared" ca="1" si="21"/>
        <v/>
      </c>
      <c r="Q106" s="59"/>
      <c r="R106" s="60"/>
      <c r="S106" s="60"/>
      <c r="T106" s="60"/>
      <c r="U106" s="61"/>
      <c r="V106" s="38"/>
      <c r="W106" s="144" t="str">
        <f t="shared" ca="1" si="22"/>
        <v/>
      </c>
      <c r="X106" s="59"/>
      <c r="Y106" s="60"/>
      <c r="Z106" s="60"/>
      <c r="AA106" s="151"/>
      <c r="AB106" s="30"/>
      <c r="AC106" s="31" t="str">
        <f t="shared" ca="1" si="23"/>
        <v/>
      </c>
      <c r="AD106" s="11" t="str">
        <f t="shared" si="24"/>
        <v/>
      </c>
      <c r="AE106" s="11" t="str">
        <f t="shared" si="25"/>
        <v/>
      </c>
      <c r="AF106" s="11" t="str">
        <f>IF(AD106=4,VLOOKUP(AE106,設定_幼児!$A$2:$B$4,2,1),"---")</f>
        <v>---</v>
      </c>
      <c r="AG106" s="136" t="str">
        <f t="shared" si="35"/>
        <v xml:space="preserve"> </v>
      </c>
      <c r="AH106" s="18" t="str">
        <f t="shared" si="26"/>
        <v/>
      </c>
      <c r="AI106" s="47">
        <v>95</v>
      </c>
      <c r="AJ106" s="47" t="str">
        <f t="shared" si="19"/>
        <v/>
      </c>
      <c r="AK106" s="47" t="str">
        <f t="shared" si="27"/>
        <v>立得点表_幼児!3:７</v>
      </c>
      <c r="AL106" s="156" t="str">
        <f t="shared" si="28"/>
        <v>立得点表_幼児!11:15</v>
      </c>
      <c r="AM106" s="47" t="str">
        <f t="shared" si="29"/>
        <v>ボール得点表_幼児!3:７</v>
      </c>
      <c r="AN106" s="156" t="str">
        <f t="shared" si="30"/>
        <v>ボール得点表_幼児!11:15</v>
      </c>
      <c r="AO106" s="47" t="str">
        <f t="shared" si="31"/>
        <v>25m得点表_幼児!3:7</v>
      </c>
      <c r="AP106" s="156" t="str">
        <f t="shared" si="32"/>
        <v>25m得点表_幼児!11:15</v>
      </c>
      <c r="AQ106" s="47" t="str">
        <f t="shared" si="33"/>
        <v>往得点表_幼児!3:7</v>
      </c>
      <c r="AR106" s="156" t="str">
        <f t="shared" si="34"/>
        <v>往得点表_幼児!11:15</v>
      </c>
      <c r="AS106" s="47" t="e">
        <f>OR(AND(#REF!&lt;=7,#REF!&lt;&gt;""),AND(#REF!&gt;=50,#REF!=""))</f>
        <v>#REF!</v>
      </c>
    </row>
    <row r="107" spans="1:45" ht="18" customHeight="1">
      <c r="A107" s="5">
        <v>96</v>
      </c>
      <c r="B107" s="146"/>
      <c r="C107" s="16"/>
      <c r="D107" s="137"/>
      <c r="E107" s="138" t="str">
        <f>IF(D107="","",DATEDIF(D107,W4,"y"))</f>
        <v/>
      </c>
      <c r="F107" s="16"/>
      <c r="G107" s="16"/>
      <c r="H107" s="32"/>
      <c r="I107" s="29" t="str">
        <f t="shared" ca="1" si="20"/>
        <v/>
      </c>
      <c r="J107" s="6"/>
      <c r="K107" s="62"/>
      <c r="L107" s="62"/>
      <c r="M107" s="62"/>
      <c r="N107" s="150"/>
      <c r="O107" s="121"/>
      <c r="P107" s="36" t="str">
        <f t="shared" ca="1" si="21"/>
        <v/>
      </c>
      <c r="Q107" s="6"/>
      <c r="R107" s="62"/>
      <c r="S107" s="62"/>
      <c r="T107" s="62"/>
      <c r="U107" s="52"/>
      <c r="V107" s="36"/>
      <c r="W107" s="143" t="str">
        <f t="shared" ca="1" si="22"/>
        <v/>
      </c>
      <c r="X107" s="6"/>
      <c r="Y107" s="62"/>
      <c r="Z107" s="62"/>
      <c r="AA107" s="150"/>
      <c r="AB107" s="32"/>
      <c r="AC107" s="29" t="str">
        <f t="shared" ca="1" si="23"/>
        <v/>
      </c>
      <c r="AD107" s="7" t="str">
        <f t="shared" si="24"/>
        <v/>
      </c>
      <c r="AE107" s="7" t="str">
        <f t="shared" si="25"/>
        <v/>
      </c>
      <c r="AF107" s="7" t="str">
        <f>IF(AD107=4,VLOOKUP(AE107,設定_幼児!$A$2:$B$4,2,1),"---")</f>
        <v>---</v>
      </c>
      <c r="AG107" s="136" t="str">
        <f t="shared" si="35"/>
        <v xml:space="preserve"> </v>
      </c>
      <c r="AH107" s="18" t="str">
        <f t="shared" si="26"/>
        <v/>
      </c>
      <c r="AI107" s="18">
        <v>96</v>
      </c>
      <c r="AJ107" s="18" t="str">
        <f t="shared" si="19"/>
        <v/>
      </c>
      <c r="AK107" s="18" t="str">
        <f t="shared" si="27"/>
        <v>立得点表_幼児!3:７</v>
      </c>
      <c r="AL107" s="116" t="str">
        <f t="shared" si="28"/>
        <v>立得点表_幼児!11:15</v>
      </c>
      <c r="AM107" s="18" t="str">
        <f t="shared" si="29"/>
        <v>ボール得点表_幼児!3:７</v>
      </c>
      <c r="AN107" s="116" t="str">
        <f t="shared" si="30"/>
        <v>ボール得点表_幼児!11:15</v>
      </c>
      <c r="AO107" s="18" t="str">
        <f t="shared" si="31"/>
        <v>25m得点表_幼児!3:7</v>
      </c>
      <c r="AP107" s="116" t="str">
        <f t="shared" si="32"/>
        <v>25m得点表_幼児!11:15</v>
      </c>
      <c r="AQ107" s="18" t="str">
        <f t="shared" si="33"/>
        <v>往得点表_幼児!3:7</v>
      </c>
      <c r="AR107" s="116" t="str">
        <f t="shared" si="34"/>
        <v>往得点表_幼児!11:15</v>
      </c>
      <c r="AS107" s="18" t="e">
        <f>OR(AND(#REF!&lt;=7,#REF!&lt;&gt;""),AND(#REF!&gt;=50,#REF!=""))</f>
        <v>#REF!</v>
      </c>
    </row>
    <row r="108" spans="1:45" ht="18" customHeight="1">
      <c r="A108" s="8">
        <v>97</v>
      </c>
      <c r="B108" s="226"/>
      <c r="C108" s="14"/>
      <c r="D108" s="227"/>
      <c r="E108" s="228" t="str">
        <f>IF(D108="","",DATEDIF(D108,W4,"y"))</f>
        <v/>
      </c>
      <c r="F108" s="14"/>
      <c r="G108" s="14"/>
      <c r="H108" s="229"/>
      <c r="I108" s="230" t="str">
        <f t="shared" ca="1" si="20"/>
        <v/>
      </c>
      <c r="J108" s="56"/>
      <c r="K108" s="57"/>
      <c r="L108" s="57"/>
      <c r="M108" s="57"/>
      <c r="N108" s="218"/>
      <c r="O108" s="231"/>
      <c r="P108" s="37" t="str">
        <f t="shared" ca="1" si="21"/>
        <v/>
      </c>
      <c r="Q108" s="56"/>
      <c r="R108" s="57"/>
      <c r="S108" s="57"/>
      <c r="T108" s="57"/>
      <c r="U108" s="58"/>
      <c r="V108" s="37"/>
      <c r="W108" s="232" t="str">
        <f t="shared" ca="1" si="22"/>
        <v/>
      </c>
      <c r="X108" s="56"/>
      <c r="Y108" s="57"/>
      <c r="Z108" s="57"/>
      <c r="AA108" s="218"/>
      <c r="AB108" s="229"/>
      <c r="AC108" s="230" t="str">
        <f t="shared" ca="1" si="23"/>
        <v/>
      </c>
      <c r="AD108" s="9" t="str">
        <f t="shared" si="24"/>
        <v/>
      </c>
      <c r="AE108" s="9" t="str">
        <f t="shared" si="25"/>
        <v/>
      </c>
      <c r="AF108" s="9" t="str">
        <f>IF(AD108=4,VLOOKUP(AE108,設定_幼児!$A$2:$B$4,2,1),"---")</f>
        <v>---</v>
      </c>
      <c r="AG108" s="136" t="str">
        <f t="shared" si="35"/>
        <v xml:space="preserve"> </v>
      </c>
      <c r="AH108" s="18" t="str">
        <f t="shared" si="26"/>
        <v/>
      </c>
      <c r="AI108" s="18">
        <v>97</v>
      </c>
      <c r="AJ108" s="18" t="str">
        <f t="shared" si="19"/>
        <v/>
      </c>
      <c r="AK108" s="18" t="str">
        <f t="shared" si="27"/>
        <v>立得点表_幼児!3:７</v>
      </c>
      <c r="AL108" s="116" t="str">
        <f t="shared" si="28"/>
        <v>立得点表_幼児!11:15</v>
      </c>
      <c r="AM108" s="18" t="str">
        <f t="shared" si="29"/>
        <v>ボール得点表_幼児!3:７</v>
      </c>
      <c r="AN108" s="116" t="str">
        <f t="shared" si="30"/>
        <v>ボール得点表_幼児!11:15</v>
      </c>
      <c r="AO108" s="18" t="str">
        <f t="shared" si="31"/>
        <v>25m得点表_幼児!3:7</v>
      </c>
      <c r="AP108" s="116" t="str">
        <f t="shared" si="32"/>
        <v>25m得点表_幼児!11:15</v>
      </c>
      <c r="AQ108" s="18" t="str">
        <f t="shared" si="33"/>
        <v>往得点表_幼児!3:7</v>
      </c>
      <c r="AR108" s="116" t="str">
        <f t="shared" si="34"/>
        <v>往得点表_幼児!11:15</v>
      </c>
      <c r="AS108" s="18" t="e">
        <f>OR(AND(#REF!&lt;=7,#REF!&lt;&gt;""),AND(#REF!&gt;=50,#REF!=""))</f>
        <v>#REF!</v>
      </c>
    </row>
    <row r="109" spans="1:45" ht="18" customHeight="1">
      <c r="A109" s="8">
        <v>98</v>
      </c>
      <c r="B109" s="226"/>
      <c r="C109" s="14"/>
      <c r="D109" s="227"/>
      <c r="E109" s="228" t="str">
        <f>IF(D109="","",DATEDIF(D109,W4,"y"))</f>
        <v/>
      </c>
      <c r="F109" s="14"/>
      <c r="G109" s="14"/>
      <c r="H109" s="229"/>
      <c r="I109" s="230" t="str">
        <f t="shared" ca="1" si="20"/>
        <v/>
      </c>
      <c r="J109" s="56"/>
      <c r="K109" s="57"/>
      <c r="L109" s="57"/>
      <c r="M109" s="57"/>
      <c r="N109" s="218"/>
      <c r="O109" s="231"/>
      <c r="P109" s="37" t="str">
        <f t="shared" ca="1" si="21"/>
        <v/>
      </c>
      <c r="Q109" s="56"/>
      <c r="R109" s="57"/>
      <c r="S109" s="57"/>
      <c r="T109" s="57"/>
      <c r="U109" s="58"/>
      <c r="V109" s="37"/>
      <c r="W109" s="232" t="str">
        <f t="shared" ca="1" si="22"/>
        <v/>
      </c>
      <c r="X109" s="56"/>
      <c r="Y109" s="57"/>
      <c r="Z109" s="57"/>
      <c r="AA109" s="218"/>
      <c r="AB109" s="229"/>
      <c r="AC109" s="230" t="str">
        <f t="shared" ca="1" si="23"/>
        <v/>
      </c>
      <c r="AD109" s="9" t="str">
        <f t="shared" si="24"/>
        <v/>
      </c>
      <c r="AE109" s="9" t="str">
        <f t="shared" si="25"/>
        <v/>
      </c>
      <c r="AF109" s="9" t="str">
        <f>IF(AD109=4,VLOOKUP(AE109,設定_幼児!$A$2:$B$4,2,1),"---")</f>
        <v>---</v>
      </c>
      <c r="AG109" s="136" t="str">
        <f t="shared" si="35"/>
        <v xml:space="preserve"> </v>
      </c>
      <c r="AH109" s="18" t="str">
        <f t="shared" si="26"/>
        <v/>
      </c>
      <c r="AI109" s="18">
        <v>98</v>
      </c>
      <c r="AJ109" s="18" t="str">
        <f t="shared" si="19"/>
        <v/>
      </c>
      <c r="AK109" s="18" t="str">
        <f t="shared" si="27"/>
        <v>立得点表_幼児!3:７</v>
      </c>
      <c r="AL109" s="116" t="str">
        <f t="shared" si="28"/>
        <v>立得点表_幼児!11:15</v>
      </c>
      <c r="AM109" s="18" t="str">
        <f t="shared" si="29"/>
        <v>ボール得点表_幼児!3:７</v>
      </c>
      <c r="AN109" s="116" t="str">
        <f t="shared" si="30"/>
        <v>ボール得点表_幼児!11:15</v>
      </c>
      <c r="AO109" s="18" t="str">
        <f t="shared" si="31"/>
        <v>25m得点表_幼児!3:7</v>
      </c>
      <c r="AP109" s="116" t="str">
        <f t="shared" si="32"/>
        <v>25m得点表_幼児!11:15</v>
      </c>
      <c r="AQ109" s="18" t="str">
        <f t="shared" si="33"/>
        <v>往得点表_幼児!3:7</v>
      </c>
      <c r="AR109" s="116" t="str">
        <f t="shared" si="34"/>
        <v>往得点表_幼児!11:15</v>
      </c>
      <c r="AS109" s="18" t="e">
        <f>OR(AND(#REF!&lt;=7,#REF!&lt;&gt;""),AND(#REF!&gt;=50,#REF!=""))</f>
        <v>#REF!</v>
      </c>
    </row>
    <row r="110" spans="1:45" ht="18" customHeight="1">
      <c r="A110" s="8">
        <v>99</v>
      </c>
      <c r="B110" s="226"/>
      <c r="C110" s="14"/>
      <c r="D110" s="227"/>
      <c r="E110" s="228" t="str">
        <f>IF(D110="","",DATEDIF(D110,W4,"y"))</f>
        <v/>
      </c>
      <c r="F110" s="14"/>
      <c r="G110" s="14"/>
      <c r="H110" s="229"/>
      <c r="I110" s="230" t="str">
        <f t="shared" ca="1" si="20"/>
        <v/>
      </c>
      <c r="J110" s="56"/>
      <c r="K110" s="57"/>
      <c r="L110" s="57"/>
      <c r="M110" s="57"/>
      <c r="N110" s="218"/>
      <c r="O110" s="231"/>
      <c r="P110" s="37" t="str">
        <f t="shared" ca="1" si="21"/>
        <v/>
      </c>
      <c r="Q110" s="56"/>
      <c r="R110" s="57"/>
      <c r="S110" s="57"/>
      <c r="T110" s="57"/>
      <c r="U110" s="58"/>
      <c r="V110" s="37"/>
      <c r="W110" s="232" t="str">
        <f t="shared" ca="1" si="22"/>
        <v/>
      </c>
      <c r="X110" s="56"/>
      <c r="Y110" s="57"/>
      <c r="Z110" s="57"/>
      <c r="AA110" s="218"/>
      <c r="AB110" s="229"/>
      <c r="AC110" s="230" t="str">
        <f t="shared" ca="1" si="23"/>
        <v/>
      </c>
      <c r="AD110" s="9" t="str">
        <f t="shared" si="24"/>
        <v/>
      </c>
      <c r="AE110" s="9" t="str">
        <f t="shared" si="25"/>
        <v/>
      </c>
      <c r="AF110" s="9" t="str">
        <f>IF(AD110=4,VLOOKUP(AE110,設定_幼児!$A$2:$B$4,2,1),"---")</f>
        <v>---</v>
      </c>
      <c r="AG110" s="136" t="str">
        <f t="shared" si="35"/>
        <v xml:space="preserve"> </v>
      </c>
      <c r="AH110" s="18" t="str">
        <f t="shared" si="26"/>
        <v/>
      </c>
      <c r="AI110" s="18">
        <v>99</v>
      </c>
      <c r="AJ110" s="18" t="str">
        <f t="shared" si="19"/>
        <v/>
      </c>
      <c r="AK110" s="18" t="str">
        <f t="shared" si="27"/>
        <v>立得点表_幼児!3:７</v>
      </c>
      <c r="AL110" s="116" t="str">
        <f t="shared" si="28"/>
        <v>立得点表_幼児!11:15</v>
      </c>
      <c r="AM110" s="18" t="str">
        <f t="shared" si="29"/>
        <v>ボール得点表_幼児!3:７</v>
      </c>
      <c r="AN110" s="116" t="str">
        <f t="shared" si="30"/>
        <v>ボール得点表_幼児!11:15</v>
      </c>
      <c r="AO110" s="18" t="str">
        <f t="shared" si="31"/>
        <v>25m得点表_幼児!3:7</v>
      </c>
      <c r="AP110" s="116" t="str">
        <f t="shared" si="32"/>
        <v>25m得点表_幼児!11:15</v>
      </c>
      <c r="AQ110" s="18" t="str">
        <f t="shared" si="33"/>
        <v>往得点表_幼児!3:7</v>
      </c>
      <c r="AR110" s="116" t="str">
        <f t="shared" si="34"/>
        <v>往得点表_幼児!11:15</v>
      </c>
      <c r="AS110" s="18" t="e">
        <f>OR(AND(#REF!&lt;=7,#REF!&lt;&gt;""),AND(#REF!&gt;=50,#REF!=""))</f>
        <v>#REF!</v>
      </c>
    </row>
    <row r="111" spans="1:45" s="47" customFormat="1" ht="18" customHeight="1">
      <c r="A111" s="10">
        <v>100</v>
      </c>
      <c r="B111" s="234"/>
      <c r="C111" s="235"/>
      <c r="D111" s="236"/>
      <c r="E111" s="237" t="str">
        <f>IF(D111="","",DATEDIF(D111,$W$4,"y"))</f>
        <v/>
      </c>
      <c r="F111" s="235"/>
      <c r="G111" s="235"/>
      <c r="H111" s="238"/>
      <c r="I111" s="239" t="str">
        <f t="shared" ca="1" si="20"/>
        <v/>
      </c>
      <c r="J111" s="240"/>
      <c r="K111" s="250"/>
      <c r="L111" s="250"/>
      <c r="M111" s="250"/>
      <c r="N111" s="241"/>
      <c r="O111" s="242"/>
      <c r="P111" s="106" t="str">
        <f t="shared" ca="1" si="21"/>
        <v/>
      </c>
      <c r="Q111" s="240"/>
      <c r="R111" s="250"/>
      <c r="S111" s="250"/>
      <c r="T111" s="250"/>
      <c r="U111" s="243"/>
      <c r="V111" s="106"/>
      <c r="W111" s="244" t="str">
        <f t="shared" ca="1" si="22"/>
        <v/>
      </c>
      <c r="X111" s="240"/>
      <c r="Y111" s="250"/>
      <c r="Z111" s="250"/>
      <c r="AA111" s="241"/>
      <c r="AB111" s="238"/>
      <c r="AC111" s="239" t="str">
        <f t="shared" ca="1" si="23"/>
        <v/>
      </c>
      <c r="AD111" s="245" t="str">
        <f t="shared" si="24"/>
        <v/>
      </c>
      <c r="AE111" s="245" t="str">
        <f t="shared" si="25"/>
        <v/>
      </c>
      <c r="AF111" s="11" t="str">
        <f>IF(AD111=4,VLOOKUP(AE111,設定_幼児!$A$2:$B$4,2,1),"---")</f>
        <v>---</v>
      </c>
      <c r="AG111" s="136" t="str">
        <f t="shared" si="35"/>
        <v xml:space="preserve"> </v>
      </c>
      <c r="AH111" s="18" t="str">
        <f t="shared" si="26"/>
        <v/>
      </c>
      <c r="AI111" s="47">
        <v>100</v>
      </c>
      <c r="AJ111" s="47" t="str">
        <f t="shared" si="19"/>
        <v/>
      </c>
      <c r="AK111" s="47" t="str">
        <f t="shared" si="27"/>
        <v>立得点表_幼児!3:７</v>
      </c>
      <c r="AL111" s="156" t="str">
        <f t="shared" si="28"/>
        <v>立得点表_幼児!11:15</v>
      </c>
      <c r="AM111" s="47" t="str">
        <f t="shared" si="29"/>
        <v>ボール得点表_幼児!3:７</v>
      </c>
      <c r="AN111" s="156" t="str">
        <f t="shared" si="30"/>
        <v>ボール得点表_幼児!11:15</v>
      </c>
      <c r="AO111" s="47" t="str">
        <f t="shared" si="31"/>
        <v>25m得点表_幼児!3:7</v>
      </c>
      <c r="AP111" s="156" t="str">
        <f t="shared" si="32"/>
        <v>25m得点表_幼児!11:15</v>
      </c>
      <c r="AQ111" s="47" t="str">
        <f t="shared" si="33"/>
        <v>往得点表_幼児!3:7</v>
      </c>
      <c r="AR111" s="156" t="str">
        <f t="shared" si="34"/>
        <v>往得点表_幼児!11:15</v>
      </c>
      <c r="AS111" s="47" t="e">
        <f>OR(AND(#REF!&lt;=7,#REF!&lt;&gt;""),AND(#REF!&gt;=50,#REF!=""))</f>
        <v>#REF!</v>
      </c>
    </row>
    <row r="112" spans="1:45">
      <c r="A112" s="10">
        <v>101</v>
      </c>
      <c r="B112" s="234"/>
      <c r="C112" s="235"/>
      <c r="D112" s="236"/>
      <c r="E112" s="237" t="str">
        <f t="shared" ref="E112:E175" si="36">IF(D112="","",DATEDIF(D112,$W$4,"y"))</f>
        <v/>
      </c>
      <c r="F112" s="235"/>
      <c r="G112" s="235"/>
      <c r="H112" s="238"/>
      <c r="I112" s="239" t="str">
        <f t="shared" ref="I112:I175" ca="1" si="37">IF(B112="","",IF(H112="","",CHOOSE(MATCH($H112,IF($C112="男",INDIRECT(AK112),INDIRECT(AL112)),1),1,2,3,4,5)))</f>
        <v/>
      </c>
      <c r="J112" s="240"/>
      <c r="K112" s="278"/>
      <c r="L112" s="278"/>
      <c r="M112" s="278"/>
      <c r="N112" s="241"/>
      <c r="O112" s="242"/>
      <c r="P112" s="106" t="str">
        <f t="shared" ref="P112:P175" ca="1" si="38">IF(B112="","",IF(O112="","",CHOOSE(MATCH($O112,IF($C112="男",INDIRECT(AM112),INDIRECT(AN112)),1),1,2,3,4,5)))</f>
        <v/>
      </c>
      <c r="Q112" s="240"/>
      <c r="R112" s="278"/>
      <c r="S112" s="278"/>
      <c r="T112" s="278"/>
      <c r="U112" s="243"/>
      <c r="V112" s="106"/>
      <c r="W112" s="244" t="str">
        <f t="shared" ref="W112:W175" ca="1" si="39">IF(B112="","",IF(V112="","",CHOOSE(MATCH($V112,IF($C112="男",INDIRECT(AO112),INDIRECT(AP112)),1),5,4,3,2,1)))</f>
        <v/>
      </c>
      <c r="X112" s="240"/>
      <c r="Y112" s="278"/>
      <c r="Z112" s="278"/>
      <c r="AA112" s="241"/>
      <c r="AB112" s="238"/>
      <c r="AC112" s="239" t="str">
        <f t="shared" ref="AC112:AC175" ca="1" si="40">IF(B112="","",IF(AB112="","",CHOOSE(MATCH(AB112,IF($C112="男",INDIRECT(AQ112),INDIRECT(AR112)),1),1,2,3,4,5)))</f>
        <v/>
      </c>
      <c r="AD112" s="245" t="str">
        <f t="shared" ref="AD112:AD175" si="41">IF(B112="","",COUNT(H112,O112,V112,AB112))</f>
        <v/>
      </c>
      <c r="AE112" s="245" t="str">
        <f t="shared" ref="AE112:AE175" si="42">IF(B112="","",SUM(I112,P112,,W112,AC112))</f>
        <v/>
      </c>
      <c r="AF112" s="11" t="str">
        <f>IF(AD112=4,VLOOKUP(AE112,設定_幼児!$A$2:$B$4,2,1),"---")</f>
        <v>---</v>
      </c>
      <c r="AG112" s="136" t="str">
        <f t="shared" ref="AG112:AG175" si="43">IF(D112=""," ",DATEDIF(D112,$W$4,"M"))</f>
        <v xml:space="preserve"> </v>
      </c>
      <c r="AH112" s="18" t="str">
        <f t="shared" ref="AH112:AH175" si="44">_xlfn.IFS(AG112=" ","",AG112&lt;=41,"3",AG112&lt;=47,"3.5",AG112&lt;=53,"4",AG112&lt;=59,4.5,AG112&lt;=65,5,AG112&lt;=71,5.5,AG112&gt;71,6,AG112="","")</f>
        <v/>
      </c>
      <c r="AI112" s="47">
        <v>101</v>
      </c>
      <c r="AJ112" s="47" t="str">
        <f t="shared" ref="AJ112:AJ175" si="45">IF(E112="","",VLOOKUP(E112,幼児年齢変換表,2))</f>
        <v/>
      </c>
      <c r="AK112" s="47" t="str">
        <f t="shared" si="27"/>
        <v>立得点表_幼児!3:７</v>
      </c>
      <c r="AL112" s="156" t="str">
        <f t="shared" si="28"/>
        <v>立得点表_幼児!11:15</v>
      </c>
      <c r="AM112" s="47" t="str">
        <f t="shared" si="29"/>
        <v>ボール得点表_幼児!3:７</v>
      </c>
      <c r="AN112" s="156" t="str">
        <f t="shared" si="30"/>
        <v>ボール得点表_幼児!11:15</v>
      </c>
      <c r="AO112" s="47" t="str">
        <f t="shared" si="31"/>
        <v>25m得点表_幼児!3:7</v>
      </c>
      <c r="AP112" s="156" t="str">
        <f t="shared" si="32"/>
        <v>25m得点表_幼児!11:15</v>
      </c>
      <c r="AQ112" s="47" t="str">
        <f t="shared" si="33"/>
        <v>往得点表_幼児!3:7</v>
      </c>
      <c r="AR112" s="156" t="str">
        <f t="shared" si="34"/>
        <v>往得点表_幼児!11:15</v>
      </c>
      <c r="AS112" s="47" t="e">
        <f>OR(AND(#REF!&lt;=7,#REF!&lt;&gt;""),AND(#REF!&gt;=50,#REF!=""))</f>
        <v>#REF!</v>
      </c>
    </row>
    <row r="113" spans="1:45">
      <c r="A113" s="10">
        <v>102</v>
      </c>
      <c r="B113" s="234"/>
      <c r="C113" s="235"/>
      <c r="D113" s="236"/>
      <c r="E113" s="237" t="str">
        <f t="shared" si="36"/>
        <v/>
      </c>
      <c r="F113" s="235"/>
      <c r="G113" s="235"/>
      <c r="H113" s="238"/>
      <c r="I113" s="239" t="str">
        <f t="shared" ca="1" si="37"/>
        <v/>
      </c>
      <c r="J113" s="240"/>
      <c r="K113" s="278"/>
      <c r="L113" s="278"/>
      <c r="M113" s="278"/>
      <c r="N113" s="241"/>
      <c r="O113" s="242"/>
      <c r="P113" s="106" t="str">
        <f t="shared" ca="1" si="38"/>
        <v/>
      </c>
      <c r="Q113" s="240"/>
      <c r="R113" s="278"/>
      <c r="S113" s="278"/>
      <c r="T113" s="278"/>
      <c r="U113" s="243"/>
      <c r="V113" s="106"/>
      <c r="W113" s="244" t="str">
        <f t="shared" ca="1" si="39"/>
        <v/>
      </c>
      <c r="X113" s="240"/>
      <c r="Y113" s="278"/>
      <c r="Z113" s="278"/>
      <c r="AA113" s="241"/>
      <c r="AB113" s="238"/>
      <c r="AC113" s="239" t="str">
        <f t="shared" ca="1" si="40"/>
        <v/>
      </c>
      <c r="AD113" s="245" t="str">
        <f t="shared" si="41"/>
        <v/>
      </c>
      <c r="AE113" s="245" t="str">
        <f t="shared" si="42"/>
        <v/>
      </c>
      <c r="AF113" s="11" t="str">
        <f>IF(AD113=4,VLOOKUP(AE113,設定_幼児!$A$2:$B$4,2,1),"---")</f>
        <v>---</v>
      </c>
      <c r="AG113" s="136" t="str">
        <f t="shared" si="43"/>
        <v xml:space="preserve"> </v>
      </c>
      <c r="AH113" s="18" t="str">
        <f t="shared" si="44"/>
        <v/>
      </c>
      <c r="AI113" s="47">
        <v>102</v>
      </c>
      <c r="AJ113" s="47" t="str">
        <f t="shared" si="45"/>
        <v/>
      </c>
      <c r="AK113" s="47" t="str">
        <f t="shared" si="27"/>
        <v>立得点表_幼児!3:７</v>
      </c>
      <c r="AL113" s="156" t="str">
        <f t="shared" si="28"/>
        <v>立得点表_幼児!11:15</v>
      </c>
      <c r="AM113" s="47" t="str">
        <f t="shared" si="29"/>
        <v>ボール得点表_幼児!3:７</v>
      </c>
      <c r="AN113" s="156" t="str">
        <f t="shared" si="30"/>
        <v>ボール得点表_幼児!11:15</v>
      </c>
      <c r="AO113" s="47" t="str">
        <f t="shared" si="31"/>
        <v>25m得点表_幼児!3:7</v>
      </c>
      <c r="AP113" s="156" t="str">
        <f t="shared" si="32"/>
        <v>25m得点表_幼児!11:15</v>
      </c>
      <c r="AQ113" s="47" t="str">
        <f t="shared" si="33"/>
        <v>往得点表_幼児!3:7</v>
      </c>
      <c r="AR113" s="156" t="str">
        <f t="shared" si="34"/>
        <v>往得点表_幼児!11:15</v>
      </c>
      <c r="AS113" s="47" t="e">
        <f>OR(AND(#REF!&lt;=7,#REF!&lt;&gt;""),AND(#REF!&gt;=50,#REF!=""))</f>
        <v>#REF!</v>
      </c>
    </row>
    <row r="114" spans="1:45">
      <c r="A114" s="10">
        <v>103</v>
      </c>
      <c r="B114" s="234"/>
      <c r="C114" s="235"/>
      <c r="D114" s="236"/>
      <c r="E114" s="237" t="str">
        <f t="shared" si="36"/>
        <v/>
      </c>
      <c r="F114" s="235"/>
      <c r="G114" s="235"/>
      <c r="H114" s="238"/>
      <c r="I114" s="239" t="str">
        <f t="shared" ca="1" si="37"/>
        <v/>
      </c>
      <c r="J114" s="240"/>
      <c r="K114" s="278"/>
      <c r="L114" s="278"/>
      <c r="M114" s="278"/>
      <c r="N114" s="241"/>
      <c r="O114" s="242"/>
      <c r="P114" s="106" t="str">
        <f t="shared" ca="1" si="38"/>
        <v/>
      </c>
      <c r="Q114" s="240"/>
      <c r="R114" s="278"/>
      <c r="S114" s="278"/>
      <c r="T114" s="278"/>
      <c r="U114" s="243"/>
      <c r="V114" s="106"/>
      <c r="W114" s="244" t="str">
        <f t="shared" ca="1" si="39"/>
        <v/>
      </c>
      <c r="X114" s="240"/>
      <c r="Y114" s="278"/>
      <c r="Z114" s="278"/>
      <c r="AA114" s="241"/>
      <c r="AB114" s="238"/>
      <c r="AC114" s="239" t="str">
        <f t="shared" ca="1" si="40"/>
        <v/>
      </c>
      <c r="AD114" s="245" t="str">
        <f t="shared" si="41"/>
        <v/>
      </c>
      <c r="AE114" s="245" t="str">
        <f t="shared" si="42"/>
        <v/>
      </c>
      <c r="AF114" s="11" t="str">
        <f>IF(AD114=4,VLOOKUP(AE114,設定_幼児!$A$2:$B$4,2,1),"---")</f>
        <v>---</v>
      </c>
      <c r="AG114" s="136" t="str">
        <f t="shared" si="43"/>
        <v xml:space="preserve"> </v>
      </c>
      <c r="AH114" s="18" t="str">
        <f t="shared" si="44"/>
        <v/>
      </c>
      <c r="AI114" s="47">
        <v>103</v>
      </c>
      <c r="AJ114" s="47" t="str">
        <f t="shared" si="45"/>
        <v/>
      </c>
      <c r="AK114" s="47" t="str">
        <f t="shared" si="27"/>
        <v>立得点表_幼児!3:７</v>
      </c>
      <c r="AL114" s="156" t="str">
        <f t="shared" si="28"/>
        <v>立得点表_幼児!11:15</v>
      </c>
      <c r="AM114" s="47" t="str">
        <f t="shared" si="29"/>
        <v>ボール得点表_幼児!3:７</v>
      </c>
      <c r="AN114" s="156" t="str">
        <f t="shared" si="30"/>
        <v>ボール得点表_幼児!11:15</v>
      </c>
      <c r="AO114" s="47" t="str">
        <f t="shared" si="31"/>
        <v>25m得点表_幼児!3:7</v>
      </c>
      <c r="AP114" s="156" t="str">
        <f t="shared" si="32"/>
        <v>25m得点表_幼児!11:15</v>
      </c>
      <c r="AQ114" s="47" t="str">
        <f t="shared" si="33"/>
        <v>往得点表_幼児!3:7</v>
      </c>
      <c r="AR114" s="156" t="str">
        <f t="shared" si="34"/>
        <v>往得点表_幼児!11:15</v>
      </c>
      <c r="AS114" s="47" t="e">
        <f>OR(AND(#REF!&lt;=7,#REF!&lt;&gt;""),AND(#REF!&gt;=50,#REF!=""))</f>
        <v>#REF!</v>
      </c>
    </row>
    <row r="115" spans="1:45">
      <c r="A115" s="10">
        <v>104</v>
      </c>
      <c r="B115" s="234"/>
      <c r="C115" s="235"/>
      <c r="D115" s="236"/>
      <c r="E115" s="237" t="str">
        <f t="shared" si="36"/>
        <v/>
      </c>
      <c r="F115" s="235"/>
      <c r="G115" s="235"/>
      <c r="H115" s="238"/>
      <c r="I115" s="239" t="str">
        <f t="shared" ca="1" si="37"/>
        <v/>
      </c>
      <c r="J115" s="240"/>
      <c r="K115" s="278"/>
      <c r="L115" s="278"/>
      <c r="M115" s="278"/>
      <c r="N115" s="241"/>
      <c r="O115" s="242"/>
      <c r="P115" s="106" t="str">
        <f t="shared" ca="1" si="38"/>
        <v/>
      </c>
      <c r="Q115" s="240"/>
      <c r="R115" s="278"/>
      <c r="S115" s="278"/>
      <c r="T115" s="278"/>
      <c r="U115" s="243"/>
      <c r="V115" s="106"/>
      <c r="W115" s="244" t="str">
        <f t="shared" ca="1" si="39"/>
        <v/>
      </c>
      <c r="X115" s="240"/>
      <c r="Y115" s="278"/>
      <c r="Z115" s="278"/>
      <c r="AA115" s="241"/>
      <c r="AB115" s="238"/>
      <c r="AC115" s="239" t="str">
        <f t="shared" ca="1" si="40"/>
        <v/>
      </c>
      <c r="AD115" s="245" t="str">
        <f t="shared" si="41"/>
        <v/>
      </c>
      <c r="AE115" s="245" t="str">
        <f t="shared" si="42"/>
        <v/>
      </c>
      <c r="AF115" s="11" t="str">
        <f>IF(AD115=4,VLOOKUP(AE115,設定_幼児!$A$2:$B$4,2,1),"---")</f>
        <v>---</v>
      </c>
      <c r="AG115" s="136" t="str">
        <f t="shared" si="43"/>
        <v xml:space="preserve"> </v>
      </c>
      <c r="AH115" s="18" t="str">
        <f t="shared" si="44"/>
        <v/>
      </c>
      <c r="AI115" s="47">
        <v>104</v>
      </c>
      <c r="AJ115" s="47" t="str">
        <f t="shared" si="45"/>
        <v/>
      </c>
      <c r="AK115" s="47" t="str">
        <f t="shared" si="27"/>
        <v>立得点表_幼児!3:７</v>
      </c>
      <c r="AL115" s="156" t="str">
        <f t="shared" si="28"/>
        <v>立得点表_幼児!11:15</v>
      </c>
      <c r="AM115" s="47" t="str">
        <f t="shared" si="29"/>
        <v>ボール得点表_幼児!3:７</v>
      </c>
      <c r="AN115" s="156" t="str">
        <f t="shared" si="30"/>
        <v>ボール得点表_幼児!11:15</v>
      </c>
      <c r="AO115" s="47" t="str">
        <f t="shared" si="31"/>
        <v>25m得点表_幼児!3:7</v>
      </c>
      <c r="AP115" s="156" t="str">
        <f t="shared" si="32"/>
        <v>25m得点表_幼児!11:15</v>
      </c>
      <c r="AQ115" s="47" t="str">
        <f t="shared" si="33"/>
        <v>往得点表_幼児!3:7</v>
      </c>
      <c r="AR115" s="156" t="str">
        <f t="shared" si="34"/>
        <v>往得点表_幼児!11:15</v>
      </c>
      <c r="AS115" s="47" t="e">
        <f>OR(AND(#REF!&lt;=7,#REF!&lt;&gt;""),AND(#REF!&gt;=50,#REF!=""))</f>
        <v>#REF!</v>
      </c>
    </row>
    <row r="116" spans="1:45">
      <c r="A116" s="10">
        <v>105</v>
      </c>
      <c r="B116" s="234"/>
      <c r="C116" s="235"/>
      <c r="D116" s="236"/>
      <c r="E116" s="237" t="str">
        <f t="shared" si="36"/>
        <v/>
      </c>
      <c r="F116" s="235"/>
      <c r="G116" s="235"/>
      <c r="H116" s="238"/>
      <c r="I116" s="239" t="str">
        <f t="shared" ca="1" si="37"/>
        <v/>
      </c>
      <c r="J116" s="240"/>
      <c r="K116" s="278"/>
      <c r="L116" s="278"/>
      <c r="M116" s="278"/>
      <c r="N116" s="241"/>
      <c r="O116" s="242"/>
      <c r="P116" s="106" t="str">
        <f t="shared" ca="1" si="38"/>
        <v/>
      </c>
      <c r="Q116" s="240"/>
      <c r="R116" s="278"/>
      <c r="S116" s="278"/>
      <c r="T116" s="278"/>
      <c r="U116" s="243"/>
      <c r="V116" s="106"/>
      <c r="W116" s="244" t="str">
        <f t="shared" ca="1" si="39"/>
        <v/>
      </c>
      <c r="X116" s="240"/>
      <c r="Y116" s="278"/>
      <c r="Z116" s="278"/>
      <c r="AA116" s="241"/>
      <c r="AB116" s="238"/>
      <c r="AC116" s="239" t="str">
        <f t="shared" ca="1" si="40"/>
        <v/>
      </c>
      <c r="AD116" s="245" t="str">
        <f t="shared" si="41"/>
        <v/>
      </c>
      <c r="AE116" s="245" t="str">
        <f t="shared" si="42"/>
        <v/>
      </c>
      <c r="AF116" s="11" t="str">
        <f>IF(AD116=4,VLOOKUP(AE116,設定_幼児!$A$2:$B$4,2,1),"---")</f>
        <v>---</v>
      </c>
      <c r="AG116" s="136" t="str">
        <f t="shared" si="43"/>
        <v xml:space="preserve"> </v>
      </c>
      <c r="AH116" s="18" t="str">
        <f t="shared" si="44"/>
        <v/>
      </c>
      <c r="AI116" s="47">
        <v>105</v>
      </c>
      <c r="AJ116" s="47" t="str">
        <f t="shared" si="45"/>
        <v/>
      </c>
      <c r="AK116" s="47" t="str">
        <f t="shared" si="27"/>
        <v>立得点表_幼児!3:７</v>
      </c>
      <c r="AL116" s="156" t="str">
        <f t="shared" si="28"/>
        <v>立得点表_幼児!11:15</v>
      </c>
      <c r="AM116" s="47" t="str">
        <f t="shared" si="29"/>
        <v>ボール得点表_幼児!3:７</v>
      </c>
      <c r="AN116" s="156" t="str">
        <f t="shared" si="30"/>
        <v>ボール得点表_幼児!11:15</v>
      </c>
      <c r="AO116" s="47" t="str">
        <f t="shared" si="31"/>
        <v>25m得点表_幼児!3:7</v>
      </c>
      <c r="AP116" s="156" t="str">
        <f t="shared" si="32"/>
        <v>25m得点表_幼児!11:15</v>
      </c>
      <c r="AQ116" s="47" t="str">
        <f t="shared" si="33"/>
        <v>往得点表_幼児!3:7</v>
      </c>
      <c r="AR116" s="156" t="str">
        <f t="shared" si="34"/>
        <v>往得点表_幼児!11:15</v>
      </c>
      <c r="AS116" s="47" t="e">
        <f>OR(AND(#REF!&lt;=7,#REF!&lt;&gt;""),AND(#REF!&gt;=50,#REF!=""))</f>
        <v>#REF!</v>
      </c>
    </row>
    <row r="117" spans="1:45">
      <c r="A117" s="10">
        <v>106</v>
      </c>
      <c r="B117" s="234"/>
      <c r="C117" s="235"/>
      <c r="D117" s="236"/>
      <c r="E117" s="237" t="str">
        <f t="shared" si="36"/>
        <v/>
      </c>
      <c r="F117" s="235"/>
      <c r="G117" s="235"/>
      <c r="H117" s="238"/>
      <c r="I117" s="239" t="str">
        <f t="shared" ca="1" si="37"/>
        <v/>
      </c>
      <c r="J117" s="240"/>
      <c r="K117" s="278"/>
      <c r="L117" s="278"/>
      <c r="M117" s="278"/>
      <c r="N117" s="241"/>
      <c r="O117" s="242"/>
      <c r="P117" s="106" t="str">
        <f t="shared" ca="1" si="38"/>
        <v/>
      </c>
      <c r="Q117" s="240"/>
      <c r="R117" s="278"/>
      <c r="S117" s="278"/>
      <c r="T117" s="278"/>
      <c r="U117" s="243"/>
      <c r="V117" s="106"/>
      <c r="W117" s="244" t="str">
        <f t="shared" ca="1" si="39"/>
        <v/>
      </c>
      <c r="X117" s="240"/>
      <c r="Y117" s="278"/>
      <c r="Z117" s="278"/>
      <c r="AA117" s="241"/>
      <c r="AB117" s="238"/>
      <c r="AC117" s="239" t="str">
        <f t="shared" ca="1" si="40"/>
        <v/>
      </c>
      <c r="AD117" s="245" t="str">
        <f t="shared" si="41"/>
        <v/>
      </c>
      <c r="AE117" s="245" t="str">
        <f t="shared" si="42"/>
        <v/>
      </c>
      <c r="AF117" s="11" t="str">
        <f>IF(AD117=4,VLOOKUP(AE117,設定_幼児!$A$2:$B$4,2,1),"---")</f>
        <v>---</v>
      </c>
      <c r="AG117" s="136" t="str">
        <f t="shared" si="43"/>
        <v xml:space="preserve"> </v>
      </c>
      <c r="AH117" s="18" t="str">
        <f t="shared" si="44"/>
        <v/>
      </c>
      <c r="AI117" s="47">
        <v>106</v>
      </c>
      <c r="AJ117" s="47" t="str">
        <f t="shared" si="45"/>
        <v/>
      </c>
      <c r="AK117" s="47" t="str">
        <f t="shared" si="27"/>
        <v>立得点表_幼児!3:７</v>
      </c>
      <c r="AL117" s="156" t="str">
        <f t="shared" si="28"/>
        <v>立得点表_幼児!11:15</v>
      </c>
      <c r="AM117" s="47" t="str">
        <f t="shared" si="29"/>
        <v>ボール得点表_幼児!3:７</v>
      </c>
      <c r="AN117" s="156" t="str">
        <f t="shared" si="30"/>
        <v>ボール得点表_幼児!11:15</v>
      </c>
      <c r="AO117" s="47" t="str">
        <f t="shared" si="31"/>
        <v>25m得点表_幼児!3:7</v>
      </c>
      <c r="AP117" s="156" t="str">
        <f t="shared" si="32"/>
        <v>25m得点表_幼児!11:15</v>
      </c>
      <c r="AQ117" s="47" t="str">
        <f t="shared" si="33"/>
        <v>往得点表_幼児!3:7</v>
      </c>
      <c r="AR117" s="156" t="str">
        <f t="shared" si="34"/>
        <v>往得点表_幼児!11:15</v>
      </c>
      <c r="AS117" s="47" t="e">
        <f>OR(AND(#REF!&lt;=7,#REF!&lt;&gt;""),AND(#REF!&gt;=50,#REF!=""))</f>
        <v>#REF!</v>
      </c>
    </row>
    <row r="118" spans="1:45">
      <c r="A118" s="10">
        <v>107</v>
      </c>
      <c r="B118" s="234"/>
      <c r="C118" s="235"/>
      <c r="D118" s="236"/>
      <c r="E118" s="237" t="str">
        <f t="shared" si="36"/>
        <v/>
      </c>
      <c r="F118" s="235"/>
      <c r="G118" s="235"/>
      <c r="H118" s="238"/>
      <c r="I118" s="239" t="str">
        <f t="shared" ca="1" si="37"/>
        <v/>
      </c>
      <c r="J118" s="240"/>
      <c r="K118" s="278"/>
      <c r="L118" s="278"/>
      <c r="M118" s="278"/>
      <c r="N118" s="241"/>
      <c r="O118" s="242"/>
      <c r="P118" s="106" t="str">
        <f t="shared" ca="1" si="38"/>
        <v/>
      </c>
      <c r="Q118" s="240"/>
      <c r="R118" s="278"/>
      <c r="S118" s="278"/>
      <c r="T118" s="278"/>
      <c r="U118" s="243"/>
      <c r="V118" s="106"/>
      <c r="W118" s="244" t="str">
        <f t="shared" ca="1" si="39"/>
        <v/>
      </c>
      <c r="X118" s="240"/>
      <c r="Y118" s="278"/>
      <c r="Z118" s="278"/>
      <c r="AA118" s="241"/>
      <c r="AB118" s="238"/>
      <c r="AC118" s="239" t="str">
        <f t="shared" ca="1" si="40"/>
        <v/>
      </c>
      <c r="AD118" s="245" t="str">
        <f t="shared" si="41"/>
        <v/>
      </c>
      <c r="AE118" s="245" t="str">
        <f t="shared" si="42"/>
        <v/>
      </c>
      <c r="AF118" s="11" t="str">
        <f>IF(AD118=4,VLOOKUP(AE118,設定_幼児!$A$2:$B$4,2,1),"---")</f>
        <v>---</v>
      </c>
      <c r="AG118" s="136" t="str">
        <f t="shared" si="43"/>
        <v xml:space="preserve"> </v>
      </c>
      <c r="AH118" s="18" t="str">
        <f t="shared" si="44"/>
        <v/>
      </c>
      <c r="AI118" s="47">
        <v>107</v>
      </c>
      <c r="AJ118" s="47" t="str">
        <f t="shared" si="45"/>
        <v/>
      </c>
      <c r="AK118" s="47" t="str">
        <f t="shared" si="27"/>
        <v>立得点表_幼児!3:７</v>
      </c>
      <c r="AL118" s="156" t="str">
        <f t="shared" si="28"/>
        <v>立得点表_幼児!11:15</v>
      </c>
      <c r="AM118" s="47" t="str">
        <f t="shared" si="29"/>
        <v>ボール得点表_幼児!3:７</v>
      </c>
      <c r="AN118" s="156" t="str">
        <f t="shared" si="30"/>
        <v>ボール得点表_幼児!11:15</v>
      </c>
      <c r="AO118" s="47" t="str">
        <f t="shared" si="31"/>
        <v>25m得点表_幼児!3:7</v>
      </c>
      <c r="AP118" s="156" t="str">
        <f t="shared" si="32"/>
        <v>25m得点表_幼児!11:15</v>
      </c>
      <c r="AQ118" s="47" t="str">
        <f t="shared" si="33"/>
        <v>往得点表_幼児!3:7</v>
      </c>
      <c r="AR118" s="156" t="str">
        <f t="shared" si="34"/>
        <v>往得点表_幼児!11:15</v>
      </c>
      <c r="AS118" s="47" t="e">
        <f>OR(AND(#REF!&lt;=7,#REF!&lt;&gt;""),AND(#REF!&gt;=50,#REF!=""))</f>
        <v>#REF!</v>
      </c>
    </row>
    <row r="119" spans="1:45">
      <c r="A119" s="10">
        <v>108</v>
      </c>
      <c r="B119" s="234"/>
      <c r="C119" s="235"/>
      <c r="D119" s="236"/>
      <c r="E119" s="237" t="str">
        <f t="shared" si="36"/>
        <v/>
      </c>
      <c r="F119" s="235"/>
      <c r="G119" s="235"/>
      <c r="H119" s="238"/>
      <c r="I119" s="239" t="str">
        <f t="shared" ca="1" si="37"/>
        <v/>
      </c>
      <c r="J119" s="240"/>
      <c r="K119" s="278"/>
      <c r="L119" s="278"/>
      <c r="M119" s="278"/>
      <c r="N119" s="241"/>
      <c r="O119" s="242"/>
      <c r="P119" s="106" t="str">
        <f t="shared" ca="1" si="38"/>
        <v/>
      </c>
      <c r="Q119" s="240"/>
      <c r="R119" s="278"/>
      <c r="S119" s="278"/>
      <c r="T119" s="278"/>
      <c r="U119" s="243"/>
      <c r="V119" s="106"/>
      <c r="W119" s="244" t="str">
        <f t="shared" ca="1" si="39"/>
        <v/>
      </c>
      <c r="X119" s="240"/>
      <c r="Y119" s="278"/>
      <c r="Z119" s="278"/>
      <c r="AA119" s="241"/>
      <c r="AB119" s="238"/>
      <c r="AC119" s="239" t="str">
        <f t="shared" ca="1" si="40"/>
        <v/>
      </c>
      <c r="AD119" s="245" t="str">
        <f t="shared" si="41"/>
        <v/>
      </c>
      <c r="AE119" s="245" t="str">
        <f t="shared" si="42"/>
        <v/>
      </c>
      <c r="AF119" s="11" t="str">
        <f>IF(AD119=4,VLOOKUP(AE119,設定_幼児!$A$2:$B$4,2,1),"---")</f>
        <v>---</v>
      </c>
      <c r="AG119" s="136" t="str">
        <f t="shared" si="43"/>
        <v xml:space="preserve"> </v>
      </c>
      <c r="AH119" s="18" t="str">
        <f t="shared" si="44"/>
        <v/>
      </c>
      <c r="AI119" s="47">
        <v>108</v>
      </c>
      <c r="AJ119" s="47" t="str">
        <f t="shared" si="45"/>
        <v/>
      </c>
      <c r="AK119" s="47" t="str">
        <f t="shared" si="27"/>
        <v>立得点表_幼児!3:７</v>
      </c>
      <c r="AL119" s="156" t="str">
        <f t="shared" si="28"/>
        <v>立得点表_幼児!11:15</v>
      </c>
      <c r="AM119" s="47" t="str">
        <f t="shared" si="29"/>
        <v>ボール得点表_幼児!3:７</v>
      </c>
      <c r="AN119" s="156" t="str">
        <f t="shared" si="30"/>
        <v>ボール得点表_幼児!11:15</v>
      </c>
      <c r="AO119" s="47" t="str">
        <f t="shared" si="31"/>
        <v>25m得点表_幼児!3:7</v>
      </c>
      <c r="AP119" s="156" t="str">
        <f t="shared" si="32"/>
        <v>25m得点表_幼児!11:15</v>
      </c>
      <c r="AQ119" s="47" t="str">
        <f t="shared" si="33"/>
        <v>往得点表_幼児!3:7</v>
      </c>
      <c r="AR119" s="156" t="str">
        <f t="shared" si="34"/>
        <v>往得点表_幼児!11:15</v>
      </c>
      <c r="AS119" s="47" t="e">
        <f>OR(AND(#REF!&lt;=7,#REF!&lt;&gt;""),AND(#REF!&gt;=50,#REF!=""))</f>
        <v>#REF!</v>
      </c>
    </row>
    <row r="120" spans="1:45">
      <c r="A120" s="10">
        <v>109</v>
      </c>
      <c r="B120" s="234"/>
      <c r="C120" s="235"/>
      <c r="D120" s="236"/>
      <c r="E120" s="237" t="str">
        <f t="shared" si="36"/>
        <v/>
      </c>
      <c r="F120" s="235"/>
      <c r="G120" s="235"/>
      <c r="H120" s="238"/>
      <c r="I120" s="239" t="str">
        <f t="shared" ca="1" si="37"/>
        <v/>
      </c>
      <c r="J120" s="240"/>
      <c r="K120" s="278"/>
      <c r="L120" s="278"/>
      <c r="M120" s="278"/>
      <c r="N120" s="241"/>
      <c r="O120" s="242"/>
      <c r="P120" s="106" t="str">
        <f t="shared" ca="1" si="38"/>
        <v/>
      </c>
      <c r="Q120" s="240"/>
      <c r="R120" s="278"/>
      <c r="S120" s="278"/>
      <c r="T120" s="278"/>
      <c r="U120" s="243"/>
      <c r="V120" s="106"/>
      <c r="W120" s="244" t="str">
        <f t="shared" ca="1" si="39"/>
        <v/>
      </c>
      <c r="X120" s="240"/>
      <c r="Y120" s="278"/>
      <c r="Z120" s="278"/>
      <c r="AA120" s="241"/>
      <c r="AB120" s="238"/>
      <c r="AC120" s="239" t="str">
        <f t="shared" ca="1" si="40"/>
        <v/>
      </c>
      <c r="AD120" s="245" t="str">
        <f t="shared" si="41"/>
        <v/>
      </c>
      <c r="AE120" s="245" t="str">
        <f t="shared" si="42"/>
        <v/>
      </c>
      <c r="AF120" s="11" t="str">
        <f>IF(AD120=4,VLOOKUP(AE120,設定_幼児!$A$2:$B$4,2,1),"---")</f>
        <v>---</v>
      </c>
      <c r="AG120" s="136" t="str">
        <f t="shared" si="43"/>
        <v xml:space="preserve"> </v>
      </c>
      <c r="AH120" s="18" t="str">
        <f t="shared" si="44"/>
        <v/>
      </c>
      <c r="AI120" s="47">
        <v>109</v>
      </c>
      <c r="AJ120" s="47" t="str">
        <f t="shared" si="45"/>
        <v/>
      </c>
      <c r="AK120" s="47" t="str">
        <f t="shared" si="27"/>
        <v>立得点表_幼児!3:７</v>
      </c>
      <c r="AL120" s="156" t="str">
        <f t="shared" si="28"/>
        <v>立得点表_幼児!11:15</v>
      </c>
      <c r="AM120" s="47" t="str">
        <f t="shared" si="29"/>
        <v>ボール得点表_幼児!3:７</v>
      </c>
      <c r="AN120" s="156" t="str">
        <f t="shared" si="30"/>
        <v>ボール得点表_幼児!11:15</v>
      </c>
      <c r="AO120" s="47" t="str">
        <f t="shared" si="31"/>
        <v>25m得点表_幼児!3:7</v>
      </c>
      <c r="AP120" s="156" t="str">
        <f t="shared" si="32"/>
        <v>25m得点表_幼児!11:15</v>
      </c>
      <c r="AQ120" s="47" t="str">
        <f t="shared" si="33"/>
        <v>往得点表_幼児!3:7</v>
      </c>
      <c r="AR120" s="156" t="str">
        <f t="shared" si="34"/>
        <v>往得点表_幼児!11:15</v>
      </c>
      <c r="AS120" s="47" t="e">
        <f>OR(AND(#REF!&lt;=7,#REF!&lt;&gt;""),AND(#REF!&gt;=50,#REF!=""))</f>
        <v>#REF!</v>
      </c>
    </row>
    <row r="121" spans="1:45">
      <c r="A121" s="10">
        <v>110</v>
      </c>
      <c r="B121" s="234"/>
      <c r="C121" s="235"/>
      <c r="D121" s="236"/>
      <c r="E121" s="237" t="str">
        <f t="shared" si="36"/>
        <v/>
      </c>
      <c r="F121" s="235"/>
      <c r="G121" s="235"/>
      <c r="H121" s="238"/>
      <c r="I121" s="239" t="str">
        <f t="shared" ca="1" si="37"/>
        <v/>
      </c>
      <c r="J121" s="240"/>
      <c r="K121" s="278"/>
      <c r="L121" s="278"/>
      <c r="M121" s="278"/>
      <c r="N121" s="241"/>
      <c r="O121" s="242"/>
      <c r="P121" s="106" t="str">
        <f t="shared" ca="1" si="38"/>
        <v/>
      </c>
      <c r="Q121" s="240"/>
      <c r="R121" s="278"/>
      <c r="S121" s="278"/>
      <c r="T121" s="278"/>
      <c r="U121" s="243"/>
      <c r="V121" s="106"/>
      <c r="W121" s="244" t="str">
        <f t="shared" ca="1" si="39"/>
        <v/>
      </c>
      <c r="X121" s="240"/>
      <c r="Y121" s="278"/>
      <c r="Z121" s="278"/>
      <c r="AA121" s="241"/>
      <c r="AB121" s="238"/>
      <c r="AC121" s="239" t="str">
        <f t="shared" ca="1" si="40"/>
        <v/>
      </c>
      <c r="AD121" s="245" t="str">
        <f t="shared" si="41"/>
        <v/>
      </c>
      <c r="AE121" s="245" t="str">
        <f t="shared" si="42"/>
        <v/>
      </c>
      <c r="AF121" s="11" t="str">
        <f>IF(AD121=4,VLOOKUP(AE121,設定_幼児!$A$2:$B$4,2,1),"---")</f>
        <v>---</v>
      </c>
      <c r="AG121" s="136" t="str">
        <f t="shared" si="43"/>
        <v xml:space="preserve"> </v>
      </c>
      <c r="AH121" s="18" t="str">
        <f t="shared" si="44"/>
        <v/>
      </c>
      <c r="AI121" s="47">
        <v>110</v>
      </c>
      <c r="AJ121" s="47" t="str">
        <f t="shared" si="45"/>
        <v/>
      </c>
      <c r="AK121" s="47" t="str">
        <f t="shared" si="27"/>
        <v>立得点表_幼児!3:７</v>
      </c>
      <c r="AL121" s="156" t="str">
        <f t="shared" si="28"/>
        <v>立得点表_幼児!11:15</v>
      </c>
      <c r="AM121" s="47" t="str">
        <f t="shared" si="29"/>
        <v>ボール得点表_幼児!3:７</v>
      </c>
      <c r="AN121" s="156" t="str">
        <f t="shared" si="30"/>
        <v>ボール得点表_幼児!11:15</v>
      </c>
      <c r="AO121" s="47" t="str">
        <f t="shared" si="31"/>
        <v>25m得点表_幼児!3:7</v>
      </c>
      <c r="AP121" s="156" t="str">
        <f t="shared" si="32"/>
        <v>25m得点表_幼児!11:15</v>
      </c>
      <c r="AQ121" s="47" t="str">
        <f t="shared" si="33"/>
        <v>往得点表_幼児!3:7</v>
      </c>
      <c r="AR121" s="156" t="str">
        <f t="shared" si="34"/>
        <v>往得点表_幼児!11:15</v>
      </c>
      <c r="AS121" s="47" t="e">
        <f>OR(AND(#REF!&lt;=7,#REF!&lt;&gt;""),AND(#REF!&gt;=50,#REF!=""))</f>
        <v>#REF!</v>
      </c>
    </row>
    <row r="122" spans="1:45">
      <c r="A122" s="10">
        <v>111</v>
      </c>
      <c r="B122" s="234"/>
      <c r="C122" s="235"/>
      <c r="D122" s="236"/>
      <c r="E122" s="237" t="str">
        <f t="shared" si="36"/>
        <v/>
      </c>
      <c r="F122" s="235"/>
      <c r="G122" s="235"/>
      <c r="H122" s="238"/>
      <c r="I122" s="239" t="str">
        <f t="shared" ca="1" si="37"/>
        <v/>
      </c>
      <c r="J122" s="240"/>
      <c r="K122" s="278"/>
      <c r="L122" s="278"/>
      <c r="M122" s="278"/>
      <c r="N122" s="241"/>
      <c r="O122" s="242"/>
      <c r="P122" s="106" t="str">
        <f t="shared" ca="1" si="38"/>
        <v/>
      </c>
      <c r="Q122" s="240"/>
      <c r="R122" s="278"/>
      <c r="S122" s="278"/>
      <c r="T122" s="278"/>
      <c r="U122" s="243"/>
      <c r="V122" s="106"/>
      <c r="W122" s="244" t="str">
        <f t="shared" ca="1" si="39"/>
        <v/>
      </c>
      <c r="X122" s="240"/>
      <c r="Y122" s="278"/>
      <c r="Z122" s="278"/>
      <c r="AA122" s="241"/>
      <c r="AB122" s="238"/>
      <c r="AC122" s="239" t="str">
        <f t="shared" ca="1" si="40"/>
        <v/>
      </c>
      <c r="AD122" s="245" t="str">
        <f t="shared" si="41"/>
        <v/>
      </c>
      <c r="AE122" s="245" t="str">
        <f t="shared" si="42"/>
        <v/>
      </c>
      <c r="AF122" s="11" t="str">
        <f>IF(AD122=4,VLOOKUP(AE122,設定_幼児!$A$2:$B$4,2,1),"---")</f>
        <v>---</v>
      </c>
      <c r="AG122" s="136" t="str">
        <f t="shared" si="43"/>
        <v xml:space="preserve"> </v>
      </c>
      <c r="AH122" s="18" t="str">
        <f t="shared" si="44"/>
        <v/>
      </c>
      <c r="AI122" s="47">
        <v>111</v>
      </c>
      <c r="AJ122" s="47" t="str">
        <f t="shared" si="45"/>
        <v/>
      </c>
      <c r="AK122" s="47" t="str">
        <f t="shared" si="27"/>
        <v>立得点表_幼児!3:７</v>
      </c>
      <c r="AL122" s="156" t="str">
        <f t="shared" si="28"/>
        <v>立得点表_幼児!11:15</v>
      </c>
      <c r="AM122" s="47" t="str">
        <f t="shared" si="29"/>
        <v>ボール得点表_幼児!3:７</v>
      </c>
      <c r="AN122" s="156" t="str">
        <f t="shared" si="30"/>
        <v>ボール得点表_幼児!11:15</v>
      </c>
      <c r="AO122" s="47" t="str">
        <f t="shared" si="31"/>
        <v>25m得点表_幼児!3:7</v>
      </c>
      <c r="AP122" s="156" t="str">
        <f t="shared" si="32"/>
        <v>25m得点表_幼児!11:15</v>
      </c>
      <c r="AQ122" s="47" t="str">
        <f t="shared" si="33"/>
        <v>往得点表_幼児!3:7</v>
      </c>
      <c r="AR122" s="156" t="str">
        <f t="shared" si="34"/>
        <v>往得点表_幼児!11:15</v>
      </c>
      <c r="AS122" s="47" t="e">
        <f>OR(AND(#REF!&lt;=7,#REF!&lt;&gt;""),AND(#REF!&gt;=50,#REF!=""))</f>
        <v>#REF!</v>
      </c>
    </row>
    <row r="123" spans="1:45">
      <c r="A123" s="10">
        <v>112</v>
      </c>
      <c r="B123" s="234"/>
      <c r="C123" s="235"/>
      <c r="D123" s="236"/>
      <c r="E123" s="237" t="str">
        <f t="shared" si="36"/>
        <v/>
      </c>
      <c r="F123" s="235"/>
      <c r="G123" s="235"/>
      <c r="H123" s="238"/>
      <c r="I123" s="239" t="str">
        <f t="shared" ca="1" si="37"/>
        <v/>
      </c>
      <c r="J123" s="240"/>
      <c r="K123" s="278"/>
      <c r="L123" s="278"/>
      <c r="M123" s="278"/>
      <c r="N123" s="241"/>
      <c r="O123" s="242"/>
      <c r="P123" s="106" t="str">
        <f t="shared" ca="1" si="38"/>
        <v/>
      </c>
      <c r="Q123" s="240"/>
      <c r="R123" s="278"/>
      <c r="S123" s="278"/>
      <c r="T123" s="278"/>
      <c r="U123" s="243"/>
      <c r="V123" s="106"/>
      <c r="W123" s="244" t="str">
        <f t="shared" ca="1" si="39"/>
        <v/>
      </c>
      <c r="X123" s="240"/>
      <c r="Y123" s="278"/>
      <c r="Z123" s="278"/>
      <c r="AA123" s="241"/>
      <c r="AB123" s="238"/>
      <c r="AC123" s="239" t="str">
        <f t="shared" ca="1" si="40"/>
        <v/>
      </c>
      <c r="AD123" s="245" t="str">
        <f t="shared" si="41"/>
        <v/>
      </c>
      <c r="AE123" s="245" t="str">
        <f t="shared" si="42"/>
        <v/>
      </c>
      <c r="AF123" s="11" t="str">
        <f>IF(AD123=4,VLOOKUP(AE123,設定_幼児!$A$2:$B$4,2,1),"---")</f>
        <v>---</v>
      </c>
      <c r="AG123" s="136" t="str">
        <f t="shared" si="43"/>
        <v xml:space="preserve"> </v>
      </c>
      <c r="AH123" s="18" t="str">
        <f t="shared" si="44"/>
        <v/>
      </c>
      <c r="AI123" s="47">
        <v>112</v>
      </c>
      <c r="AJ123" s="47" t="str">
        <f t="shared" si="45"/>
        <v/>
      </c>
      <c r="AK123" s="47" t="str">
        <f t="shared" si="27"/>
        <v>立得点表_幼児!3:７</v>
      </c>
      <c r="AL123" s="156" t="str">
        <f t="shared" si="28"/>
        <v>立得点表_幼児!11:15</v>
      </c>
      <c r="AM123" s="47" t="str">
        <f t="shared" si="29"/>
        <v>ボール得点表_幼児!3:７</v>
      </c>
      <c r="AN123" s="156" t="str">
        <f t="shared" si="30"/>
        <v>ボール得点表_幼児!11:15</v>
      </c>
      <c r="AO123" s="47" t="str">
        <f t="shared" si="31"/>
        <v>25m得点表_幼児!3:7</v>
      </c>
      <c r="AP123" s="156" t="str">
        <f t="shared" si="32"/>
        <v>25m得点表_幼児!11:15</v>
      </c>
      <c r="AQ123" s="47" t="str">
        <f t="shared" si="33"/>
        <v>往得点表_幼児!3:7</v>
      </c>
      <c r="AR123" s="156" t="str">
        <f t="shared" si="34"/>
        <v>往得点表_幼児!11:15</v>
      </c>
      <c r="AS123" s="47" t="e">
        <f>OR(AND(#REF!&lt;=7,#REF!&lt;&gt;""),AND(#REF!&gt;=50,#REF!=""))</f>
        <v>#REF!</v>
      </c>
    </row>
    <row r="124" spans="1:45">
      <c r="A124" s="10">
        <v>113</v>
      </c>
      <c r="B124" s="234"/>
      <c r="C124" s="235"/>
      <c r="D124" s="236"/>
      <c r="E124" s="237" t="str">
        <f t="shared" si="36"/>
        <v/>
      </c>
      <c r="F124" s="235"/>
      <c r="G124" s="235"/>
      <c r="H124" s="238"/>
      <c r="I124" s="239" t="str">
        <f t="shared" ca="1" si="37"/>
        <v/>
      </c>
      <c r="J124" s="240"/>
      <c r="K124" s="278"/>
      <c r="L124" s="278"/>
      <c r="M124" s="278"/>
      <c r="N124" s="241"/>
      <c r="O124" s="242"/>
      <c r="P124" s="106" t="str">
        <f t="shared" ca="1" si="38"/>
        <v/>
      </c>
      <c r="Q124" s="240"/>
      <c r="R124" s="278"/>
      <c r="S124" s="278"/>
      <c r="T124" s="278"/>
      <c r="U124" s="243"/>
      <c r="V124" s="106"/>
      <c r="W124" s="244" t="str">
        <f t="shared" ca="1" si="39"/>
        <v/>
      </c>
      <c r="X124" s="240"/>
      <c r="Y124" s="278"/>
      <c r="Z124" s="278"/>
      <c r="AA124" s="241"/>
      <c r="AB124" s="238"/>
      <c r="AC124" s="239" t="str">
        <f t="shared" ca="1" si="40"/>
        <v/>
      </c>
      <c r="AD124" s="245" t="str">
        <f t="shared" si="41"/>
        <v/>
      </c>
      <c r="AE124" s="245" t="str">
        <f t="shared" si="42"/>
        <v/>
      </c>
      <c r="AF124" s="11" t="str">
        <f>IF(AD124=4,VLOOKUP(AE124,設定_幼児!$A$2:$B$4,2,1),"---")</f>
        <v>---</v>
      </c>
      <c r="AG124" s="136" t="str">
        <f t="shared" si="43"/>
        <v xml:space="preserve"> </v>
      </c>
      <c r="AH124" s="18" t="str">
        <f t="shared" si="44"/>
        <v/>
      </c>
      <c r="AI124" s="47">
        <v>113</v>
      </c>
      <c r="AJ124" s="47" t="str">
        <f t="shared" si="45"/>
        <v/>
      </c>
      <c r="AK124" s="47" t="str">
        <f t="shared" si="27"/>
        <v>立得点表_幼児!3:７</v>
      </c>
      <c r="AL124" s="156" t="str">
        <f t="shared" si="28"/>
        <v>立得点表_幼児!11:15</v>
      </c>
      <c r="AM124" s="47" t="str">
        <f t="shared" si="29"/>
        <v>ボール得点表_幼児!3:７</v>
      </c>
      <c r="AN124" s="156" t="str">
        <f t="shared" si="30"/>
        <v>ボール得点表_幼児!11:15</v>
      </c>
      <c r="AO124" s="47" t="str">
        <f t="shared" si="31"/>
        <v>25m得点表_幼児!3:7</v>
      </c>
      <c r="AP124" s="156" t="str">
        <f t="shared" si="32"/>
        <v>25m得点表_幼児!11:15</v>
      </c>
      <c r="AQ124" s="47" t="str">
        <f t="shared" si="33"/>
        <v>往得点表_幼児!3:7</v>
      </c>
      <c r="AR124" s="156" t="str">
        <f t="shared" si="34"/>
        <v>往得点表_幼児!11:15</v>
      </c>
      <c r="AS124" s="47" t="e">
        <f>OR(AND(#REF!&lt;=7,#REF!&lt;&gt;""),AND(#REF!&gt;=50,#REF!=""))</f>
        <v>#REF!</v>
      </c>
    </row>
    <row r="125" spans="1:45">
      <c r="A125" s="10">
        <v>114</v>
      </c>
      <c r="B125" s="234"/>
      <c r="C125" s="235"/>
      <c r="D125" s="236"/>
      <c r="E125" s="237" t="str">
        <f t="shared" si="36"/>
        <v/>
      </c>
      <c r="F125" s="235"/>
      <c r="G125" s="235"/>
      <c r="H125" s="238"/>
      <c r="I125" s="239" t="str">
        <f t="shared" ca="1" si="37"/>
        <v/>
      </c>
      <c r="J125" s="240"/>
      <c r="K125" s="278"/>
      <c r="L125" s="278"/>
      <c r="M125" s="278"/>
      <c r="N125" s="241"/>
      <c r="O125" s="242"/>
      <c r="P125" s="106" t="str">
        <f t="shared" ca="1" si="38"/>
        <v/>
      </c>
      <c r="Q125" s="240"/>
      <c r="R125" s="278"/>
      <c r="S125" s="278"/>
      <c r="T125" s="278"/>
      <c r="U125" s="243"/>
      <c r="V125" s="106"/>
      <c r="W125" s="244" t="str">
        <f t="shared" ca="1" si="39"/>
        <v/>
      </c>
      <c r="X125" s="240"/>
      <c r="Y125" s="278"/>
      <c r="Z125" s="278"/>
      <c r="AA125" s="241"/>
      <c r="AB125" s="238"/>
      <c r="AC125" s="239" t="str">
        <f t="shared" ca="1" si="40"/>
        <v/>
      </c>
      <c r="AD125" s="245" t="str">
        <f t="shared" si="41"/>
        <v/>
      </c>
      <c r="AE125" s="245" t="str">
        <f t="shared" si="42"/>
        <v/>
      </c>
      <c r="AF125" s="11" t="str">
        <f>IF(AD125=4,VLOOKUP(AE125,設定_幼児!$A$2:$B$4,2,1),"---")</f>
        <v>---</v>
      </c>
      <c r="AG125" s="136" t="str">
        <f t="shared" si="43"/>
        <v xml:space="preserve"> </v>
      </c>
      <c r="AH125" s="18" t="str">
        <f t="shared" si="44"/>
        <v/>
      </c>
      <c r="AI125" s="47">
        <v>114</v>
      </c>
      <c r="AJ125" s="47" t="str">
        <f t="shared" si="45"/>
        <v/>
      </c>
      <c r="AK125" s="47" t="str">
        <f t="shared" si="27"/>
        <v>立得点表_幼児!3:７</v>
      </c>
      <c r="AL125" s="156" t="str">
        <f t="shared" si="28"/>
        <v>立得点表_幼児!11:15</v>
      </c>
      <c r="AM125" s="47" t="str">
        <f t="shared" si="29"/>
        <v>ボール得点表_幼児!3:７</v>
      </c>
      <c r="AN125" s="156" t="str">
        <f t="shared" si="30"/>
        <v>ボール得点表_幼児!11:15</v>
      </c>
      <c r="AO125" s="47" t="str">
        <f t="shared" si="31"/>
        <v>25m得点表_幼児!3:7</v>
      </c>
      <c r="AP125" s="156" t="str">
        <f t="shared" si="32"/>
        <v>25m得点表_幼児!11:15</v>
      </c>
      <c r="AQ125" s="47" t="str">
        <f t="shared" si="33"/>
        <v>往得点表_幼児!3:7</v>
      </c>
      <c r="AR125" s="156" t="str">
        <f t="shared" si="34"/>
        <v>往得点表_幼児!11:15</v>
      </c>
      <c r="AS125" s="47" t="e">
        <f>OR(AND(#REF!&lt;=7,#REF!&lt;&gt;""),AND(#REF!&gt;=50,#REF!=""))</f>
        <v>#REF!</v>
      </c>
    </row>
    <row r="126" spans="1:45">
      <c r="A126" s="10">
        <v>115</v>
      </c>
      <c r="B126" s="234"/>
      <c r="C126" s="235"/>
      <c r="D126" s="236"/>
      <c r="E126" s="237" t="str">
        <f t="shared" si="36"/>
        <v/>
      </c>
      <c r="F126" s="235"/>
      <c r="G126" s="235"/>
      <c r="H126" s="238"/>
      <c r="I126" s="239" t="str">
        <f t="shared" ca="1" si="37"/>
        <v/>
      </c>
      <c r="J126" s="240"/>
      <c r="K126" s="278"/>
      <c r="L126" s="278"/>
      <c r="M126" s="278"/>
      <c r="N126" s="241"/>
      <c r="O126" s="242"/>
      <c r="P126" s="106" t="str">
        <f t="shared" ca="1" si="38"/>
        <v/>
      </c>
      <c r="Q126" s="240"/>
      <c r="R126" s="278"/>
      <c r="S126" s="278"/>
      <c r="T126" s="278"/>
      <c r="U126" s="243"/>
      <c r="V126" s="106"/>
      <c r="W126" s="244" t="str">
        <f t="shared" ca="1" si="39"/>
        <v/>
      </c>
      <c r="X126" s="240"/>
      <c r="Y126" s="278"/>
      <c r="Z126" s="278"/>
      <c r="AA126" s="241"/>
      <c r="AB126" s="238"/>
      <c r="AC126" s="239" t="str">
        <f t="shared" ca="1" si="40"/>
        <v/>
      </c>
      <c r="AD126" s="245" t="str">
        <f t="shared" si="41"/>
        <v/>
      </c>
      <c r="AE126" s="245" t="str">
        <f t="shared" si="42"/>
        <v/>
      </c>
      <c r="AF126" s="11" t="str">
        <f>IF(AD126=4,VLOOKUP(AE126,設定_幼児!$A$2:$B$4,2,1),"---")</f>
        <v>---</v>
      </c>
      <c r="AG126" s="136" t="str">
        <f t="shared" si="43"/>
        <v xml:space="preserve"> </v>
      </c>
      <c r="AH126" s="18" t="str">
        <f t="shared" si="44"/>
        <v/>
      </c>
      <c r="AI126" s="47">
        <v>115</v>
      </c>
      <c r="AJ126" s="47" t="str">
        <f t="shared" si="45"/>
        <v/>
      </c>
      <c r="AK126" s="47" t="str">
        <f t="shared" si="27"/>
        <v>立得点表_幼児!3:７</v>
      </c>
      <c r="AL126" s="156" t="str">
        <f t="shared" si="28"/>
        <v>立得点表_幼児!11:15</v>
      </c>
      <c r="AM126" s="47" t="str">
        <f t="shared" si="29"/>
        <v>ボール得点表_幼児!3:７</v>
      </c>
      <c r="AN126" s="156" t="str">
        <f t="shared" si="30"/>
        <v>ボール得点表_幼児!11:15</v>
      </c>
      <c r="AO126" s="47" t="str">
        <f t="shared" si="31"/>
        <v>25m得点表_幼児!3:7</v>
      </c>
      <c r="AP126" s="156" t="str">
        <f t="shared" si="32"/>
        <v>25m得点表_幼児!11:15</v>
      </c>
      <c r="AQ126" s="47" t="str">
        <f t="shared" si="33"/>
        <v>往得点表_幼児!3:7</v>
      </c>
      <c r="AR126" s="156" t="str">
        <f t="shared" si="34"/>
        <v>往得点表_幼児!11:15</v>
      </c>
      <c r="AS126" s="47" t="e">
        <f>OR(AND(#REF!&lt;=7,#REF!&lt;&gt;""),AND(#REF!&gt;=50,#REF!=""))</f>
        <v>#REF!</v>
      </c>
    </row>
    <row r="127" spans="1:45">
      <c r="A127" s="10">
        <v>116</v>
      </c>
      <c r="B127" s="234"/>
      <c r="C127" s="235"/>
      <c r="D127" s="236"/>
      <c r="E127" s="237" t="str">
        <f t="shared" si="36"/>
        <v/>
      </c>
      <c r="F127" s="235"/>
      <c r="G127" s="235"/>
      <c r="H127" s="238"/>
      <c r="I127" s="239" t="str">
        <f t="shared" ca="1" si="37"/>
        <v/>
      </c>
      <c r="J127" s="240"/>
      <c r="K127" s="278"/>
      <c r="L127" s="278"/>
      <c r="M127" s="278"/>
      <c r="N127" s="241"/>
      <c r="O127" s="242"/>
      <c r="P127" s="106" t="str">
        <f t="shared" ca="1" si="38"/>
        <v/>
      </c>
      <c r="Q127" s="240"/>
      <c r="R127" s="278"/>
      <c r="S127" s="278"/>
      <c r="T127" s="278"/>
      <c r="U127" s="243"/>
      <c r="V127" s="106"/>
      <c r="W127" s="244" t="str">
        <f t="shared" ca="1" si="39"/>
        <v/>
      </c>
      <c r="X127" s="240"/>
      <c r="Y127" s="278"/>
      <c r="Z127" s="278"/>
      <c r="AA127" s="241"/>
      <c r="AB127" s="238"/>
      <c r="AC127" s="239" t="str">
        <f t="shared" ca="1" si="40"/>
        <v/>
      </c>
      <c r="AD127" s="245" t="str">
        <f t="shared" si="41"/>
        <v/>
      </c>
      <c r="AE127" s="245" t="str">
        <f t="shared" si="42"/>
        <v/>
      </c>
      <c r="AF127" s="11" t="str">
        <f>IF(AD127=4,VLOOKUP(AE127,設定_幼児!$A$2:$B$4,2,1),"---")</f>
        <v>---</v>
      </c>
      <c r="AG127" s="136" t="str">
        <f t="shared" si="43"/>
        <v xml:space="preserve"> </v>
      </c>
      <c r="AH127" s="18" t="str">
        <f t="shared" si="44"/>
        <v/>
      </c>
      <c r="AI127" s="47">
        <v>116</v>
      </c>
      <c r="AJ127" s="47" t="str">
        <f t="shared" si="45"/>
        <v/>
      </c>
      <c r="AK127" s="47" t="str">
        <f t="shared" si="27"/>
        <v>立得点表_幼児!3:７</v>
      </c>
      <c r="AL127" s="156" t="str">
        <f t="shared" si="28"/>
        <v>立得点表_幼児!11:15</v>
      </c>
      <c r="AM127" s="47" t="str">
        <f t="shared" si="29"/>
        <v>ボール得点表_幼児!3:７</v>
      </c>
      <c r="AN127" s="156" t="str">
        <f t="shared" si="30"/>
        <v>ボール得点表_幼児!11:15</v>
      </c>
      <c r="AO127" s="47" t="str">
        <f t="shared" si="31"/>
        <v>25m得点表_幼児!3:7</v>
      </c>
      <c r="AP127" s="156" t="str">
        <f t="shared" si="32"/>
        <v>25m得点表_幼児!11:15</v>
      </c>
      <c r="AQ127" s="47" t="str">
        <f t="shared" si="33"/>
        <v>往得点表_幼児!3:7</v>
      </c>
      <c r="AR127" s="156" t="str">
        <f t="shared" si="34"/>
        <v>往得点表_幼児!11:15</v>
      </c>
      <c r="AS127" s="47" t="e">
        <f>OR(AND(#REF!&lt;=7,#REF!&lt;&gt;""),AND(#REF!&gt;=50,#REF!=""))</f>
        <v>#REF!</v>
      </c>
    </row>
    <row r="128" spans="1:45">
      <c r="A128" s="10">
        <v>117</v>
      </c>
      <c r="B128" s="234"/>
      <c r="C128" s="235"/>
      <c r="D128" s="236"/>
      <c r="E128" s="237" t="str">
        <f t="shared" si="36"/>
        <v/>
      </c>
      <c r="F128" s="235"/>
      <c r="G128" s="235"/>
      <c r="H128" s="238"/>
      <c r="I128" s="239" t="str">
        <f t="shared" ca="1" si="37"/>
        <v/>
      </c>
      <c r="J128" s="240"/>
      <c r="K128" s="278"/>
      <c r="L128" s="278"/>
      <c r="M128" s="278"/>
      <c r="N128" s="241"/>
      <c r="O128" s="242"/>
      <c r="P128" s="106" t="str">
        <f t="shared" ca="1" si="38"/>
        <v/>
      </c>
      <c r="Q128" s="240"/>
      <c r="R128" s="278"/>
      <c r="S128" s="278"/>
      <c r="T128" s="278"/>
      <c r="U128" s="243"/>
      <c r="V128" s="106"/>
      <c r="W128" s="244" t="str">
        <f t="shared" ca="1" si="39"/>
        <v/>
      </c>
      <c r="X128" s="240"/>
      <c r="Y128" s="278"/>
      <c r="Z128" s="278"/>
      <c r="AA128" s="241"/>
      <c r="AB128" s="238"/>
      <c r="AC128" s="239" t="str">
        <f t="shared" ca="1" si="40"/>
        <v/>
      </c>
      <c r="AD128" s="245" t="str">
        <f t="shared" si="41"/>
        <v/>
      </c>
      <c r="AE128" s="245" t="str">
        <f t="shared" si="42"/>
        <v/>
      </c>
      <c r="AF128" s="11" t="str">
        <f>IF(AD128=4,VLOOKUP(AE128,設定_幼児!$A$2:$B$4,2,1),"---")</f>
        <v>---</v>
      </c>
      <c r="AG128" s="136" t="str">
        <f t="shared" si="43"/>
        <v xml:space="preserve"> </v>
      </c>
      <c r="AH128" s="18" t="str">
        <f t="shared" si="44"/>
        <v/>
      </c>
      <c r="AI128" s="47">
        <v>117</v>
      </c>
      <c r="AJ128" s="47" t="str">
        <f t="shared" si="45"/>
        <v/>
      </c>
      <c r="AK128" s="47" t="str">
        <f t="shared" si="27"/>
        <v>立得点表_幼児!3:７</v>
      </c>
      <c r="AL128" s="156" t="str">
        <f t="shared" si="28"/>
        <v>立得点表_幼児!11:15</v>
      </c>
      <c r="AM128" s="47" t="str">
        <f t="shared" si="29"/>
        <v>ボール得点表_幼児!3:７</v>
      </c>
      <c r="AN128" s="156" t="str">
        <f t="shared" si="30"/>
        <v>ボール得点表_幼児!11:15</v>
      </c>
      <c r="AO128" s="47" t="str">
        <f t="shared" si="31"/>
        <v>25m得点表_幼児!3:7</v>
      </c>
      <c r="AP128" s="156" t="str">
        <f t="shared" si="32"/>
        <v>25m得点表_幼児!11:15</v>
      </c>
      <c r="AQ128" s="47" t="str">
        <f t="shared" si="33"/>
        <v>往得点表_幼児!3:7</v>
      </c>
      <c r="AR128" s="156" t="str">
        <f t="shared" si="34"/>
        <v>往得点表_幼児!11:15</v>
      </c>
      <c r="AS128" s="47" t="e">
        <f>OR(AND(#REF!&lt;=7,#REF!&lt;&gt;""),AND(#REF!&gt;=50,#REF!=""))</f>
        <v>#REF!</v>
      </c>
    </row>
    <row r="129" spans="1:45">
      <c r="A129" s="10">
        <v>118</v>
      </c>
      <c r="B129" s="234"/>
      <c r="C129" s="235"/>
      <c r="D129" s="236"/>
      <c r="E129" s="237" t="str">
        <f t="shared" si="36"/>
        <v/>
      </c>
      <c r="F129" s="235"/>
      <c r="G129" s="235"/>
      <c r="H129" s="238"/>
      <c r="I129" s="239" t="str">
        <f t="shared" ca="1" si="37"/>
        <v/>
      </c>
      <c r="J129" s="240"/>
      <c r="K129" s="278"/>
      <c r="L129" s="278"/>
      <c r="M129" s="278"/>
      <c r="N129" s="241"/>
      <c r="O129" s="242"/>
      <c r="P129" s="106" t="str">
        <f t="shared" ca="1" si="38"/>
        <v/>
      </c>
      <c r="Q129" s="240"/>
      <c r="R129" s="278"/>
      <c r="S129" s="278"/>
      <c r="T129" s="278"/>
      <c r="U129" s="243"/>
      <c r="V129" s="106"/>
      <c r="W129" s="244" t="str">
        <f t="shared" ca="1" si="39"/>
        <v/>
      </c>
      <c r="X129" s="240"/>
      <c r="Y129" s="278"/>
      <c r="Z129" s="278"/>
      <c r="AA129" s="241"/>
      <c r="AB129" s="238"/>
      <c r="AC129" s="239" t="str">
        <f t="shared" ca="1" si="40"/>
        <v/>
      </c>
      <c r="AD129" s="245" t="str">
        <f t="shared" si="41"/>
        <v/>
      </c>
      <c r="AE129" s="245" t="str">
        <f t="shared" si="42"/>
        <v/>
      </c>
      <c r="AF129" s="11" t="str">
        <f>IF(AD129=4,VLOOKUP(AE129,設定_幼児!$A$2:$B$4,2,1),"---")</f>
        <v>---</v>
      </c>
      <c r="AG129" s="136" t="str">
        <f t="shared" si="43"/>
        <v xml:space="preserve"> </v>
      </c>
      <c r="AH129" s="18" t="str">
        <f t="shared" si="44"/>
        <v/>
      </c>
      <c r="AI129" s="47">
        <v>118</v>
      </c>
      <c r="AJ129" s="47" t="str">
        <f t="shared" si="45"/>
        <v/>
      </c>
      <c r="AK129" s="47" t="str">
        <f t="shared" si="27"/>
        <v>立得点表_幼児!3:７</v>
      </c>
      <c r="AL129" s="156" t="str">
        <f t="shared" si="28"/>
        <v>立得点表_幼児!11:15</v>
      </c>
      <c r="AM129" s="47" t="str">
        <f t="shared" si="29"/>
        <v>ボール得点表_幼児!3:７</v>
      </c>
      <c r="AN129" s="156" t="str">
        <f t="shared" si="30"/>
        <v>ボール得点表_幼児!11:15</v>
      </c>
      <c r="AO129" s="47" t="str">
        <f t="shared" si="31"/>
        <v>25m得点表_幼児!3:7</v>
      </c>
      <c r="AP129" s="156" t="str">
        <f t="shared" si="32"/>
        <v>25m得点表_幼児!11:15</v>
      </c>
      <c r="AQ129" s="47" t="str">
        <f t="shared" si="33"/>
        <v>往得点表_幼児!3:7</v>
      </c>
      <c r="AR129" s="156" t="str">
        <f t="shared" si="34"/>
        <v>往得点表_幼児!11:15</v>
      </c>
      <c r="AS129" s="47" t="e">
        <f>OR(AND(#REF!&lt;=7,#REF!&lt;&gt;""),AND(#REF!&gt;=50,#REF!=""))</f>
        <v>#REF!</v>
      </c>
    </row>
    <row r="130" spans="1:45">
      <c r="A130" s="10">
        <v>119</v>
      </c>
      <c r="B130" s="234"/>
      <c r="C130" s="235"/>
      <c r="D130" s="236"/>
      <c r="E130" s="237" t="str">
        <f t="shared" si="36"/>
        <v/>
      </c>
      <c r="F130" s="235"/>
      <c r="G130" s="235"/>
      <c r="H130" s="238"/>
      <c r="I130" s="239" t="str">
        <f t="shared" ca="1" si="37"/>
        <v/>
      </c>
      <c r="J130" s="240"/>
      <c r="K130" s="278"/>
      <c r="L130" s="278"/>
      <c r="M130" s="278"/>
      <c r="N130" s="241"/>
      <c r="O130" s="242"/>
      <c r="P130" s="106" t="str">
        <f t="shared" ca="1" si="38"/>
        <v/>
      </c>
      <c r="Q130" s="240"/>
      <c r="R130" s="278"/>
      <c r="S130" s="278"/>
      <c r="T130" s="278"/>
      <c r="U130" s="243"/>
      <c r="V130" s="106"/>
      <c r="W130" s="244" t="str">
        <f t="shared" ca="1" si="39"/>
        <v/>
      </c>
      <c r="X130" s="240"/>
      <c r="Y130" s="278"/>
      <c r="Z130" s="278"/>
      <c r="AA130" s="241"/>
      <c r="AB130" s="238"/>
      <c r="AC130" s="239" t="str">
        <f t="shared" ca="1" si="40"/>
        <v/>
      </c>
      <c r="AD130" s="245" t="str">
        <f t="shared" si="41"/>
        <v/>
      </c>
      <c r="AE130" s="245" t="str">
        <f t="shared" si="42"/>
        <v/>
      </c>
      <c r="AF130" s="11" t="str">
        <f>IF(AD130=4,VLOOKUP(AE130,設定_幼児!$A$2:$B$4,2,1),"---")</f>
        <v>---</v>
      </c>
      <c r="AG130" s="136" t="str">
        <f t="shared" si="43"/>
        <v xml:space="preserve"> </v>
      </c>
      <c r="AH130" s="18" t="str">
        <f t="shared" si="44"/>
        <v/>
      </c>
      <c r="AI130" s="47">
        <v>119</v>
      </c>
      <c r="AJ130" s="47" t="str">
        <f t="shared" si="45"/>
        <v/>
      </c>
      <c r="AK130" s="47" t="str">
        <f t="shared" si="27"/>
        <v>立得点表_幼児!3:７</v>
      </c>
      <c r="AL130" s="156" t="str">
        <f t="shared" si="28"/>
        <v>立得点表_幼児!11:15</v>
      </c>
      <c r="AM130" s="47" t="str">
        <f t="shared" si="29"/>
        <v>ボール得点表_幼児!3:７</v>
      </c>
      <c r="AN130" s="156" t="str">
        <f t="shared" si="30"/>
        <v>ボール得点表_幼児!11:15</v>
      </c>
      <c r="AO130" s="47" t="str">
        <f t="shared" si="31"/>
        <v>25m得点表_幼児!3:7</v>
      </c>
      <c r="AP130" s="156" t="str">
        <f t="shared" si="32"/>
        <v>25m得点表_幼児!11:15</v>
      </c>
      <c r="AQ130" s="47" t="str">
        <f t="shared" si="33"/>
        <v>往得点表_幼児!3:7</v>
      </c>
      <c r="AR130" s="156" t="str">
        <f t="shared" si="34"/>
        <v>往得点表_幼児!11:15</v>
      </c>
      <c r="AS130" s="47" t="e">
        <f>OR(AND(#REF!&lt;=7,#REF!&lt;&gt;""),AND(#REF!&gt;=50,#REF!=""))</f>
        <v>#REF!</v>
      </c>
    </row>
    <row r="131" spans="1:45">
      <c r="A131" s="10">
        <v>120</v>
      </c>
      <c r="B131" s="234"/>
      <c r="C131" s="235"/>
      <c r="D131" s="236"/>
      <c r="E131" s="237" t="str">
        <f t="shared" si="36"/>
        <v/>
      </c>
      <c r="F131" s="235"/>
      <c r="G131" s="235"/>
      <c r="H131" s="238"/>
      <c r="I131" s="239" t="str">
        <f t="shared" ca="1" si="37"/>
        <v/>
      </c>
      <c r="J131" s="240"/>
      <c r="K131" s="278"/>
      <c r="L131" s="278"/>
      <c r="M131" s="278"/>
      <c r="N131" s="241"/>
      <c r="O131" s="242"/>
      <c r="P131" s="106" t="str">
        <f t="shared" ca="1" si="38"/>
        <v/>
      </c>
      <c r="Q131" s="240"/>
      <c r="R131" s="278"/>
      <c r="S131" s="278"/>
      <c r="T131" s="278"/>
      <c r="U131" s="243"/>
      <c r="V131" s="106"/>
      <c r="W131" s="244" t="str">
        <f t="shared" ca="1" si="39"/>
        <v/>
      </c>
      <c r="X131" s="240"/>
      <c r="Y131" s="278"/>
      <c r="Z131" s="278"/>
      <c r="AA131" s="241"/>
      <c r="AB131" s="238"/>
      <c r="AC131" s="239" t="str">
        <f t="shared" ca="1" si="40"/>
        <v/>
      </c>
      <c r="AD131" s="245" t="str">
        <f t="shared" si="41"/>
        <v/>
      </c>
      <c r="AE131" s="245" t="str">
        <f t="shared" si="42"/>
        <v/>
      </c>
      <c r="AF131" s="11" t="str">
        <f>IF(AD131=4,VLOOKUP(AE131,設定_幼児!$A$2:$B$4,2,1),"---")</f>
        <v>---</v>
      </c>
      <c r="AG131" s="136" t="str">
        <f t="shared" si="43"/>
        <v xml:space="preserve"> </v>
      </c>
      <c r="AH131" s="18" t="str">
        <f t="shared" si="44"/>
        <v/>
      </c>
      <c r="AI131" s="47">
        <v>120</v>
      </c>
      <c r="AJ131" s="47" t="str">
        <f t="shared" si="45"/>
        <v/>
      </c>
      <c r="AK131" s="47" t="str">
        <f t="shared" si="27"/>
        <v>立得点表_幼児!3:７</v>
      </c>
      <c r="AL131" s="156" t="str">
        <f t="shared" si="28"/>
        <v>立得点表_幼児!11:15</v>
      </c>
      <c r="AM131" s="47" t="str">
        <f t="shared" si="29"/>
        <v>ボール得点表_幼児!3:７</v>
      </c>
      <c r="AN131" s="156" t="str">
        <f t="shared" si="30"/>
        <v>ボール得点表_幼児!11:15</v>
      </c>
      <c r="AO131" s="47" t="str">
        <f t="shared" si="31"/>
        <v>25m得点表_幼児!3:7</v>
      </c>
      <c r="AP131" s="156" t="str">
        <f t="shared" si="32"/>
        <v>25m得点表_幼児!11:15</v>
      </c>
      <c r="AQ131" s="47" t="str">
        <f t="shared" si="33"/>
        <v>往得点表_幼児!3:7</v>
      </c>
      <c r="AR131" s="156" t="str">
        <f t="shared" si="34"/>
        <v>往得点表_幼児!11:15</v>
      </c>
      <c r="AS131" s="47" t="e">
        <f>OR(AND(#REF!&lt;=7,#REF!&lt;&gt;""),AND(#REF!&gt;=50,#REF!=""))</f>
        <v>#REF!</v>
      </c>
    </row>
    <row r="132" spans="1:45">
      <c r="A132" s="10">
        <v>121</v>
      </c>
      <c r="B132" s="234"/>
      <c r="C132" s="235"/>
      <c r="D132" s="236"/>
      <c r="E132" s="237" t="str">
        <f t="shared" si="36"/>
        <v/>
      </c>
      <c r="F132" s="235"/>
      <c r="G132" s="235"/>
      <c r="H132" s="238"/>
      <c r="I132" s="239" t="str">
        <f t="shared" ca="1" si="37"/>
        <v/>
      </c>
      <c r="J132" s="240"/>
      <c r="K132" s="278"/>
      <c r="L132" s="278"/>
      <c r="M132" s="278"/>
      <c r="N132" s="241"/>
      <c r="O132" s="242"/>
      <c r="P132" s="106" t="str">
        <f t="shared" ca="1" si="38"/>
        <v/>
      </c>
      <c r="Q132" s="240"/>
      <c r="R132" s="278"/>
      <c r="S132" s="278"/>
      <c r="T132" s="278"/>
      <c r="U132" s="243"/>
      <c r="V132" s="106"/>
      <c r="W132" s="244" t="str">
        <f t="shared" ca="1" si="39"/>
        <v/>
      </c>
      <c r="X132" s="240"/>
      <c r="Y132" s="278"/>
      <c r="Z132" s="278"/>
      <c r="AA132" s="241"/>
      <c r="AB132" s="238"/>
      <c r="AC132" s="239" t="str">
        <f t="shared" ca="1" si="40"/>
        <v/>
      </c>
      <c r="AD132" s="245" t="str">
        <f t="shared" si="41"/>
        <v/>
      </c>
      <c r="AE132" s="245" t="str">
        <f t="shared" si="42"/>
        <v/>
      </c>
      <c r="AF132" s="11" t="str">
        <f>IF(AD132=4,VLOOKUP(AE132,設定_幼児!$A$2:$B$4,2,1),"---")</f>
        <v>---</v>
      </c>
      <c r="AG132" s="136" t="str">
        <f t="shared" si="43"/>
        <v xml:space="preserve"> </v>
      </c>
      <c r="AH132" s="18" t="str">
        <f t="shared" si="44"/>
        <v/>
      </c>
      <c r="AI132" s="47">
        <v>121</v>
      </c>
      <c r="AJ132" s="47" t="str">
        <f t="shared" si="45"/>
        <v/>
      </c>
      <c r="AK132" s="47" t="str">
        <f t="shared" si="27"/>
        <v>立得点表_幼児!3:７</v>
      </c>
      <c r="AL132" s="156" t="str">
        <f t="shared" si="28"/>
        <v>立得点表_幼児!11:15</v>
      </c>
      <c r="AM132" s="47" t="str">
        <f t="shared" si="29"/>
        <v>ボール得点表_幼児!3:７</v>
      </c>
      <c r="AN132" s="156" t="str">
        <f t="shared" si="30"/>
        <v>ボール得点表_幼児!11:15</v>
      </c>
      <c r="AO132" s="47" t="str">
        <f t="shared" si="31"/>
        <v>25m得点表_幼児!3:7</v>
      </c>
      <c r="AP132" s="156" t="str">
        <f t="shared" si="32"/>
        <v>25m得点表_幼児!11:15</v>
      </c>
      <c r="AQ132" s="47" t="str">
        <f t="shared" si="33"/>
        <v>往得点表_幼児!3:7</v>
      </c>
      <c r="AR132" s="156" t="str">
        <f t="shared" si="34"/>
        <v>往得点表_幼児!11:15</v>
      </c>
      <c r="AS132" s="47" t="e">
        <f>OR(AND(#REF!&lt;=7,#REF!&lt;&gt;""),AND(#REF!&gt;=50,#REF!=""))</f>
        <v>#REF!</v>
      </c>
    </row>
    <row r="133" spans="1:45">
      <c r="A133" s="10">
        <v>122</v>
      </c>
      <c r="B133" s="234"/>
      <c r="C133" s="235"/>
      <c r="D133" s="236"/>
      <c r="E133" s="237" t="str">
        <f t="shared" si="36"/>
        <v/>
      </c>
      <c r="F133" s="235"/>
      <c r="G133" s="235"/>
      <c r="H133" s="238"/>
      <c r="I133" s="239" t="str">
        <f t="shared" ca="1" si="37"/>
        <v/>
      </c>
      <c r="J133" s="240"/>
      <c r="K133" s="278"/>
      <c r="L133" s="278"/>
      <c r="M133" s="278"/>
      <c r="N133" s="241"/>
      <c r="O133" s="242"/>
      <c r="P133" s="106" t="str">
        <f t="shared" ca="1" si="38"/>
        <v/>
      </c>
      <c r="Q133" s="240"/>
      <c r="R133" s="278"/>
      <c r="S133" s="278"/>
      <c r="T133" s="278"/>
      <c r="U133" s="243"/>
      <c r="V133" s="106"/>
      <c r="W133" s="244" t="str">
        <f t="shared" ca="1" si="39"/>
        <v/>
      </c>
      <c r="X133" s="240"/>
      <c r="Y133" s="278"/>
      <c r="Z133" s="278"/>
      <c r="AA133" s="241"/>
      <c r="AB133" s="238"/>
      <c r="AC133" s="239" t="str">
        <f t="shared" ca="1" si="40"/>
        <v/>
      </c>
      <c r="AD133" s="245" t="str">
        <f t="shared" si="41"/>
        <v/>
      </c>
      <c r="AE133" s="245" t="str">
        <f t="shared" si="42"/>
        <v/>
      </c>
      <c r="AF133" s="11" t="str">
        <f>IF(AD133=4,VLOOKUP(AE133,設定_幼児!$A$2:$B$4,2,1),"---")</f>
        <v>---</v>
      </c>
      <c r="AG133" s="136" t="str">
        <f t="shared" si="43"/>
        <v xml:space="preserve"> </v>
      </c>
      <c r="AH133" s="18" t="str">
        <f t="shared" si="44"/>
        <v/>
      </c>
      <c r="AI133" s="47">
        <v>122</v>
      </c>
      <c r="AJ133" s="47" t="str">
        <f t="shared" si="45"/>
        <v/>
      </c>
      <c r="AK133" s="47" t="str">
        <f t="shared" si="27"/>
        <v>立得点表_幼児!3:７</v>
      </c>
      <c r="AL133" s="156" t="str">
        <f t="shared" si="28"/>
        <v>立得点表_幼児!11:15</v>
      </c>
      <c r="AM133" s="47" t="str">
        <f t="shared" si="29"/>
        <v>ボール得点表_幼児!3:７</v>
      </c>
      <c r="AN133" s="156" t="str">
        <f t="shared" si="30"/>
        <v>ボール得点表_幼児!11:15</v>
      </c>
      <c r="AO133" s="47" t="str">
        <f t="shared" si="31"/>
        <v>25m得点表_幼児!3:7</v>
      </c>
      <c r="AP133" s="156" t="str">
        <f t="shared" si="32"/>
        <v>25m得点表_幼児!11:15</v>
      </c>
      <c r="AQ133" s="47" t="str">
        <f t="shared" si="33"/>
        <v>往得点表_幼児!3:7</v>
      </c>
      <c r="AR133" s="156" t="str">
        <f t="shared" si="34"/>
        <v>往得点表_幼児!11:15</v>
      </c>
      <c r="AS133" s="47" t="e">
        <f>OR(AND(#REF!&lt;=7,#REF!&lt;&gt;""),AND(#REF!&gt;=50,#REF!=""))</f>
        <v>#REF!</v>
      </c>
    </row>
    <row r="134" spans="1:45">
      <c r="A134" s="10">
        <v>123</v>
      </c>
      <c r="B134" s="234"/>
      <c r="C134" s="235"/>
      <c r="D134" s="236"/>
      <c r="E134" s="237" t="str">
        <f t="shared" si="36"/>
        <v/>
      </c>
      <c r="F134" s="235"/>
      <c r="G134" s="235"/>
      <c r="H134" s="238"/>
      <c r="I134" s="239" t="str">
        <f t="shared" ca="1" si="37"/>
        <v/>
      </c>
      <c r="J134" s="240"/>
      <c r="K134" s="278"/>
      <c r="L134" s="278"/>
      <c r="M134" s="278"/>
      <c r="N134" s="241"/>
      <c r="O134" s="242"/>
      <c r="P134" s="106" t="str">
        <f t="shared" ca="1" si="38"/>
        <v/>
      </c>
      <c r="Q134" s="240"/>
      <c r="R134" s="278"/>
      <c r="S134" s="278"/>
      <c r="T134" s="278"/>
      <c r="U134" s="243"/>
      <c r="V134" s="106"/>
      <c r="W134" s="244" t="str">
        <f t="shared" ca="1" si="39"/>
        <v/>
      </c>
      <c r="X134" s="240"/>
      <c r="Y134" s="278"/>
      <c r="Z134" s="278"/>
      <c r="AA134" s="241"/>
      <c r="AB134" s="238"/>
      <c r="AC134" s="239" t="str">
        <f t="shared" ca="1" si="40"/>
        <v/>
      </c>
      <c r="AD134" s="245" t="str">
        <f t="shared" si="41"/>
        <v/>
      </c>
      <c r="AE134" s="245" t="str">
        <f t="shared" si="42"/>
        <v/>
      </c>
      <c r="AF134" s="11" t="str">
        <f>IF(AD134=4,VLOOKUP(AE134,設定_幼児!$A$2:$B$4,2,1),"---")</f>
        <v>---</v>
      </c>
      <c r="AG134" s="136" t="str">
        <f t="shared" si="43"/>
        <v xml:space="preserve"> </v>
      </c>
      <c r="AH134" s="18" t="str">
        <f t="shared" si="44"/>
        <v/>
      </c>
      <c r="AI134" s="47">
        <v>123</v>
      </c>
      <c r="AJ134" s="47" t="str">
        <f t="shared" si="45"/>
        <v/>
      </c>
      <c r="AK134" s="47" t="str">
        <f t="shared" si="27"/>
        <v>立得点表_幼児!3:７</v>
      </c>
      <c r="AL134" s="156" t="str">
        <f t="shared" si="28"/>
        <v>立得点表_幼児!11:15</v>
      </c>
      <c r="AM134" s="47" t="str">
        <f t="shared" si="29"/>
        <v>ボール得点表_幼児!3:７</v>
      </c>
      <c r="AN134" s="156" t="str">
        <f t="shared" si="30"/>
        <v>ボール得点表_幼児!11:15</v>
      </c>
      <c r="AO134" s="47" t="str">
        <f t="shared" si="31"/>
        <v>25m得点表_幼児!3:7</v>
      </c>
      <c r="AP134" s="156" t="str">
        <f t="shared" si="32"/>
        <v>25m得点表_幼児!11:15</v>
      </c>
      <c r="AQ134" s="47" t="str">
        <f t="shared" si="33"/>
        <v>往得点表_幼児!3:7</v>
      </c>
      <c r="AR134" s="156" t="str">
        <f t="shared" si="34"/>
        <v>往得点表_幼児!11:15</v>
      </c>
      <c r="AS134" s="47" t="e">
        <f>OR(AND(#REF!&lt;=7,#REF!&lt;&gt;""),AND(#REF!&gt;=50,#REF!=""))</f>
        <v>#REF!</v>
      </c>
    </row>
    <row r="135" spans="1:45">
      <c r="A135" s="10">
        <v>124</v>
      </c>
      <c r="B135" s="234"/>
      <c r="C135" s="235"/>
      <c r="D135" s="236"/>
      <c r="E135" s="237" t="str">
        <f t="shared" si="36"/>
        <v/>
      </c>
      <c r="F135" s="235"/>
      <c r="G135" s="235"/>
      <c r="H135" s="238"/>
      <c r="I135" s="239" t="str">
        <f t="shared" ca="1" si="37"/>
        <v/>
      </c>
      <c r="J135" s="240"/>
      <c r="K135" s="278"/>
      <c r="L135" s="278"/>
      <c r="M135" s="278"/>
      <c r="N135" s="241"/>
      <c r="O135" s="242"/>
      <c r="P135" s="106" t="str">
        <f t="shared" ca="1" si="38"/>
        <v/>
      </c>
      <c r="Q135" s="240"/>
      <c r="R135" s="278"/>
      <c r="S135" s="278"/>
      <c r="T135" s="278"/>
      <c r="U135" s="243"/>
      <c r="V135" s="106"/>
      <c r="W135" s="244" t="str">
        <f t="shared" ca="1" si="39"/>
        <v/>
      </c>
      <c r="X135" s="240"/>
      <c r="Y135" s="278"/>
      <c r="Z135" s="278"/>
      <c r="AA135" s="241"/>
      <c r="AB135" s="238"/>
      <c r="AC135" s="239" t="str">
        <f t="shared" ca="1" si="40"/>
        <v/>
      </c>
      <c r="AD135" s="245" t="str">
        <f t="shared" si="41"/>
        <v/>
      </c>
      <c r="AE135" s="245" t="str">
        <f t="shared" si="42"/>
        <v/>
      </c>
      <c r="AF135" s="11" t="str">
        <f>IF(AD135=4,VLOOKUP(AE135,設定_幼児!$A$2:$B$4,2,1),"---")</f>
        <v>---</v>
      </c>
      <c r="AG135" s="136" t="str">
        <f t="shared" si="43"/>
        <v xml:space="preserve"> </v>
      </c>
      <c r="AH135" s="18" t="str">
        <f t="shared" si="44"/>
        <v/>
      </c>
      <c r="AI135" s="47">
        <v>124</v>
      </c>
      <c r="AJ135" s="47" t="str">
        <f t="shared" si="45"/>
        <v/>
      </c>
      <c r="AK135" s="47" t="str">
        <f t="shared" si="27"/>
        <v>立得点表_幼児!3:７</v>
      </c>
      <c r="AL135" s="156" t="str">
        <f t="shared" si="28"/>
        <v>立得点表_幼児!11:15</v>
      </c>
      <c r="AM135" s="47" t="str">
        <f t="shared" si="29"/>
        <v>ボール得点表_幼児!3:７</v>
      </c>
      <c r="AN135" s="156" t="str">
        <f t="shared" si="30"/>
        <v>ボール得点表_幼児!11:15</v>
      </c>
      <c r="AO135" s="47" t="str">
        <f t="shared" si="31"/>
        <v>25m得点表_幼児!3:7</v>
      </c>
      <c r="AP135" s="156" t="str">
        <f t="shared" si="32"/>
        <v>25m得点表_幼児!11:15</v>
      </c>
      <c r="AQ135" s="47" t="str">
        <f t="shared" si="33"/>
        <v>往得点表_幼児!3:7</v>
      </c>
      <c r="AR135" s="156" t="str">
        <f t="shared" si="34"/>
        <v>往得点表_幼児!11:15</v>
      </c>
      <c r="AS135" s="47" t="e">
        <f>OR(AND(#REF!&lt;=7,#REF!&lt;&gt;""),AND(#REF!&gt;=50,#REF!=""))</f>
        <v>#REF!</v>
      </c>
    </row>
    <row r="136" spans="1:45">
      <c r="A136" s="10">
        <v>125</v>
      </c>
      <c r="B136" s="234"/>
      <c r="C136" s="235"/>
      <c r="D136" s="236"/>
      <c r="E136" s="237" t="str">
        <f t="shared" si="36"/>
        <v/>
      </c>
      <c r="F136" s="235"/>
      <c r="G136" s="235"/>
      <c r="H136" s="238"/>
      <c r="I136" s="239" t="str">
        <f t="shared" ca="1" si="37"/>
        <v/>
      </c>
      <c r="J136" s="240"/>
      <c r="K136" s="278"/>
      <c r="L136" s="278"/>
      <c r="M136" s="278"/>
      <c r="N136" s="241"/>
      <c r="O136" s="242"/>
      <c r="P136" s="106" t="str">
        <f t="shared" ca="1" si="38"/>
        <v/>
      </c>
      <c r="Q136" s="240"/>
      <c r="R136" s="278"/>
      <c r="S136" s="278"/>
      <c r="T136" s="278"/>
      <c r="U136" s="243"/>
      <c r="V136" s="106"/>
      <c r="W136" s="244" t="str">
        <f t="shared" ca="1" si="39"/>
        <v/>
      </c>
      <c r="X136" s="240"/>
      <c r="Y136" s="278"/>
      <c r="Z136" s="278"/>
      <c r="AA136" s="241"/>
      <c r="AB136" s="238"/>
      <c r="AC136" s="239" t="str">
        <f t="shared" ca="1" si="40"/>
        <v/>
      </c>
      <c r="AD136" s="245" t="str">
        <f t="shared" si="41"/>
        <v/>
      </c>
      <c r="AE136" s="245" t="str">
        <f t="shared" si="42"/>
        <v/>
      </c>
      <c r="AF136" s="11" t="str">
        <f>IF(AD136=4,VLOOKUP(AE136,設定_幼児!$A$2:$B$4,2,1),"---")</f>
        <v>---</v>
      </c>
      <c r="AG136" s="136" t="str">
        <f t="shared" si="43"/>
        <v xml:space="preserve"> </v>
      </c>
      <c r="AH136" s="18" t="str">
        <f t="shared" si="44"/>
        <v/>
      </c>
      <c r="AI136" s="47">
        <v>125</v>
      </c>
      <c r="AJ136" s="47" t="str">
        <f t="shared" si="45"/>
        <v/>
      </c>
      <c r="AK136" s="47" t="str">
        <f t="shared" si="27"/>
        <v>立得点表_幼児!3:７</v>
      </c>
      <c r="AL136" s="156" t="str">
        <f t="shared" si="28"/>
        <v>立得点表_幼児!11:15</v>
      </c>
      <c r="AM136" s="47" t="str">
        <f t="shared" si="29"/>
        <v>ボール得点表_幼児!3:７</v>
      </c>
      <c r="AN136" s="156" t="str">
        <f t="shared" si="30"/>
        <v>ボール得点表_幼児!11:15</v>
      </c>
      <c r="AO136" s="47" t="str">
        <f t="shared" si="31"/>
        <v>25m得点表_幼児!3:7</v>
      </c>
      <c r="AP136" s="156" t="str">
        <f t="shared" si="32"/>
        <v>25m得点表_幼児!11:15</v>
      </c>
      <c r="AQ136" s="47" t="str">
        <f t="shared" si="33"/>
        <v>往得点表_幼児!3:7</v>
      </c>
      <c r="AR136" s="156" t="str">
        <f t="shared" si="34"/>
        <v>往得点表_幼児!11:15</v>
      </c>
      <c r="AS136" s="47" t="e">
        <f>OR(AND(#REF!&lt;=7,#REF!&lt;&gt;""),AND(#REF!&gt;=50,#REF!=""))</f>
        <v>#REF!</v>
      </c>
    </row>
    <row r="137" spans="1:45">
      <c r="A137" s="10">
        <v>126</v>
      </c>
      <c r="B137" s="234"/>
      <c r="C137" s="235"/>
      <c r="D137" s="236"/>
      <c r="E137" s="237" t="str">
        <f t="shared" si="36"/>
        <v/>
      </c>
      <c r="F137" s="235"/>
      <c r="G137" s="235"/>
      <c r="H137" s="238"/>
      <c r="I137" s="239" t="str">
        <f t="shared" ca="1" si="37"/>
        <v/>
      </c>
      <c r="J137" s="240"/>
      <c r="K137" s="278"/>
      <c r="L137" s="278"/>
      <c r="M137" s="278"/>
      <c r="N137" s="241"/>
      <c r="O137" s="242"/>
      <c r="P137" s="106" t="str">
        <f t="shared" ca="1" si="38"/>
        <v/>
      </c>
      <c r="Q137" s="240"/>
      <c r="R137" s="278"/>
      <c r="S137" s="278"/>
      <c r="T137" s="278"/>
      <c r="U137" s="243"/>
      <c r="V137" s="106"/>
      <c r="W137" s="244" t="str">
        <f t="shared" ca="1" si="39"/>
        <v/>
      </c>
      <c r="X137" s="240"/>
      <c r="Y137" s="278"/>
      <c r="Z137" s="278"/>
      <c r="AA137" s="241"/>
      <c r="AB137" s="238"/>
      <c r="AC137" s="239" t="str">
        <f t="shared" ca="1" si="40"/>
        <v/>
      </c>
      <c r="AD137" s="245" t="str">
        <f t="shared" si="41"/>
        <v/>
      </c>
      <c r="AE137" s="245" t="str">
        <f t="shared" si="42"/>
        <v/>
      </c>
      <c r="AF137" s="11" t="str">
        <f>IF(AD137=4,VLOOKUP(AE137,設定_幼児!$A$2:$B$4,2,1),"---")</f>
        <v>---</v>
      </c>
      <c r="AG137" s="136" t="str">
        <f t="shared" si="43"/>
        <v xml:space="preserve"> </v>
      </c>
      <c r="AH137" s="18" t="str">
        <f t="shared" si="44"/>
        <v/>
      </c>
      <c r="AI137" s="47">
        <v>126</v>
      </c>
      <c r="AJ137" s="47" t="str">
        <f t="shared" si="45"/>
        <v/>
      </c>
      <c r="AK137" s="47" t="str">
        <f t="shared" si="27"/>
        <v>立得点表_幼児!3:７</v>
      </c>
      <c r="AL137" s="156" t="str">
        <f t="shared" si="28"/>
        <v>立得点表_幼児!11:15</v>
      </c>
      <c r="AM137" s="47" t="str">
        <f t="shared" si="29"/>
        <v>ボール得点表_幼児!3:７</v>
      </c>
      <c r="AN137" s="156" t="str">
        <f t="shared" si="30"/>
        <v>ボール得点表_幼児!11:15</v>
      </c>
      <c r="AO137" s="47" t="str">
        <f t="shared" si="31"/>
        <v>25m得点表_幼児!3:7</v>
      </c>
      <c r="AP137" s="156" t="str">
        <f t="shared" si="32"/>
        <v>25m得点表_幼児!11:15</v>
      </c>
      <c r="AQ137" s="47" t="str">
        <f t="shared" si="33"/>
        <v>往得点表_幼児!3:7</v>
      </c>
      <c r="AR137" s="156" t="str">
        <f t="shared" si="34"/>
        <v>往得点表_幼児!11:15</v>
      </c>
      <c r="AS137" s="47" t="e">
        <f>OR(AND(#REF!&lt;=7,#REF!&lt;&gt;""),AND(#REF!&gt;=50,#REF!=""))</f>
        <v>#REF!</v>
      </c>
    </row>
    <row r="138" spans="1:45">
      <c r="A138" s="10">
        <v>127</v>
      </c>
      <c r="B138" s="234"/>
      <c r="C138" s="235"/>
      <c r="D138" s="236"/>
      <c r="E138" s="237" t="str">
        <f t="shared" si="36"/>
        <v/>
      </c>
      <c r="F138" s="235"/>
      <c r="G138" s="235"/>
      <c r="H138" s="238"/>
      <c r="I138" s="239" t="str">
        <f t="shared" ca="1" si="37"/>
        <v/>
      </c>
      <c r="J138" s="240"/>
      <c r="K138" s="278"/>
      <c r="L138" s="278"/>
      <c r="M138" s="278"/>
      <c r="N138" s="241"/>
      <c r="O138" s="242"/>
      <c r="P138" s="106" t="str">
        <f t="shared" ca="1" si="38"/>
        <v/>
      </c>
      <c r="Q138" s="240"/>
      <c r="R138" s="278"/>
      <c r="S138" s="278"/>
      <c r="T138" s="278"/>
      <c r="U138" s="243"/>
      <c r="V138" s="106"/>
      <c r="W138" s="244" t="str">
        <f t="shared" ca="1" si="39"/>
        <v/>
      </c>
      <c r="X138" s="240"/>
      <c r="Y138" s="278"/>
      <c r="Z138" s="278"/>
      <c r="AA138" s="241"/>
      <c r="AB138" s="238"/>
      <c r="AC138" s="239" t="str">
        <f t="shared" ca="1" si="40"/>
        <v/>
      </c>
      <c r="AD138" s="245" t="str">
        <f t="shared" si="41"/>
        <v/>
      </c>
      <c r="AE138" s="245" t="str">
        <f t="shared" si="42"/>
        <v/>
      </c>
      <c r="AF138" s="11" t="str">
        <f>IF(AD138=4,VLOOKUP(AE138,設定_幼児!$A$2:$B$4,2,1),"---")</f>
        <v>---</v>
      </c>
      <c r="AG138" s="136" t="str">
        <f t="shared" si="43"/>
        <v xml:space="preserve"> </v>
      </c>
      <c r="AH138" s="18" t="str">
        <f t="shared" si="44"/>
        <v/>
      </c>
      <c r="AI138" s="47">
        <v>127</v>
      </c>
      <c r="AJ138" s="47" t="str">
        <f t="shared" si="45"/>
        <v/>
      </c>
      <c r="AK138" s="47" t="str">
        <f t="shared" si="27"/>
        <v>立得点表_幼児!3:７</v>
      </c>
      <c r="AL138" s="156" t="str">
        <f t="shared" si="28"/>
        <v>立得点表_幼児!11:15</v>
      </c>
      <c r="AM138" s="47" t="str">
        <f t="shared" si="29"/>
        <v>ボール得点表_幼児!3:７</v>
      </c>
      <c r="AN138" s="156" t="str">
        <f t="shared" si="30"/>
        <v>ボール得点表_幼児!11:15</v>
      </c>
      <c r="AO138" s="47" t="str">
        <f t="shared" si="31"/>
        <v>25m得点表_幼児!3:7</v>
      </c>
      <c r="AP138" s="156" t="str">
        <f t="shared" si="32"/>
        <v>25m得点表_幼児!11:15</v>
      </c>
      <c r="AQ138" s="47" t="str">
        <f t="shared" si="33"/>
        <v>往得点表_幼児!3:7</v>
      </c>
      <c r="AR138" s="156" t="str">
        <f t="shared" si="34"/>
        <v>往得点表_幼児!11:15</v>
      </c>
      <c r="AS138" s="47" t="e">
        <f>OR(AND(#REF!&lt;=7,#REF!&lt;&gt;""),AND(#REF!&gt;=50,#REF!=""))</f>
        <v>#REF!</v>
      </c>
    </row>
    <row r="139" spans="1:45">
      <c r="A139" s="10">
        <v>128</v>
      </c>
      <c r="B139" s="234"/>
      <c r="C139" s="235"/>
      <c r="D139" s="236"/>
      <c r="E139" s="237" t="str">
        <f t="shared" si="36"/>
        <v/>
      </c>
      <c r="F139" s="235"/>
      <c r="G139" s="235"/>
      <c r="H139" s="238"/>
      <c r="I139" s="239" t="str">
        <f t="shared" ca="1" si="37"/>
        <v/>
      </c>
      <c r="J139" s="240"/>
      <c r="K139" s="278"/>
      <c r="L139" s="278"/>
      <c r="M139" s="278"/>
      <c r="N139" s="241"/>
      <c r="O139" s="242"/>
      <c r="P139" s="106" t="str">
        <f t="shared" ca="1" si="38"/>
        <v/>
      </c>
      <c r="Q139" s="240"/>
      <c r="R139" s="278"/>
      <c r="S139" s="278"/>
      <c r="T139" s="278"/>
      <c r="U139" s="243"/>
      <c r="V139" s="106"/>
      <c r="W139" s="244" t="str">
        <f t="shared" ca="1" si="39"/>
        <v/>
      </c>
      <c r="X139" s="240"/>
      <c r="Y139" s="278"/>
      <c r="Z139" s="278"/>
      <c r="AA139" s="241"/>
      <c r="AB139" s="238"/>
      <c r="AC139" s="239" t="str">
        <f t="shared" ca="1" si="40"/>
        <v/>
      </c>
      <c r="AD139" s="245" t="str">
        <f t="shared" si="41"/>
        <v/>
      </c>
      <c r="AE139" s="245" t="str">
        <f t="shared" si="42"/>
        <v/>
      </c>
      <c r="AF139" s="11" t="str">
        <f>IF(AD139=4,VLOOKUP(AE139,設定_幼児!$A$2:$B$4,2,1),"---")</f>
        <v>---</v>
      </c>
      <c r="AG139" s="136" t="str">
        <f t="shared" si="43"/>
        <v xml:space="preserve"> </v>
      </c>
      <c r="AH139" s="18" t="str">
        <f t="shared" si="44"/>
        <v/>
      </c>
      <c r="AI139" s="47">
        <v>128</v>
      </c>
      <c r="AJ139" s="47" t="str">
        <f t="shared" si="45"/>
        <v/>
      </c>
      <c r="AK139" s="47" t="str">
        <f t="shared" si="27"/>
        <v>立得点表_幼児!3:７</v>
      </c>
      <c r="AL139" s="156" t="str">
        <f t="shared" si="28"/>
        <v>立得点表_幼児!11:15</v>
      </c>
      <c r="AM139" s="47" t="str">
        <f t="shared" si="29"/>
        <v>ボール得点表_幼児!3:７</v>
      </c>
      <c r="AN139" s="156" t="str">
        <f t="shared" si="30"/>
        <v>ボール得点表_幼児!11:15</v>
      </c>
      <c r="AO139" s="47" t="str">
        <f t="shared" si="31"/>
        <v>25m得点表_幼児!3:7</v>
      </c>
      <c r="AP139" s="156" t="str">
        <f t="shared" si="32"/>
        <v>25m得点表_幼児!11:15</v>
      </c>
      <c r="AQ139" s="47" t="str">
        <f t="shared" si="33"/>
        <v>往得点表_幼児!3:7</v>
      </c>
      <c r="AR139" s="156" t="str">
        <f t="shared" si="34"/>
        <v>往得点表_幼児!11:15</v>
      </c>
      <c r="AS139" s="47" t="e">
        <f>OR(AND(#REF!&lt;=7,#REF!&lt;&gt;""),AND(#REF!&gt;=50,#REF!=""))</f>
        <v>#REF!</v>
      </c>
    </row>
    <row r="140" spans="1:45">
      <c r="A140" s="10">
        <v>129</v>
      </c>
      <c r="B140" s="234"/>
      <c r="C140" s="235"/>
      <c r="D140" s="236"/>
      <c r="E140" s="237" t="str">
        <f t="shared" si="36"/>
        <v/>
      </c>
      <c r="F140" s="235"/>
      <c r="G140" s="235"/>
      <c r="H140" s="238"/>
      <c r="I140" s="239" t="str">
        <f t="shared" ca="1" si="37"/>
        <v/>
      </c>
      <c r="J140" s="240"/>
      <c r="K140" s="278"/>
      <c r="L140" s="278"/>
      <c r="M140" s="278"/>
      <c r="N140" s="241"/>
      <c r="O140" s="242"/>
      <c r="P140" s="106" t="str">
        <f t="shared" ca="1" si="38"/>
        <v/>
      </c>
      <c r="Q140" s="240"/>
      <c r="R140" s="278"/>
      <c r="S140" s="278"/>
      <c r="T140" s="278"/>
      <c r="U140" s="243"/>
      <c r="V140" s="106"/>
      <c r="W140" s="244" t="str">
        <f t="shared" ca="1" si="39"/>
        <v/>
      </c>
      <c r="X140" s="240"/>
      <c r="Y140" s="278"/>
      <c r="Z140" s="278"/>
      <c r="AA140" s="241"/>
      <c r="AB140" s="238"/>
      <c r="AC140" s="239" t="str">
        <f t="shared" ca="1" si="40"/>
        <v/>
      </c>
      <c r="AD140" s="245" t="str">
        <f t="shared" si="41"/>
        <v/>
      </c>
      <c r="AE140" s="245" t="str">
        <f t="shared" si="42"/>
        <v/>
      </c>
      <c r="AF140" s="11" t="str">
        <f>IF(AD140=4,VLOOKUP(AE140,設定_幼児!$A$2:$B$4,2,1),"---")</f>
        <v>---</v>
      </c>
      <c r="AG140" s="136" t="str">
        <f t="shared" si="43"/>
        <v xml:space="preserve"> </v>
      </c>
      <c r="AH140" s="18" t="str">
        <f t="shared" si="44"/>
        <v/>
      </c>
      <c r="AI140" s="47">
        <v>129</v>
      </c>
      <c r="AJ140" s="47" t="str">
        <f t="shared" si="45"/>
        <v/>
      </c>
      <c r="AK140" s="47" t="str">
        <f t="shared" si="27"/>
        <v>立得点表_幼児!3:７</v>
      </c>
      <c r="AL140" s="156" t="str">
        <f t="shared" si="28"/>
        <v>立得点表_幼児!11:15</v>
      </c>
      <c r="AM140" s="47" t="str">
        <f t="shared" si="29"/>
        <v>ボール得点表_幼児!3:７</v>
      </c>
      <c r="AN140" s="156" t="str">
        <f t="shared" si="30"/>
        <v>ボール得点表_幼児!11:15</v>
      </c>
      <c r="AO140" s="47" t="str">
        <f t="shared" si="31"/>
        <v>25m得点表_幼児!3:7</v>
      </c>
      <c r="AP140" s="156" t="str">
        <f t="shared" si="32"/>
        <v>25m得点表_幼児!11:15</v>
      </c>
      <c r="AQ140" s="47" t="str">
        <f t="shared" si="33"/>
        <v>往得点表_幼児!3:7</v>
      </c>
      <c r="AR140" s="156" t="str">
        <f t="shared" si="34"/>
        <v>往得点表_幼児!11:15</v>
      </c>
      <c r="AS140" s="47" t="e">
        <f>OR(AND(#REF!&lt;=7,#REF!&lt;&gt;""),AND(#REF!&gt;=50,#REF!=""))</f>
        <v>#REF!</v>
      </c>
    </row>
    <row r="141" spans="1:45">
      <c r="A141" s="10">
        <v>130</v>
      </c>
      <c r="B141" s="234"/>
      <c r="C141" s="235"/>
      <c r="D141" s="236"/>
      <c r="E141" s="237" t="str">
        <f t="shared" si="36"/>
        <v/>
      </c>
      <c r="F141" s="235"/>
      <c r="G141" s="235"/>
      <c r="H141" s="238"/>
      <c r="I141" s="239" t="str">
        <f t="shared" ca="1" si="37"/>
        <v/>
      </c>
      <c r="J141" s="240"/>
      <c r="K141" s="278"/>
      <c r="L141" s="278"/>
      <c r="M141" s="278"/>
      <c r="N141" s="241"/>
      <c r="O141" s="242"/>
      <c r="P141" s="106" t="str">
        <f t="shared" ca="1" si="38"/>
        <v/>
      </c>
      <c r="Q141" s="240"/>
      <c r="R141" s="278"/>
      <c r="S141" s="278"/>
      <c r="T141" s="278"/>
      <c r="U141" s="243"/>
      <c r="V141" s="106"/>
      <c r="W141" s="244" t="str">
        <f t="shared" ca="1" si="39"/>
        <v/>
      </c>
      <c r="X141" s="240"/>
      <c r="Y141" s="278"/>
      <c r="Z141" s="278"/>
      <c r="AA141" s="241"/>
      <c r="AB141" s="238"/>
      <c r="AC141" s="239" t="str">
        <f t="shared" ca="1" si="40"/>
        <v/>
      </c>
      <c r="AD141" s="245" t="str">
        <f t="shared" si="41"/>
        <v/>
      </c>
      <c r="AE141" s="245" t="str">
        <f t="shared" si="42"/>
        <v/>
      </c>
      <c r="AF141" s="11" t="str">
        <f>IF(AD141=4,VLOOKUP(AE141,設定_幼児!$A$2:$B$4,2,1),"---")</f>
        <v>---</v>
      </c>
      <c r="AG141" s="136" t="str">
        <f t="shared" si="43"/>
        <v xml:space="preserve"> </v>
      </c>
      <c r="AH141" s="18" t="str">
        <f t="shared" si="44"/>
        <v/>
      </c>
      <c r="AI141" s="47">
        <v>130</v>
      </c>
      <c r="AJ141" s="47" t="str">
        <f t="shared" si="45"/>
        <v/>
      </c>
      <c r="AK141" s="47" t="str">
        <f t="shared" ref="AK141:AK204" si="46">"立得点表_幼児!"&amp;$AJ141&amp;"3:"&amp;$AJ141&amp;"７"</f>
        <v>立得点表_幼児!3:７</v>
      </c>
      <c r="AL141" s="156" t="str">
        <f t="shared" ref="AL141:AL204" si="47">"立得点表_幼児!"&amp;$AJ141&amp;"11:"&amp;$AJ141&amp;"15"</f>
        <v>立得点表_幼児!11:15</v>
      </c>
      <c r="AM141" s="47" t="str">
        <f t="shared" ref="AM141:AM204" si="48">"ボール得点表_幼児!"&amp;$AJ141&amp;"3:"&amp;$AJ141&amp;"７"</f>
        <v>ボール得点表_幼児!3:７</v>
      </c>
      <c r="AN141" s="156" t="str">
        <f t="shared" ref="AN141:AN204" si="49">"ボール得点表_幼児!"&amp;$AJ141&amp;"11:"&amp;$AJ141&amp;"15"</f>
        <v>ボール得点表_幼児!11:15</v>
      </c>
      <c r="AO141" s="47" t="str">
        <f t="shared" ref="AO141:AO204" si="50">"25m得点表_幼児!"&amp;$AJ141&amp;"3:"&amp;$AJ141&amp;"7"</f>
        <v>25m得点表_幼児!3:7</v>
      </c>
      <c r="AP141" s="156" t="str">
        <f t="shared" ref="AP141:AP204" si="51">"25m得点表_幼児!"&amp;$AJ140&amp;"11:"&amp;$AJ141&amp;"15"</f>
        <v>25m得点表_幼児!11:15</v>
      </c>
      <c r="AQ141" s="47" t="str">
        <f t="shared" ref="AQ141:AQ204" si="52">"往得点表_幼児!"&amp;$AJ141&amp;"3:"&amp;$AJ141&amp;"7"</f>
        <v>往得点表_幼児!3:7</v>
      </c>
      <c r="AR141" s="156" t="str">
        <f t="shared" ref="AR141:AR204" si="53">"往得点表_幼児!"&amp;$AJ141&amp;"11:"&amp;$AJ141&amp;"15"</f>
        <v>往得点表_幼児!11:15</v>
      </c>
      <c r="AS141" s="47" t="e">
        <f>OR(AND(#REF!&lt;=7,#REF!&lt;&gt;""),AND(#REF!&gt;=50,#REF!=""))</f>
        <v>#REF!</v>
      </c>
    </row>
    <row r="142" spans="1:45">
      <c r="A142" s="10">
        <v>131</v>
      </c>
      <c r="B142" s="234"/>
      <c r="C142" s="235"/>
      <c r="D142" s="236"/>
      <c r="E142" s="237" t="str">
        <f t="shared" si="36"/>
        <v/>
      </c>
      <c r="F142" s="235"/>
      <c r="G142" s="235"/>
      <c r="H142" s="238"/>
      <c r="I142" s="239" t="str">
        <f t="shared" ca="1" si="37"/>
        <v/>
      </c>
      <c r="J142" s="240"/>
      <c r="K142" s="278"/>
      <c r="L142" s="278"/>
      <c r="M142" s="278"/>
      <c r="N142" s="241"/>
      <c r="O142" s="242"/>
      <c r="P142" s="106" t="str">
        <f t="shared" ca="1" si="38"/>
        <v/>
      </c>
      <c r="Q142" s="240"/>
      <c r="R142" s="278"/>
      <c r="S142" s="278"/>
      <c r="T142" s="278"/>
      <c r="U142" s="243"/>
      <c r="V142" s="106"/>
      <c r="W142" s="244" t="str">
        <f t="shared" ca="1" si="39"/>
        <v/>
      </c>
      <c r="X142" s="240"/>
      <c r="Y142" s="278"/>
      <c r="Z142" s="278"/>
      <c r="AA142" s="241"/>
      <c r="AB142" s="238"/>
      <c r="AC142" s="239" t="str">
        <f t="shared" ca="1" si="40"/>
        <v/>
      </c>
      <c r="AD142" s="245" t="str">
        <f t="shared" si="41"/>
        <v/>
      </c>
      <c r="AE142" s="245" t="str">
        <f t="shared" si="42"/>
        <v/>
      </c>
      <c r="AF142" s="11" t="str">
        <f>IF(AD142=4,VLOOKUP(AE142,設定_幼児!$A$2:$B$4,2,1),"---")</f>
        <v>---</v>
      </c>
      <c r="AG142" s="136" t="str">
        <f t="shared" si="43"/>
        <v xml:space="preserve"> </v>
      </c>
      <c r="AH142" s="18" t="str">
        <f t="shared" si="44"/>
        <v/>
      </c>
      <c r="AI142" s="47">
        <v>131</v>
      </c>
      <c r="AJ142" s="47" t="str">
        <f t="shared" si="45"/>
        <v/>
      </c>
      <c r="AK142" s="47" t="str">
        <f t="shared" si="46"/>
        <v>立得点表_幼児!3:７</v>
      </c>
      <c r="AL142" s="156" t="str">
        <f t="shared" si="47"/>
        <v>立得点表_幼児!11:15</v>
      </c>
      <c r="AM142" s="47" t="str">
        <f t="shared" si="48"/>
        <v>ボール得点表_幼児!3:７</v>
      </c>
      <c r="AN142" s="156" t="str">
        <f t="shared" si="49"/>
        <v>ボール得点表_幼児!11:15</v>
      </c>
      <c r="AO142" s="47" t="str">
        <f t="shared" si="50"/>
        <v>25m得点表_幼児!3:7</v>
      </c>
      <c r="AP142" s="156" t="str">
        <f t="shared" si="51"/>
        <v>25m得点表_幼児!11:15</v>
      </c>
      <c r="AQ142" s="47" t="str">
        <f t="shared" si="52"/>
        <v>往得点表_幼児!3:7</v>
      </c>
      <c r="AR142" s="156" t="str">
        <f t="shared" si="53"/>
        <v>往得点表_幼児!11:15</v>
      </c>
      <c r="AS142" s="47" t="e">
        <f>OR(AND(#REF!&lt;=7,#REF!&lt;&gt;""),AND(#REF!&gt;=50,#REF!=""))</f>
        <v>#REF!</v>
      </c>
    </row>
    <row r="143" spans="1:45">
      <c r="A143" s="10">
        <v>132</v>
      </c>
      <c r="B143" s="234"/>
      <c r="C143" s="235"/>
      <c r="D143" s="236"/>
      <c r="E143" s="237" t="str">
        <f t="shared" si="36"/>
        <v/>
      </c>
      <c r="F143" s="235"/>
      <c r="G143" s="235"/>
      <c r="H143" s="238"/>
      <c r="I143" s="239" t="str">
        <f t="shared" ca="1" si="37"/>
        <v/>
      </c>
      <c r="J143" s="240"/>
      <c r="K143" s="278"/>
      <c r="L143" s="278"/>
      <c r="M143" s="278"/>
      <c r="N143" s="241"/>
      <c r="O143" s="242"/>
      <c r="P143" s="106" t="str">
        <f t="shared" ca="1" si="38"/>
        <v/>
      </c>
      <c r="Q143" s="240"/>
      <c r="R143" s="278"/>
      <c r="S143" s="278"/>
      <c r="T143" s="278"/>
      <c r="U143" s="243"/>
      <c r="V143" s="106"/>
      <c r="W143" s="244" t="str">
        <f t="shared" ca="1" si="39"/>
        <v/>
      </c>
      <c r="X143" s="240"/>
      <c r="Y143" s="278"/>
      <c r="Z143" s="278"/>
      <c r="AA143" s="241"/>
      <c r="AB143" s="238"/>
      <c r="AC143" s="239" t="str">
        <f t="shared" ca="1" si="40"/>
        <v/>
      </c>
      <c r="AD143" s="245" t="str">
        <f t="shared" si="41"/>
        <v/>
      </c>
      <c r="AE143" s="245" t="str">
        <f t="shared" si="42"/>
        <v/>
      </c>
      <c r="AF143" s="11" t="str">
        <f>IF(AD143=4,VLOOKUP(AE143,設定_幼児!$A$2:$B$4,2,1),"---")</f>
        <v>---</v>
      </c>
      <c r="AG143" s="136" t="str">
        <f t="shared" si="43"/>
        <v xml:space="preserve"> </v>
      </c>
      <c r="AH143" s="18" t="str">
        <f t="shared" si="44"/>
        <v/>
      </c>
      <c r="AI143" s="47">
        <v>132</v>
      </c>
      <c r="AJ143" s="47" t="str">
        <f t="shared" si="45"/>
        <v/>
      </c>
      <c r="AK143" s="47" t="str">
        <f t="shared" si="46"/>
        <v>立得点表_幼児!3:７</v>
      </c>
      <c r="AL143" s="156" t="str">
        <f t="shared" si="47"/>
        <v>立得点表_幼児!11:15</v>
      </c>
      <c r="AM143" s="47" t="str">
        <f t="shared" si="48"/>
        <v>ボール得点表_幼児!3:７</v>
      </c>
      <c r="AN143" s="156" t="str">
        <f t="shared" si="49"/>
        <v>ボール得点表_幼児!11:15</v>
      </c>
      <c r="AO143" s="47" t="str">
        <f t="shared" si="50"/>
        <v>25m得点表_幼児!3:7</v>
      </c>
      <c r="AP143" s="156" t="str">
        <f t="shared" si="51"/>
        <v>25m得点表_幼児!11:15</v>
      </c>
      <c r="AQ143" s="47" t="str">
        <f t="shared" si="52"/>
        <v>往得点表_幼児!3:7</v>
      </c>
      <c r="AR143" s="156" t="str">
        <f t="shared" si="53"/>
        <v>往得点表_幼児!11:15</v>
      </c>
      <c r="AS143" s="47" t="e">
        <f>OR(AND(#REF!&lt;=7,#REF!&lt;&gt;""),AND(#REF!&gt;=50,#REF!=""))</f>
        <v>#REF!</v>
      </c>
    </row>
    <row r="144" spans="1:45">
      <c r="A144" s="10">
        <v>133</v>
      </c>
      <c r="B144" s="234"/>
      <c r="C144" s="235"/>
      <c r="D144" s="236"/>
      <c r="E144" s="237" t="str">
        <f t="shared" si="36"/>
        <v/>
      </c>
      <c r="F144" s="235"/>
      <c r="G144" s="235"/>
      <c r="H144" s="238"/>
      <c r="I144" s="239" t="str">
        <f t="shared" ca="1" si="37"/>
        <v/>
      </c>
      <c r="J144" s="240"/>
      <c r="K144" s="278"/>
      <c r="L144" s="278"/>
      <c r="M144" s="278"/>
      <c r="N144" s="241"/>
      <c r="O144" s="242"/>
      <c r="P144" s="106" t="str">
        <f t="shared" ca="1" si="38"/>
        <v/>
      </c>
      <c r="Q144" s="240"/>
      <c r="R144" s="278"/>
      <c r="S144" s="278"/>
      <c r="T144" s="278"/>
      <c r="U144" s="243"/>
      <c r="V144" s="106"/>
      <c r="W144" s="244" t="str">
        <f t="shared" ca="1" si="39"/>
        <v/>
      </c>
      <c r="X144" s="240"/>
      <c r="Y144" s="278"/>
      <c r="Z144" s="278"/>
      <c r="AA144" s="241"/>
      <c r="AB144" s="238"/>
      <c r="AC144" s="239" t="str">
        <f t="shared" ca="1" si="40"/>
        <v/>
      </c>
      <c r="AD144" s="245" t="str">
        <f t="shared" si="41"/>
        <v/>
      </c>
      <c r="AE144" s="245" t="str">
        <f t="shared" si="42"/>
        <v/>
      </c>
      <c r="AF144" s="11" t="str">
        <f>IF(AD144=4,VLOOKUP(AE144,設定_幼児!$A$2:$B$4,2,1),"---")</f>
        <v>---</v>
      </c>
      <c r="AG144" s="136" t="str">
        <f t="shared" si="43"/>
        <v xml:space="preserve"> </v>
      </c>
      <c r="AH144" s="18" t="str">
        <f t="shared" si="44"/>
        <v/>
      </c>
      <c r="AI144" s="47">
        <v>133</v>
      </c>
      <c r="AJ144" s="47" t="str">
        <f t="shared" si="45"/>
        <v/>
      </c>
      <c r="AK144" s="47" t="str">
        <f t="shared" si="46"/>
        <v>立得点表_幼児!3:７</v>
      </c>
      <c r="AL144" s="156" t="str">
        <f t="shared" si="47"/>
        <v>立得点表_幼児!11:15</v>
      </c>
      <c r="AM144" s="47" t="str">
        <f t="shared" si="48"/>
        <v>ボール得点表_幼児!3:７</v>
      </c>
      <c r="AN144" s="156" t="str">
        <f t="shared" si="49"/>
        <v>ボール得点表_幼児!11:15</v>
      </c>
      <c r="AO144" s="47" t="str">
        <f t="shared" si="50"/>
        <v>25m得点表_幼児!3:7</v>
      </c>
      <c r="AP144" s="156" t="str">
        <f t="shared" si="51"/>
        <v>25m得点表_幼児!11:15</v>
      </c>
      <c r="AQ144" s="47" t="str">
        <f t="shared" si="52"/>
        <v>往得点表_幼児!3:7</v>
      </c>
      <c r="AR144" s="156" t="str">
        <f t="shared" si="53"/>
        <v>往得点表_幼児!11:15</v>
      </c>
      <c r="AS144" s="47" t="e">
        <f>OR(AND(#REF!&lt;=7,#REF!&lt;&gt;""),AND(#REF!&gt;=50,#REF!=""))</f>
        <v>#REF!</v>
      </c>
    </row>
    <row r="145" spans="1:45">
      <c r="A145" s="10">
        <v>134</v>
      </c>
      <c r="B145" s="234"/>
      <c r="C145" s="235"/>
      <c r="D145" s="236"/>
      <c r="E145" s="237" t="str">
        <f t="shared" si="36"/>
        <v/>
      </c>
      <c r="F145" s="235"/>
      <c r="G145" s="235"/>
      <c r="H145" s="238"/>
      <c r="I145" s="239" t="str">
        <f t="shared" ca="1" si="37"/>
        <v/>
      </c>
      <c r="J145" s="240"/>
      <c r="K145" s="278"/>
      <c r="L145" s="278"/>
      <c r="M145" s="278"/>
      <c r="N145" s="241"/>
      <c r="O145" s="242"/>
      <c r="P145" s="106" t="str">
        <f t="shared" ca="1" si="38"/>
        <v/>
      </c>
      <c r="Q145" s="240"/>
      <c r="R145" s="278"/>
      <c r="S145" s="278"/>
      <c r="T145" s="278"/>
      <c r="U145" s="243"/>
      <c r="V145" s="106"/>
      <c r="W145" s="244" t="str">
        <f t="shared" ca="1" si="39"/>
        <v/>
      </c>
      <c r="X145" s="240"/>
      <c r="Y145" s="278"/>
      <c r="Z145" s="278"/>
      <c r="AA145" s="241"/>
      <c r="AB145" s="238"/>
      <c r="AC145" s="239" t="str">
        <f t="shared" ca="1" si="40"/>
        <v/>
      </c>
      <c r="AD145" s="245" t="str">
        <f t="shared" si="41"/>
        <v/>
      </c>
      <c r="AE145" s="245" t="str">
        <f t="shared" si="42"/>
        <v/>
      </c>
      <c r="AF145" s="11" t="str">
        <f>IF(AD145=4,VLOOKUP(AE145,設定_幼児!$A$2:$B$4,2,1),"---")</f>
        <v>---</v>
      </c>
      <c r="AG145" s="136" t="str">
        <f t="shared" si="43"/>
        <v xml:space="preserve"> </v>
      </c>
      <c r="AH145" s="18" t="str">
        <f t="shared" si="44"/>
        <v/>
      </c>
      <c r="AI145" s="47">
        <v>134</v>
      </c>
      <c r="AJ145" s="47" t="str">
        <f t="shared" si="45"/>
        <v/>
      </c>
      <c r="AK145" s="47" t="str">
        <f t="shared" si="46"/>
        <v>立得点表_幼児!3:７</v>
      </c>
      <c r="AL145" s="156" t="str">
        <f t="shared" si="47"/>
        <v>立得点表_幼児!11:15</v>
      </c>
      <c r="AM145" s="47" t="str">
        <f t="shared" si="48"/>
        <v>ボール得点表_幼児!3:７</v>
      </c>
      <c r="AN145" s="156" t="str">
        <f t="shared" si="49"/>
        <v>ボール得点表_幼児!11:15</v>
      </c>
      <c r="AO145" s="47" t="str">
        <f t="shared" si="50"/>
        <v>25m得点表_幼児!3:7</v>
      </c>
      <c r="AP145" s="156" t="str">
        <f t="shared" si="51"/>
        <v>25m得点表_幼児!11:15</v>
      </c>
      <c r="AQ145" s="47" t="str">
        <f t="shared" si="52"/>
        <v>往得点表_幼児!3:7</v>
      </c>
      <c r="AR145" s="156" t="str">
        <f t="shared" si="53"/>
        <v>往得点表_幼児!11:15</v>
      </c>
      <c r="AS145" s="47" t="e">
        <f>OR(AND(#REF!&lt;=7,#REF!&lt;&gt;""),AND(#REF!&gt;=50,#REF!=""))</f>
        <v>#REF!</v>
      </c>
    </row>
    <row r="146" spans="1:45">
      <c r="A146" s="10">
        <v>135</v>
      </c>
      <c r="B146" s="234"/>
      <c r="C146" s="235"/>
      <c r="D146" s="236"/>
      <c r="E146" s="237" t="str">
        <f t="shared" si="36"/>
        <v/>
      </c>
      <c r="F146" s="235"/>
      <c r="G146" s="235"/>
      <c r="H146" s="238"/>
      <c r="I146" s="239" t="str">
        <f t="shared" ca="1" si="37"/>
        <v/>
      </c>
      <c r="J146" s="240"/>
      <c r="K146" s="278"/>
      <c r="L146" s="278"/>
      <c r="M146" s="278"/>
      <c r="N146" s="241"/>
      <c r="O146" s="242"/>
      <c r="P146" s="106" t="str">
        <f t="shared" ca="1" si="38"/>
        <v/>
      </c>
      <c r="Q146" s="240"/>
      <c r="R146" s="278"/>
      <c r="S146" s="278"/>
      <c r="T146" s="278"/>
      <c r="U146" s="243"/>
      <c r="V146" s="106"/>
      <c r="W146" s="244" t="str">
        <f t="shared" ca="1" si="39"/>
        <v/>
      </c>
      <c r="X146" s="240"/>
      <c r="Y146" s="278"/>
      <c r="Z146" s="278"/>
      <c r="AA146" s="241"/>
      <c r="AB146" s="238"/>
      <c r="AC146" s="239" t="str">
        <f t="shared" ca="1" si="40"/>
        <v/>
      </c>
      <c r="AD146" s="245" t="str">
        <f t="shared" si="41"/>
        <v/>
      </c>
      <c r="AE146" s="245" t="str">
        <f t="shared" si="42"/>
        <v/>
      </c>
      <c r="AF146" s="11" t="str">
        <f>IF(AD146=4,VLOOKUP(AE146,設定_幼児!$A$2:$B$4,2,1),"---")</f>
        <v>---</v>
      </c>
      <c r="AG146" s="136" t="str">
        <f t="shared" si="43"/>
        <v xml:space="preserve"> </v>
      </c>
      <c r="AH146" s="18" t="str">
        <f t="shared" si="44"/>
        <v/>
      </c>
      <c r="AI146" s="47">
        <v>135</v>
      </c>
      <c r="AJ146" s="47" t="str">
        <f t="shared" si="45"/>
        <v/>
      </c>
      <c r="AK146" s="47" t="str">
        <f t="shared" si="46"/>
        <v>立得点表_幼児!3:７</v>
      </c>
      <c r="AL146" s="156" t="str">
        <f t="shared" si="47"/>
        <v>立得点表_幼児!11:15</v>
      </c>
      <c r="AM146" s="47" t="str">
        <f t="shared" si="48"/>
        <v>ボール得点表_幼児!3:７</v>
      </c>
      <c r="AN146" s="156" t="str">
        <f t="shared" si="49"/>
        <v>ボール得点表_幼児!11:15</v>
      </c>
      <c r="AO146" s="47" t="str">
        <f t="shared" si="50"/>
        <v>25m得点表_幼児!3:7</v>
      </c>
      <c r="AP146" s="156" t="str">
        <f t="shared" si="51"/>
        <v>25m得点表_幼児!11:15</v>
      </c>
      <c r="AQ146" s="47" t="str">
        <f t="shared" si="52"/>
        <v>往得点表_幼児!3:7</v>
      </c>
      <c r="AR146" s="156" t="str">
        <f t="shared" si="53"/>
        <v>往得点表_幼児!11:15</v>
      </c>
      <c r="AS146" s="47" t="e">
        <f>OR(AND(#REF!&lt;=7,#REF!&lt;&gt;""),AND(#REF!&gt;=50,#REF!=""))</f>
        <v>#REF!</v>
      </c>
    </row>
    <row r="147" spans="1:45">
      <c r="A147" s="10">
        <v>136</v>
      </c>
      <c r="B147" s="234"/>
      <c r="C147" s="235"/>
      <c r="D147" s="236"/>
      <c r="E147" s="237" t="str">
        <f t="shared" si="36"/>
        <v/>
      </c>
      <c r="F147" s="235"/>
      <c r="G147" s="235"/>
      <c r="H147" s="238"/>
      <c r="I147" s="239" t="str">
        <f t="shared" ca="1" si="37"/>
        <v/>
      </c>
      <c r="J147" s="240"/>
      <c r="K147" s="278"/>
      <c r="L147" s="278"/>
      <c r="M147" s="278"/>
      <c r="N147" s="241"/>
      <c r="O147" s="242"/>
      <c r="P147" s="106" t="str">
        <f t="shared" ca="1" si="38"/>
        <v/>
      </c>
      <c r="Q147" s="240"/>
      <c r="R147" s="278"/>
      <c r="S147" s="278"/>
      <c r="T147" s="278"/>
      <c r="U147" s="243"/>
      <c r="V147" s="106"/>
      <c r="W147" s="244" t="str">
        <f t="shared" ca="1" si="39"/>
        <v/>
      </c>
      <c r="X147" s="240"/>
      <c r="Y147" s="278"/>
      <c r="Z147" s="278"/>
      <c r="AA147" s="241"/>
      <c r="AB147" s="238"/>
      <c r="AC147" s="239" t="str">
        <f t="shared" ca="1" si="40"/>
        <v/>
      </c>
      <c r="AD147" s="245" t="str">
        <f t="shared" si="41"/>
        <v/>
      </c>
      <c r="AE147" s="245" t="str">
        <f t="shared" si="42"/>
        <v/>
      </c>
      <c r="AF147" s="11" t="str">
        <f>IF(AD147=4,VLOOKUP(AE147,設定_幼児!$A$2:$B$4,2,1),"---")</f>
        <v>---</v>
      </c>
      <c r="AG147" s="136" t="str">
        <f t="shared" si="43"/>
        <v xml:space="preserve"> </v>
      </c>
      <c r="AH147" s="18" t="str">
        <f t="shared" si="44"/>
        <v/>
      </c>
      <c r="AI147" s="47">
        <v>136</v>
      </c>
      <c r="AJ147" s="47" t="str">
        <f t="shared" si="45"/>
        <v/>
      </c>
      <c r="AK147" s="47" t="str">
        <f t="shared" si="46"/>
        <v>立得点表_幼児!3:７</v>
      </c>
      <c r="AL147" s="156" t="str">
        <f t="shared" si="47"/>
        <v>立得点表_幼児!11:15</v>
      </c>
      <c r="AM147" s="47" t="str">
        <f t="shared" si="48"/>
        <v>ボール得点表_幼児!3:７</v>
      </c>
      <c r="AN147" s="156" t="str">
        <f t="shared" si="49"/>
        <v>ボール得点表_幼児!11:15</v>
      </c>
      <c r="AO147" s="47" t="str">
        <f t="shared" si="50"/>
        <v>25m得点表_幼児!3:7</v>
      </c>
      <c r="AP147" s="156" t="str">
        <f t="shared" si="51"/>
        <v>25m得点表_幼児!11:15</v>
      </c>
      <c r="AQ147" s="47" t="str">
        <f t="shared" si="52"/>
        <v>往得点表_幼児!3:7</v>
      </c>
      <c r="AR147" s="156" t="str">
        <f t="shared" si="53"/>
        <v>往得点表_幼児!11:15</v>
      </c>
      <c r="AS147" s="47" t="e">
        <f>OR(AND(#REF!&lt;=7,#REF!&lt;&gt;""),AND(#REF!&gt;=50,#REF!=""))</f>
        <v>#REF!</v>
      </c>
    </row>
    <row r="148" spans="1:45">
      <c r="A148" s="10">
        <v>137</v>
      </c>
      <c r="B148" s="234"/>
      <c r="C148" s="235"/>
      <c r="D148" s="236"/>
      <c r="E148" s="237" t="str">
        <f t="shared" si="36"/>
        <v/>
      </c>
      <c r="F148" s="235"/>
      <c r="G148" s="235"/>
      <c r="H148" s="238"/>
      <c r="I148" s="239" t="str">
        <f t="shared" ca="1" si="37"/>
        <v/>
      </c>
      <c r="J148" s="240"/>
      <c r="K148" s="278"/>
      <c r="L148" s="278"/>
      <c r="M148" s="278"/>
      <c r="N148" s="241"/>
      <c r="O148" s="242"/>
      <c r="P148" s="106" t="str">
        <f t="shared" ca="1" si="38"/>
        <v/>
      </c>
      <c r="Q148" s="240"/>
      <c r="R148" s="278"/>
      <c r="S148" s="278"/>
      <c r="T148" s="278"/>
      <c r="U148" s="243"/>
      <c r="V148" s="106"/>
      <c r="W148" s="244" t="str">
        <f t="shared" ca="1" si="39"/>
        <v/>
      </c>
      <c r="X148" s="240"/>
      <c r="Y148" s="278"/>
      <c r="Z148" s="278"/>
      <c r="AA148" s="241"/>
      <c r="AB148" s="238"/>
      <c r="AC148" s="239" t="str">
        <f t="shared" ca="1" si="40"/>
        <v/>
      </c>
      <c r="AD148" s="245" t="str">
        <f t="shared" si="41"/>
        <v/>
      </c>
      <c r="AE148" s="245" t="str">
        <f t="shared" si="42"/>
        <v/>
      </c>
      <c r="AF148" s="11" t="str">
        <f>IF(AD148=4,VLOOKUP(AE148,設定_幼児!$A$2:$B$4,2,1),"---")</f>
        <v>---</v>
      </c>
      <c r="AG148" s="136" t="str">
        <f t="shared" si="43"/>
        <v xml:space="preserve"> </v>
      </c>
      <c r="AH148" s="18" t="str">
        <f t="shared" si="44"/>
        <v/>
      </c>
      <c r="AI148" s="47">
        <v>137</v>
      </c>
      <c r="AJ148" s="47" t="str">
        <f t="shared" si="45"/>
        <v/>
      </c>
      <c r="AK148" s="47" t="str">
        <f t="shared" si="46"/>
        <v>立得点表_幼児!3:７</v>
      </c>
      <c r="AL148" s="156" t="str">
        <f t="shared" si="47"/>
        <v>立得点表_幼児!11:15</v>
      </c>
      <c r="AM148" s="47" t="str">
        <f t="shared" si="48"/>
        <v>ボール得点表_幼児!3:７</v>
      </c>
      <c r="AN148" s="156" t="str">
        <f t="shared" si="49"/>
        <v>ボール得点表_幼児!11:15</v>
      </c>
      <c r="AO148" s="47" t="str">
        <f t="shared" si="50"/>
        <v>25m得点表_幼児!3:7</v>
      </c>
      <c r="AP148" s="156" t="str">
        <f t="shared" si="51"/>
        <v>25m得点表_幼児!11:15</v>
      </c>
      <c r="AQ148" s="47" t="str">
        <f t="shared" si="52"/>
        <v>往得点表_幼児!3:7</v>
      </c>
      <c r="AR148" s="156" t="str">
        <f t="shared" si="53"/>
        <v>往得点表_幼児!11:15</v>
      </c>
      <c r="AS148" s="47" t="e">
        <f>OR(AND(#REF!&lt;=7,#REF!&lt;&gt;""),AND(#REF!&gt;=50,#REF!=""))</f>
        <v>#REF!</v>
      </c>
    </row>
    <row r="149" spans="1:45">
      <c r="A149" s="10">
        <v>138</v>
      </c>
      <c r="B149" s="234"/>
      <c r="C149" s="235"/>
      <c r="D149" s="236"/>
      <c r="E149" s="237" t="str">
        <f t="shared" si="36"/>
        <v/>
      </c>
      <c r="F149" s="235"/>
      <c r="G149" s="235"/>
      <c r="H149" s="238"/>
      <c r="I149" s="239" t="str">
        <f t="shared" ca="1" si="37"/>
        <v/>
      </c>
      <c r="J149" s="240"/>
      <c r="K149" s="278"/>
      <c r="L149" s="278"/>
      <c r="M149" s="278"/>
      <c r="N149" s="241"/>
      <c r="O149" s="242"/>
      <c r="P149" s="106" t="str">
        <f t="shared" ca="1" si="38"/>
        <v/>
      </c>
      <c r="Q149" s="240"/>
      <c r="R149" s="278"/>
      <c r="S149" s="278"/>
      <c r="T149" s="278"/>
      <c r="U149" s="243"/>
      <c r="V149" s="106"/>
      <c r="W149" s="244" t="str">
        <f t="shared" ca="1" si="39"/>
        <v/>
      </c>
      <c r="X149" s="240"/>
      <c r="Y149" s="278"/>
      <c r="Z149" s="278"/>
      <c r="AA149" s="241"/>
      <c r="AB149" s="238"/>
      <c r="AC149" s="239" t="str">
        <f t="shared" ca="1" si="40"/>
        <v/>
      </c>
      <c r="AD149" s="245" t="str">
        <f t="shared" si="41"/>
        <v/>
      </c>
      <c r="AE149" s="245" t="str">
        <f t="shared" si="42"/>
        <v/>
      </c>
      <c r="AF149" s="11" t="str">
        <f>IF(AD149=4,VLOOKUP(AE149,設定_幼児!$A$2:$B$4,2,1),"---")</f>
        <v>---</v>
      </c>
      <c r="AG149" s="136" t="str">
        <f t="shared" si="43"/>
        <v xml:space="preserve"> </v>
      </c>
      <c r="AH149" s="18" t="str">
        <f t="shared" si="44"/>
        <v/>
      </c>
      <c r="AI149" s="47">
        <v>138</v>
      </c>
      <c r="AJ149" s="47" t="str">
        <f t="shared" si="45"/>
        <v/>
      </c>
      <c r="AK149" s="47" t="str">
        <f t="shared" si="46"/>
        <v>立得点表_幼児!3:７</v>
      </c>
      <c r="AL149" s="156" t="str">
        <f t="shared" si="47"/>
        <v>立得点表_幼児!11:15</v>
      </c>
      <c r="AM149" s="47" t="str">
        <f t="shared" si="48"/>
        <v>ボール得点表_幼児!3:７</v>
      </c>
      <c r="AN149" s="156" t="str">
        <f t="shared" si="49"/>
        <v>ボール得点表_幼児!11:15</v>
      </c>
      <c r="AO149" s="47" t="str">
        <f t="shared" si="50"/>
        <v>25m得点表_幼児!3:7</v>
      </c>
      <c r="AP149" s="156" t="str">
        <f t="shared" si="51"/>
        <v>25m得点表_幼児!11:15</v>
      </c>
      <c r="AQ149" s="47" t="str">
        <f t="shared" si="52"/>
        <v>往得点表_幼児!3:7</v>
      </c>
      <c r="AR149" s="156" t="str">
        <f t="shared" si="53"/>
        <v>往得点表_幼児!11:15</v>
      </c>
      <c r="AS149" s="47" t="e">
        <f>OR(AND(#REF!&lt;=7,#REF!&lt;&gt;""),AND(#REF!&gt;=50,#REF!=""))</f>
        <v>#REF!</v>
      </c>
    </row>
    <row r="150" spans="1:45">
      <c r="A150" s="10">
        <v>139</v>
      </c>
      <c r="B150" s="234"/>
      <c r="C150" s="235"/>
      <c r="D150" s="236"/>
      <c r="E150" s="237" t="str">
        <f t="shared" si="36"/>
        <v/>
      </c>
      <c r="F150" s="235"/>
      <c r="G150" s="235"/>
      <c r="H150" s="238"/>
      <c r="I150" s="239" t="str">
        <f t="shared" ca="1" si="37"/>
        <v/>
      </c>
      <c r="J150" s="240"/>
      <c r="K150" s="278"/>
      <c r="L150" s="278"/>
      <c r="M150" s="278"/>
      <c r="N150" s="241"/>
      <c r="O150" s="242"/>
      <c r="P150" s="106" t="str">
        <f t="shared" ca="1" si="38"/>
        <v/>
      </c>
      <c r="Q150" s="240"/>
      <c r="R150" s="278"/>
      <c r="S150" s="278"/>
      <c r="T150" s="278"/>
      <c r="U150" s="243"/>
      <c r="V150" s="106"/>
      <c r="W150" s="244" t="str">
        <f t="shared" ca="1" si="39"/>
        <v/>
      </c>
      <c r="X150" s="240"/>
      <c r="Y150" s="278"/>
      <c r="Z150" s="278"/>
      <c r="AA150" s="241"/>
      <c r="AB150" s="238"/>
      <c r="AC150" s="239" t="str">
        <f t="shared" ca="1" si="40"/>
        <v/>
      </c>
      <c r="AD150" s="245" t="str">
        <f t="shared" si="41"/>
        <v/>
      </c>
      <c r="AE150" s="245" t="str">
        <f t="shared" si="42"/>
        <v/>
      </c>
      <c r="AF150" s="11" t="str">
        <f>IF(AD150=4,VLOOKUP(AE150,設定_幼児!$A$2:$B$4,2,1),"---")</f>
        <v>---</v>
      </c>
      <c r="AG150" s="136" t="str">
        <f t="shared" si="43"/>
        <v xml:space="preserve"> </v>
      </c>
      <c r="AH150" s="18" t="str">
        <f t="shared" si="44"/>
        <v/>
      </c>
      <c r="AI150" s="47">
        <v>139</v>
      </c>
      <c r="AJ150" s="47" t="str">
        <f t="shared" si="45"/>
        <v/>
      </c>
      <c r="AK150" s="47" t="str">
        <f t="shared" si="46"/>
        <v>立得点表_幼児!3:７</v>
      </c>
      <c r="AL150" s="156" t="str">
        <f t="shared" si="47"/>
        <v>立得点表_幼児!11:15</v>
      </c>
      <c r="AM150" s="47" t="str">
        <f t="shared" si="48"/>
        <v>ボール得点表_幼児!3:７</v>
      </c>
      <c r="AN150" s="156" t="str">
        <f t="shared" si="49"/>
        <v>ボール得点表_幼児!11:15</v>
      </c>
      <c r="AO150" s="47" t="str">
        <f t="shared" si="50"/>
        <v>25m得点表_幼児!3:7</v>
      </c>
      <c r="AP150" s="156" t="str">
        <f t="shared" si="51"/>
        <v>25m得点表_幼児!11:15</v>
      </c>
      <c r="AQ150" s="47" t="str">
        <f t="shared" si="52"/>
        <v>往得点表_幼児!3:7</v>
      </c>
      <c r="AR150" s="156" t="str">
        <f t="shared" si="53"/>
        <v>往得点表_幼児!11:15</v>
      </c>
      <c r="AS150" s="47" t="e">
        <f>OR(AND(#REF!&lt;=7,#REF!&lt;&gt;""),AND(#REF!&gt;=50,#REF!=""))</f>
        <v>#REF!</v>
      </c>
    </row>
    <row r="151" spans="1:45">
      <c r="A151" s="10">
        <v>140</v>
      </c>
      <c r="B151" s="234"/>
      <c r="C151" s="235"/>
      <c r="D151" s="236"/>
      <c r="E151" s="237" t="str">
        <f t="shared" si="36"/>
        <v/>
      </c>
      <c r="F151" s="235"/>
      <c r="G151" s="235"/>
      <c r="H151" s="238"/>
      <c r="I151" s="239" t="str">
        <f t="shared" ca="1" si="37"/>
        <v/>
      </c>
      <c r="J151" s="240"/>
      <c r="K151" s="278"/>
      <c r="L151" s="278"/>
      <c r="M151" s="278"/>
      <c r="N151" s="241"/>
      <c r="O151" s="242"/>
      <c r="P151" s="106" t="str">
        <f t="shared" ca="1" si="38"/>
        <v/>
      </c>
      <c r="Q151" s="240"/>
      <c r="R151" s="278"/>
      <c r="S151" s="278"/>
      <c r="T151" s="278"/>
      <c r="U151" s="243"/>
      <c r="V151" s="106"/>
      <c r="W151" s="244" t="str">
        <f t="shared" ca="1" si="39"/>
        <v/>
      </c>
      <c r="X151" s="240"/>
      <c r="Y151" s="278"/>
      <c r="Z151" s="278"/>
      <c r="AA151" s="241"/>
      <c r="AB151" s="238"/>
      <c r="AC151" s="239" t="str">
        <f t="shared" ca="1" si="40"/>
        <v/>
      </c>
      <c r="AD151" s="245" t="str">
        <f t="shared" si="41"/>
        <v/>
      </c>
      <c r="AE151" s="245" t="str">
        <f t="shared" si="42"/>
        <v/>
      </c>
      <c r="AF151" s="11" t="str">
        <f>IF(AD151=4,VLOOKUP(AE151,設定_幼児!$A$2:$B$4,2,1),"---")</f>
        <v>---</v>
      </c>
      <c r="AG151" s="136" t="str">
        <f t="shared" si="43"/>
        <v xml:space="preserve"> </v>
      </c>
      <c r="AH151" s="18" t="str">
        <f t="shared" si="44"/>
        <v/>
      </c>
      <c r="AI151" s="47">
        <v>140</v>
      </c>
      <c r="AJ151" s="47" t="str">
        <f t="shared" si="45"/>
        <v/>
      </c>
      <c r="AK151" s="47" t="str">
        <f t="shared" si="46"/>
        <v>立得点表_幼児!3:７</v>
      </c>
      <c r="AL151" s="156" t="str">
        <f t="shared" si="47"/>
        <v>立得点表_幼児!11:15</v>
      </c>
      <c r="AM151" s="47" t="str">
        <f t="shared" si="48"/>
        <v>ボール得点表_幼児!3:７</v>
      </c>
      <c r="AN151" s="156" t="str">
        <f t="shared" si="49"/>
        <v>ボール得点表_幼児!11:15</v>
      </c>
      <c r="AO151" s="47" t="str">
        <f t="shared" si="50"/>
        <v>25m得点表_幼児!3:7</v>
      </c>
      <c r="AP151" s="156" t="str">
        <f t="shared" si="51"/>
        <v>25m得点表_幼児!11:15</v>
      </c>
      <c r="AQ151" s="47" t="str">
        <f t="shared" si="52"/>
        <v>往得点表_幼児!3:7</v>
      </c>
      <c r="AR151" s="156" t="str">
        <f t="shared" si="53"/>
        <v>往得点表_幼児!11:15</v>
      </c>
      <c r="AS151" s="47" t="e">
        <f>OR(AND(#REF!&lt;=7,#REF!&lt;&gt;""),AND(#REF!&gt;=50,#REF!=""))</f>
        <v>#REF!</v>
      </c>
    </row>
    <row r="152" spans="1:45">
      <c r="A152" s="10">
        <v>141</v>
      </c>
      <c r="B152" s="234"/>
      <c r="C152" s="235"/>
      <c r="D152" s="236"/>
      <c r="E152" s="237" t="str">
        <f t="shared" si="36"/>
        <v/>
      </c>
      <c r="F152" s="235"/>
      <c r="G152" s="235"/>
      <c r="H152" s="238"/>
      <c r="I152" s="239" t="str">
        <f t="shared" ca="1" si="37"/>
        <v/>
      </c>
      <c r="J152" s="240"/>
      <c r="K152" s="278"/>
      <c r="L152" s="278"/>
      <c r="M152" s="278"/>
      <c r="N152" s="241"/>
      <c r="O152" s="242"/>
      <c r="P152" s="106" t="str">
        <f t="shared" ca="1" si="38"/>
        <v/>
      </c>
      <c r="Q152" s="240"/>
      <c r="R152" s="278"/>
      <c r="S152" s="278"/>
      <c r="T152" s="278"/>
      <c r="U152" s="243"/>
      <c r="V152" s="106"/>
      <c r="W152" s="244" t="str">
        <f t="shared" ca="1" si="39"/>
        <v/>
      </c>
      <c r="X152" s="240"/>
      <c r="Y152" s="278"/>
      <c r="Z152" s="278"/>
      <c r="AA152" s="241"/>
      <c r="AB152" s="238"/>
      <c r="AC152" s="239" t="str">
        <f t="shared" ca="1" si="40"/>
        <v/>
      </c>
      <c r="AD152" s="245" t="str">
        <f t="shared" si="41"/>
        <v/>
      </c>
      <c r="AE152" s="245" t="str">
        <f t="shared" si="42"/>
        <v/>
      </c>
      <c r="AF152" s="11" t="str">
        <f>IF(AD152=4,VLOOKUP(AE152,設定_幼児!$A$2:$B$4,2,1),"---")</f>
        <v>---</v>
      </c>
      <c r="AG152" s="136" t="str">
        <f t="shared" si="43"/>
        <v xml:space="preserve"> </v>
      </c>
      <c r="AH152" s="18" t="str">
        <f t="shared" si="44"/>
        <v/>
      </c>
      <c r="AI152" s="47">
        <v>141</v>
      </c>
      <c r="AJ152" s="47" t="str">
        <f t="shared" si="45"/>
        <v/>
      </c>
      <c r="AK152" s="47" t="str">
        <f t="shared" si="46"/>
        <v>立得点表_幼児!3:７</v>
      </c>
      <c r="AL152" s="156" t="str">
        <f t="shared" si="47"/>
        <v>立得点表_幼児!11:15</v>
      </c>
      <c r="AM152" s="47" t="str">
        <f t="shared" si="48"/>
        <v>ボール得点表_幼児!3:７</v>
      </c>
      <c r="AN152" s="156" t="str">
        <f t="shared" si="49"/>
        <v>ボール得点表_幼児!11:15</v>
      </c>
      <c r="AO152" s="47" t="str">
        <f t="shared" si="50"/>
        <v>25m得点表_幼児!3:7</v>
      </c>
      <c r="AP152" s="156" t="str">
        <f t="shared" si="51"/>
        <v>25m得点表_幼児!11:15</v>
      </c>
      <c r="AQ152" s="47" t="str">
        <f t="shared" si="52"/>
        <v>往得点表_幼児!3:7</v>
      </c>
      <c r="AR152" s="156" t="str">
        <f t="shared" si="53"/>
        <v>往得点表_幼児!11:15</v>
      </c>
      <c r="AS152" s="47" t="e">
        <f>OR(AND(#REF!&lt;=7,#REF!&lt;&gt;""),AND(#REF!&gt;=50,#REF!=""))</f>
        <v>#REF!</v>
      </c>
    </row>
    <row r="153" spans="1:45">
      <c r="A153" s="10">
        <v>142</v>
      </c>
      <c r="B153" s="234"/>
      <c r="C153" s="235"/>
      <c r="D153" s="236"/>
      <c r="E153" s="237" t="str">
        <f t="shared" si="36"/>
        <v/>
      </c>
      <c r="F153" s="235"/>
      <c r="G153" s="235"/>
      <c r="H153" s="238"/>
      <c r="I153" s="239" t="str">
        <f t="shared" ca="1" si="37"/>
        <v/>
      </c>
      <c r="J153" s="240"/>
      <c r="K153" s="278"/>
      <c r="L153" s="278"/>
      <c r="M153" s="278"/>
      <c r="N153" s="241"/>
      <c r="O153" s="242"/>
      <c r="P153" s="106" t="str">
        <f t="shared" ca="1" si="38"/>
        <v/>
      </c>
      <c r="Q153" s="240"/>
      <c r="R153" s="278"/>
      <c r="S153" s="278"/>
      <c r="T153" s="278"/>
      <c r="U153" s="243"/>
      <c r="V153" s="106"/>
      <c r="W153" s="244" t="str">
        <f t="shared" ca="1" si="39"/>
        <v/>
      </c>
      <c r="X153" s="240"/>
      <c r="Y153" s="278"/>
      <c r="Z153" s="278"/>
      <c r="AA153" s="241"/>
      <c r="AB153" s="238"/>
      <c r="AC153" s="239" t="str">
        <f t="shared" ca="1" si="40"/>
        <v/>
      </c>
      <c r="AD153" s="245" t="str">
        <f t="shared" si="41"/>
        <v/>
      </c>
      <c r="AE153" s="245" t="str">
        <f t="shared" si="42"/>
        <v/>
      </c>
      <c r="AF153" s="11" t="str">
        <f>IF(AD153=4,VLOOKUP(AE153,設定_幼児!$A$2:$B$4,2,1),"---")</f>
        <v>---</v>
      </c>
      <c r="AG153" s="136" t="str">
        <f t="shared" si="43"/>
        <v xml:space="preserve"> </v>
      </c>
      <c r="AH153" s="18" t="str">
        <f t="shared" si="44"/>
        <v/>
      </c>
      <c r="AI153" s="47">
        <v>142</v>
      </c>
      <c r="AJ153" s="47" t="str">
        <f t="shared" si="45"/>
        <v/>
      </c>
      <c r="AK153" s="47" t="str">
        <f t="shared" si="46"/>
        <v>立得点表_幼児!3:７</v>
      </c>
      <c r="AL153" s="156" t="str">
        <f t="shared" si="47"/>
        <v>立得点表_幼児!11:15</v>
      </c>
      <c r="AM153" s="47" t="str">
        <f t="shared" si="48"/>
        <v>ボール得点表_幼児!3:７</v>
      </c>
      <c r="AN153" s="156" t="str">
        <f t="shared" si="49"/>
        <v>ボール得点表_幼児!11:15</v>
      </c>
      <c r="AO153" s="47" t="str">
        <f t="shared" si="50"/>
        <v>25m得点表_幼児!3:7</v>
      </c>
      <c r="AP153" s="156" t="str">
        <f t="shared" si="51"/>
        <v>25m得点表_幼児!11:15</v>
      </c>
      <c r="AQ153" s="47" t="str">
        <f t="shared" si="52"/>
        <v>往得点表_幼児!3:7</v>
      </c>
      <c r="AR153" s="156" t="str">
        <f t="shared" si="53"/>
        <v>往得点表_幼児!11:15</v>
      </c>
      <c r="AS153" s="47" t="e">
        <f>OR(AND(#REF!&lt;=7,#REF!&lt;&gt;""),AND(#REF!&gt;=50,#REF!=""))</f>
        <v>#REF!</v>
      </c>
    </row>
    <row r="154" spans="1:45">
      <c r="A154" s="10">
        <v>143</v>
      </c>
      <c r="B154" s="234"/>
      <c r="C154" s="235"/>
      <c r="D154" s="236"/>
      <c r="E154" s="237" t="str">
        <f t="shared" si="36"/>
        <v/>
      </c>
      <c r="F154" s="235"/>
      <c r="G154" s="235"/>
      <c r="H154" s="238"/>
      <c r="I154" s="239" t="str">
        <f t="shared" ca="1" si="37"/>
        <v/>
      </c>
      <c r="J154" s="240"/>
      <c r="K154" s="278"/>
      <c r="L154" s="278"/>
      <c r="M154" s="278"/>
      <c r="N154" s="241"/>
      <c r="O154" s="242"/>
      <c r="P154" s="106" t="str">
        <f t="shared" ca="1" si="38"/>
        <v/>
      </c>
      <c r="Q154" s="240"/>
      <c r="R154" s="278"/>
      <c r="S154" s="278"/>
      <c r="T154" s="278"/>
      <c r="U154" s="243"/>
      <c r="V154" s="106"/>
      <c r="W154" s="244" t="str">
        <f t="shared" ca="1" si="39"/>
        <v/>
      </c>
      <c r="X154" s="240"/>
      <c r="Y154" s="278"/>
      <c r="Z154" s="278"/>
      <c r="AA154" s="241"/>
      <c r="AB154" s="238"/>
      <c r="AC154" s="239" t="str">
        <f t="shared" ca="1" si="40"/>
        <v/>
      </c>
      <c r="AD154" s="245" t="str">
        <f t="shared" si="41"/>
        <v/>
      </c>
      <c r="AE154" s="245" t="str">
        <f t="shared" si="42"/>
        <v/>
      </c>
      <c r="AF154" s="11" t="str">
        <f>IF(AD154=4,VLOOKUP(AE154,設定_幼児!$A$2:$B$4,2,1),"---")</f>
        <v>---</v>
      </c>
      <c r="AG154" s="136" t="str">
        <f t="shared" si="43"/>
        <v xml:space="preserve"> </v>
      </c>
      <c r="AH154" s="18" t="str">
        <f t="shared" si="44"/>
        <v/>
      </c>
      <c r="AI154" s="47">
        <v>143</v>
      </c>
      <c r="AJ154" s="47" t="str">
        <f t="shared" si="45"/>
        <v/>
      </c>
      <c r="AK154" s="47" t="str">
        <f t="shared" si="46"/>
        <v>立得点表_幼児!3:７</v>
      </c>
      <c r="AL154" s="156" t="str">
        <f t="shared" si="47"/>
        <v>立得点表_幼児!11:15</v>
      </c>
      <c r="AM154" s="47" t="str">
        <f t="shared" si="48"/>
        <v>ボール得点表_幼児!3:７</v>
      </c>
      <c r="AN154" s="156" t="str">
        <f t="shared" si="49"/>
        <v>ボール得点表_幼児!11:15</v>
      </c>
      <c r="AO154" s="47" t="str">
        <f t="shared" si="50"/>
        <v>25m得点表_幼児!3:7</v>
      </c>
      <c r="AP154" s="156" t="str">
        <f t="shared" si="51"/>
        <v>25m得点表_幼児!11:15</v>
      </c>
      <c r="AQ154" s="47" t="str">
        <f t="shared" si="52"/>
        <v>往得点表_幼児!3:7</v>
      </c>
      <c r="AR154" s="156" t="str">
        <f t="shared" si="53"/>
        <v>往得点表_幼児!11:15</v>
      </c>
      <c r="AS154" s="47" t="e">
        <f>OR(AND(#REF!&lt;=7,#REF!&lt;&gt;""),AND(#REF!&gt;=50,#REF!=""))</f>
        <v>#REF!</v>
      </c>
    </row>
    <row r="155" spans="1:45">
      <c r="A155" s="10">
        <v>144</v>
      </c>
      <c r="B155" s="234"/>
      <c r="C155" s="235"/>
      <c r="D155" s="236"/>
      <c r="E155" s="237" t="str">
        <f t="shared" si="36"/>
        <v/>
      </c>
      <c r="F155" s="235"/>
      <c r="G155" s="235"/>
      <c r="H155" s="238"/>
      <c r="I155" s="239" t="str">
        <f t="shared" ca="1" si="37"/>
        <v/>
      </c>
      <c r="J155" s="240"/>
      <c r="K155" s="278"/>
      <c r="L155" s="278"/>
      <c r="M155" s="278"/>
      <c r="N155" s="241"/>
      <c r="O155" s="242"/>
      <c r="P155" s="106" t="str">
        <f t="shared" ca="1" si="38"/>
        <v/>
      </c>
      <c r="Q155" s="240"/>
      <c r="R155" s="278"/>
      <c r="S155" s="278"/>
      <c r="T155" s="278"/>
      <c r="U155" s="243"/>
      <c r="V155" s="106"/>
      <c r="W155" s="244" t="str">
        <f t="shared" ca="1" si="39"/>
        <v/>
      </c>
      <c r="X155" s="240"/>
      <c r="Y155" s="278"/>
      <c r="Z155" s="278"/>
      <c r="AA155" s="241"/>
      <c r="AB155" s="238"/>
      <c r="AC155" s="239" t="str">
        <f t="shared" ca="1" si="40"/>
        <v/>
      </c>
      <c r="AD155" s="245" t="str">
        <f t="shared" si="41"/>
        <v/>
      </c>
      <c r="AE155" s="245" t="str">
        <f t="shared" si="42"/>
        <v/>
      </c>
      <c r="AF155" s="11" t="str">
        <f>IF(AD155=4,VLOOKUP(AE155,設定_幼児!$A$2:$B$4,2,1),"---")</f>
        <v>---</v>
      </c>
      <c r="AG155" s="136" t="str">
        <f t="shared" si="43"/>
        <v xml:space="preserve"> </v>
      </c>
      <c r="AH155" s="18" t="str">
        <f t="shared" si="44"/>
        <v/>
      </c>
      <c r="AI155" s="47">
        <v>144</v>
      </c>
      <c r="AJ155" s="47" t="str">
        <f t="shared" si="45"/>
        <v/>
      </c>
      <c r="AK155" s="47" t="str">
        <f t="shared" si="46"/>
        <v>立得点表_幼児!3:７</v>
      </c>
      <c r="AL155" s="156" t="str">
        <f t="shared" si="47"/>
        <v>立得点表_幼児!11:15</v>
      </c>
      <c r="AM155" s="47" t="str">
        <f t="shared" si="48"/>
        <v>ボール得点表_幼児!3:７</v>
      </c>
      <c r="AN155" s="156" t="str">
        <f t="shared" si="49"/>
        <v>ボール得点表_幼児!11:15</v>
      </c>
      <c r="AO155" s="47" t="str">
        <f t="shared" si="50"/>
        <v>25m得点表_幼児!3:7</v>
      </c>
      <c r="AP155" s="156" t="str">
        <f t="shared" si="51"/>
        <v>25m得点表_幼児!11:15</v>
      </c>
      <c r="AQ155" s="47" t="str">
        <f t="shared" si="52"/>
        <v>往得点表_幼児!3:7</v>
      </c>
      <c r="AR155" s="156" t="str">
        <f t="shared" si="53"/>
        <v>往得点表_幼児!11:15</v>
      </c>
      <c r="AS155" s="47" t="e">
        <f>OR(AND(#REF!&lt;=7,#REF!&lt;&gt;""),AND(#REF!&gt;=50,#REF!=""))</f>
        <v>#REF!</v>
      </c>
    </row>
    <row r="156" spans="1:45">
      <c r="A156" s="10">
        <v>145</v>
      </c>
      <c r="B156" s="234"/>
      <c r="C156" s="235"/>
      <c r="D156" s="236"/>
      <c r="E156" s="237" t="str">
        <f t="shared" si="36"/>
        <v/>
      </c>
      <c r="F156" s="235"/>
      <c r="G156" s="235"/>
      <c r="H156" s="238"/>
      <c r="I156" s="239" t="str">
        <f t="shared" ca="1" si="37"/>
        <v/>
      </c>
      <c r="J156" s="240"/>
      <c r="K156" s="278"/>
      <c r="L156" s="278"/>
      <c r="M156" s="278"/>
      <c r="N156" s="241"/>
      <c r="O156" s="242"/>
      <c r="P156" s="106" t="str">
        <f t="shared" ca="1" si="38"/>
        <v/>
      </c>
      <c r="Q156" s="240"/>
      <c r="R156" s="278"/>
      <c r="S156" s="278"/>
      <c r="T156" s="278"/>
      <c r="U156" s="243"/>
      <c r="V156" s="106"/>
      <c r="W156" s="244" t="str">
        <f t="shared" ca="1" si="39"/>
        <v/>
      </c>
      <c r="X156" s="240"/>
      <c r="Y156" s="278"/>
      <c r="Z156" s="278"/>
      <c r="AA156" s="241"/>
      <c r="AB156" s="238"/>
      <c r="AC156" s="239" t="str">
        <f t="shared" ca="1" si="40"/>
        <v/>
      </c>
      <c r="AD156" s="245" t="str">
        <f t="shared" si="41"/>
        <v/>
      </c>
      <c r="AE156" s="245" t="str">
        <f t="shared" si="42"/>
        <v/>
      </c>
      <c r="AF156" s="11" t="str">
        <f>IF(AD156=4,VLOOKUP(AE156,設定_幼児!$A$2:$B$4,2,1),"---")</f>
        <v>---</v>
      </c>
      <c r="AG156" s="136" t="str">
        <f t="shared" si="43"/>
        <v xml:space="preserve"> </v>
      </c>
      <c r="AH156" s="18" t="str">
        <f t="shared" si="44"/>
        <v/>
      </c>
      <c r="AI156" s="47">
        <v>145</v>
      </c>
      <c r="AJ156" s="47" t="str">
        <f t="shared" si="45"/>
        <v/>
      </c>
      <c r="AK156" s="47" t="str">
        <f t="shared" si="46"/>
        <v>立得点表_幼児!3:７</v>
      </c>
      <c r="AL156" s="156" t="str">
        <f t="shared" si="47"/>
        <v>立得点表_幼児!11:15</v>
      </c>
      <c r="AM156" s="47" t="str">
        <f t="shared" si="48"/>
        <v>ボール得点表_幼児!3:７</v>
      </c>
      <c r="AN156" s="156" t="str">
        <f t="shared" si="49"/>
        <v>ボール得点表_幼児!11:15</v>
      </c>
      <c r="AO156" s="47" t="str">
        <f t="shared" si="50"/>
        <v>25m得点表_幼児!3:7</v>
      </c>
      <c r="AP156" s="156" t="str">
        <f t="shared" si="51"/>
        <v>25m得点表_幼児!11:15</v>
      </c>
      <c r="AQ156" s="47" t="str">
        <f t="shared" si="52"/>
        <v>往得点表_幼児!3:7</v>
      </c>
      <c r="AR156" s="156" t="str">
        <f t="shared" si="53"/>
        <v>往得点表_幼児!11:15</v>
      </c>
      <c r="AS156" s="47" t="e">
        <f>OR(AND(#REF!&lt;=7,#REF!&lt;&gt;""),AND(#REF!&gt;=50,#REF!=""))</f>
        <v>#REF!</v>
      </c>
    </row>
    <row r="157" spans="1:45">
      <c r="A157" s="10">
        <v>146</v>
      </c>
      <c r="B157" s="234"/>
      <c r="C157" s="235"/>
      <c r="D157" s="236"/>
      <c r="E157" s="237" t="str">
        <f t="shared" si="36"/>
        <v/>
      </c>
      <c r="F157" s="235"/>
      <c r="G157" s="235"/>
      <c r="H157" s="238"/>
      <c r="I157" s="239" t="str">
        <f t="shared" ca="1" si="37"/>
        <v/>
      </c>
      <c r="J157" s="240"/>
      <c r="K157" s="278"/>
      <c r="L157" s="278"/>
      <c r="M157" s="278"/>
      <c r="N157" s="241"/>
      <c r="O157" s="242"/>
      <c r="P157" s="106" t="str">
        <f t="shared" ca="1" si="38"/>
        <v/>
      </c>
      <c r="Q157" s="240"/>
      <c r="R157" s="278"/>
      <c r="S157" s="278"/>
      <c r="T157" s="278"/>
      <c r="U157" s="243"/>
      <c r="V157" s="106"/>
      <c r="W157" s="244" t="str">
        <f t="shared" ca="1" si="39"/>
        <v/>
      </c>
      <c r="X157" s="240"/>
      <c r="Y157" s="278"/>
      <c r="Z157" s="278"/>
      <c r="AA157" s="241"/>
      <c r="AB157" s="238"/>
      <c r="AC157" s="239" t="str">
        <f t="shared" ca="1" si="40"/>
        <v/>
      </c>
      <c r="AD157" s="245" t="str">
        <f t="shared" si="41"/>
        <v/>
      </c>
      <c r="AE157" s="245" t="str">
        <f t="shared" si="42"/>
        <v/>
      </c>
      <c r="AF157" s="11" t="str">
        <f>IF(AD157=4,VLOOKUP(AE157,設定_幼児!$A$2:$B$4,2,1),"---")</f>
        <v>---</v>
      </c>
      <c r="AG157" s="136" t="str">
        <f t="shared" si="43"/>
        <v xml:space="preserve"> </v>
      </c>
      <c r="AH157" s="18" t="str">
        <f t="shared" si="44"/>
        <v/>
      </c>
      <c r="AI157" s="47">
        <v>146</v>
      </c>
      <c r="AJ157" s="47" t="str">
        <f t="shared" si="45"/>
        <v/>
      </c>
      <c r="AK157" s="47" t="str">
        <f t="shared" si="46"/>
        <v>立得点表_幼児!3:７</v>
      </c>
      <c r="AL157" s="156" t="str">
        <f t="shared" si="47"/>
        <v>立得点表_幼児!11:15</v>
      </c>
      <c r="AM157" s="47" t="str">
        <f t="shared" si="48"/>
        <v>ボール得点表_幼児!3:７</v>
      </c>
      <c r="AN157" s="156" t="str">
        <f t="shared" si="49"/>
        <v>ボール得点表_幼児!11:15</v>
      </c>
      <c r="AO157" s="47" t="str">
        <f t="shared" si="50"/>
        <v>25m得点表_幼児!3:7</v>
      </c>
      <c r="AP157" s="156" t="str">
        <f t="shared" si="51"/>
        <v>25m得点表_幼児!11:15</v>
      </c>
      <c r="AQ157" s="47" t="str">
        <f t="shared" si="52"/>
        <v>往得点表_幼児!3:7</v>
      </c>
      <c r="AR157" s="156" t="str">
        <f t="shared" si="53"/>
        <v>往得点表_幼児!11:15</v>
      </c>
      <c r="AS157" s="47" t="e">
        <f>OR(AND(#REF!&lt;=7,#REF!&lt;&gt;""),AND(#REF!&gt;=50,#REF!=""))</f>
        <v>#REF!</v>
      </c>
    </row>
    <row r="158" spans="1:45">
      <c r="A158" s="10">
        <v>147</v>
      </c>
      <c r="B158" s="234"/>
      <c r="C158" s="235"/>
      <c r="D158" s="236"/>
      <c r="E158" s="237" t="str">
        <f t="shared" si="36"/>
        <v/>
      </c>
      <c r="F158" s="235"/>
      <c r="G158" s="235"/>
      <c r="H158" s="238"/>
      <c r="I158" s="239" t="str">
        <f t="shared" ca="1" si="37"/>
        <v/>
      </c>
      <c r="J158" s="240"/>
      <c r="K158" s="278"/>
      <c r="L158" s="278"/>
      <c r="M158" s="278"/>
      <c r="N158" s="241"/>
      <c r="O158" s="242"/>
      <c r="P158" s="106" t="str">
        <f t="shared" ca="1" si="38"/>
        <v/>
      </c>
      <c r="Q158" s="240"/>
      <c r="R158" s="278"/>
      <c r="S158" s="278"/>
      <c r="T158" s="278"/>
      <c r="U158" s="243"/>
      <c r="V158" s="106"/>
      <c r="W158" s="244" t="str">
        <f t="shared" ca="1" si="39"/>
        <v/>
      </c>
      <c r="X158" s="240"/>
      <c r="Y158" s="278"/>
      <c r="Z158" s="278"/>
      <c r="AA158" s="241"/>
      <c r="AB158" s="238"/>
      <c r="AC158" s="239" t="str">
        <f t="shared" ca="1" si="40"/>
        <v/>
      </c>
      <c r="AD158" s="245" t="str">
        <f t="shared" si="41"/>
        <v/>
      </c>
      <c r="AE158" s="245" t="str">
        <f t="shared" si="42"/>
        <v/>
      </c>
      <c r="AF158" s="11" t="str">
        <f>IF(AD158=4,VLOOKUP(AE158,設定_幼児!$A$2:$B$4,2,1),"---")</f>
        <v>---</v>
      </c>
      <c r="AG158" s="136" t="str">
        <f t="shared" si="43"/>
        <v xml:space="preserve"> </v>
      </c>
      <c r="AH158" s="18" t="str">
        <f t="shared" si="44"/>
        <v/>
      </c>
      <c r="AI158" s="47">
        <v>147</v>
      </c>
      <c r="AJ158" s="47" t="str">
        <f t="shared" si="45"/>
        <v/>
      </c>
      <c r="AK158" s="47" t="str">
        <f t="shared" si="46"/>
        <v>立得点表_幼児!3:７</v>
      </c>
      <c r="AL158" s="156" t="str">
        <f t="shared" si="47"/>
        <v>立得点表_幼児!11:15</v>
      </c>
      <c r="AM158" s="47" t="str">
        <f t="shared" si="48"/>
        <v>ボール得点表_幼児!3:７</v>
      </c>
      <c r="AN158" s="156" t="str">
        <f t="shared" si="49"/>
        <v>ボール得点表_幼児!11:15</v>
      </c>
      <c r="AO158" s="47" t="str">
        <f t="shared" si="50"/>
        <v>25m得点表_幼児!3:7</v>
      </c>
      <c r="AP158" s="156" t="str">
        <f t="shared" si="51"/>
        <v>25m得点表_幼児!11:15</v>
      </c>
      <c r="AQ158" s="47" t="str">
        <f t="shared" si="52"/>
        <v>往得点表_幼児!3:7</v>
      </c>
      <c r="AR158" s="156" t="str">
        <f t="shared" si="53"/>
        <v>往得点表_幼児!11:15</v>
      </c>
      <c r="AS158" s="47" t="e">
        <f>OR(AND(#REF!&lt;=7,#REF!&lt;&gt;""),AND(#REF!&gt;=50,#REF!=""))</f>
        <v>#REF!</v>
      </c>
    </row>
    <row r="159" spans="1:45">
      <c r="A159" s="10">
        <v>148</v>
      </c>
      <c r="B159" s="234"/>
      <c r="C159" s="235"/>
      <c r="D159" s="236"/>
      <c r="E159" s="237" t="str">
        <f t="shared" si="36"/>
        <v/>
      </c>
      <c r="F159" s="235"/>
      <c r="G159" s="235"/>
      <c r="H159" s="238"/>
      <c r="I159" s="239" t="str">
        <f t="shared" ca="1" si="37"/>
        <v/>
      </c>
      <c r="J159" s="240"/>
      <c r="K159" s="278"/>
      <c r="L159" s="278"/>
      <c r="M159" s="278"/>
      <c r="N159" s="241"/>
      <c r="O159" s="242"/>
      <c r="P159" s="106" t="str">
        <f t="shared" ca="1" si="38"/>
        <v/>
      </c>
      <c r="Q159" s="240"/>
      <c r="R159" s="278"/>
      <c r="S159" s="278"/>
      <c r="T159" s="278"/>
      <c r="U159" s="243"/>
      <c r="V159" s="106"/>
      <c r="W159" s="244" t="str">
        <f t="shared" ca="1" si="39"/>
        <v/>
      </c>
      <c r="X159" s="240"/>
      <c r="Y159" s="278"/>
      <c r="Z159" s="278"/>
      <c r="AA159" s="241"/>
      <c r="AB159" s="238"/>
      <c r="AC159" s="239" t="str">
        <f t="shared" ca="1" si="40"/>
        <v/>
      </c>
      <c r="AD159" s="245" t="str">
        <f t="shared" si="41"/>
        <v/>
      </c>
      <c r="AE159" s="245" t="str">
        <f t="shared" si="42"/>
        <v/>
      </c>
      <c r="AF159" s="11" t="str">
        <f>IF(AD159=4,VLOOKUP(AE159,設定_幼児!$A$2:$B$4,2,1),"---")</f>
        <v>---</v>
      </c>
      <c r="AG159" s="136" t="str">
        <f t="shared" si="43"/>
        <v xml:space="preserve"> </v>
      </c>
      <c r="AH159" s="18" t="str">
        <f t="shared" si="44"/>
        <v/>
      </c>
      <c r="AI159" s="47">
        <v>148</v>
      </c>
      <c r="AJ159" s="47" t="str">
        <f t="shared" si="45"/>
        <v/>
      </c>
      <c r="AK159" s="47" t="str">
        <f t="shared" si="46"/>
        <v>立得点表_幼児!3:７</v>
      </c>
      <c r="AL159" s="156" t="str">
        <f t="shared" si="47"/>
        <v>立得点表_幼児!11:15</v>
      </c>
      <c r="AM159" s="47" t="str">
        <f t="shared" si="48"/>
        <v>ボール得点表_幼児!3:７</v>
      </c>
      <c r="AN159" s="156" t="str">
        <f t="shared" si="49"/>
        <v>ボール得点表_幼児!11:15</v>
      </c>
      <c r="AO159" s="47" t="str">
        <f t="shared" si="50"/>
        <v>25m得点表_幼児!3:7</v>
      </c>
      <c r="AP159" s="156" t="str">
        <f t="shared" si="51"/>
        <v>25m得点表_幼児!11:15</v>
      </c>
      <c r="AQ159" s="47" t="str">
        <f t="shared" si="52"/>
        <v>往得点表_幼児!3:7</v>
      </c>
      <c r="AR159" s="156" t="str">
        <f t="shared" si="53"/>
        <v>往得点表_幼児!11:15</v>
      </c>
      <c r="AS159" s="47" t="e">
        <f>OR(AND(#REF!&lt;=7,#REF!&lt;&gt;""),AND(#REF!&gt;=50,#REF!=""))</f>
        <v>#REF!</v>
      </c>
    </row>
    <row r="160" spans="1:45">
      <c r="A160" s="10">
        <v>149</v>
      </c>
      <c r="B160" s="234"/>
      <c r="C160" s="235"/>
      <c r="D160" s="236"/>
      <c r="E160" s="237" t="str">
        <f t="shared" si="36"/>
        <v/>
      </c>
      <c r="F160" s="235"/>
      <c r="G160" s="235"/>
      <c r="H160" s="238"/>
      <c r="I160" s="239" t="str">
        <f t="shared" ca="1" si="37"/>
        <v/>
      </c>
      <c r="J160" s="240"/>
      <c r="K160" s="278"/>
      <c r="L160" s="278"/>
      <c r="M160" s="278"/>
      <c r="N160" s="241"/>
      <c r="O160" s="242"/>
      <c r="P160" s="106" t="str">
        <f t="shared" ca="1" si="38"/>
        <v/>
      </c>
      <c r="Q160" s="240"/>
      <c r="R160" s="278"/>
      <c r="S160" s="278"/>
      <c r="T160" s="278"/>
      <c r="U160" s="243"/>
      <c r="V160" s="106"/>
      <c r="W160" s="244" t="str">
        <f t="shared" ca="1" si="39"/>
        <v/>
      </c>
      <c r="X160" s="240"/>
      <c r="Y160" s="278"/>
      <c r="Z160" s="278"/>
      <c r="AA160" s="241"/>
      <c r="AB160" s="238"/>
      <c r="AC160" s="239" t="str">
        <f t="shared" ca="1" si="40"/>
        <v/>
      </c>
      <c r="AD160" s="245" t="str">
        <f t="shared" si="41"/>
        <v/>
      </c>
      <c r="AE160" s="245" t="str">
        <f t="shared" si="42"/>
        <v/>
      </c>
      <c r="AF160" s="11" t="str">
        <f>IF(AD160=4,VLOOKUP(AE160,設定_幼児!$A$2:$B$4,2,1),"---")</f>
        <v>---</v>
      </c>
      <c r="AG160" s="136" t="str">
        <f t="shared" si="43"/>
        <v xml:space="preserve"> </v>
      </c>
      <c r="AH160" s="18" t="str">
        <f t="shared" si="44"/>
        <v/>
      </c>
      <c r="AI160" s="47">
        <v>149</v>
      </c>
      <c r="AJ160" s="47" t="str">
        <f t="shared" si="45"/>
        <v/>
      </c>
      <c r="AK160" s="47" t="str">
        <f t="shared" si="46"/>
        <v>立得点表_幼児!3:７</v>
      </c>
      <c r="AL160" s="156" t="str">
        <f t="shared" si="47"/>
        <v>立得点表_幼児!11:15</v>
      </c>
      <c r="AM160" s="47" t="str">
        <f t="shared" si="48"/>
        <v>ボール得点表_幼児!3:７</v>
      </c>
      <c r="AN160" s="156" t="str">
        <f t="shared" si="49"/>
        <v>ボール得点表_幼児!11:15</v>
      </c>
      <c r="AO160" s="47" t="str">
        <f t="shared" si="50"/>
        <v>25m得点表_幼児!3:7</v>
      </c>
      <c r="AP160" s="156" t="str">
        <f t="shared" si="51"/>
        <v>25m得点表_幼児!11:15</v>
      </c>
      <c r="AQ160" s="47" t="str">
        <f t="shared" si="52"/>
        <v>往得点表_幼児!3:7</v>
      </c>
      <c r="AR160" s="156" t="str">
        <f t="shared" si="53"/>
        <v>往得点表_幼児!11:15</v>
      </c>
      <c r="AS160" s="47" t="e">
        <f>OR(AND(#REF!&lt;=7,#REF!&lt;&gt;""),AND(#REF!&gt;=50,#REF!=""))</f>
        <v>#REF!</v>
      </c>
    </row>
    <row r="161" spans="1:45">
      <c r="A161" s="10">
        <v>150</v>
      </c>
      <c r="B161" s="234"/>
      <c r="C161" s="235"/>
      <c r="D161" s="236"/>
      <c r="E161" s="237" t="str">
        <f t="shared" si="36"/>
        <v/>
      </c>
      <c r="F161" s="235"/>
      <c r="G161" s="235"/>
      <c r="H161" s="238"/>
      <c r="I161" s="239" t="str">
        <f t="shared" ca="1" si="37"/>
        <v/>
      </c>
      <c r="J161" s="240"/>
      <c r="K161" s="278"/>
      <c r="L161" s="278"/>
      <c r="M161" s="278"/>
      <c r="N161" s="241"/>
      <c r="O161" s="242"/>
      <c r="P161" s="106" t="str">
        <f t="shared" ca="1" si="38"/>
        <v/>
      </c>
      <c r="Q161" s="240"/>
      <c r="R161" s="278"/>
      <c r="S161" s="278"/>
      <c r="T161" s="278"/>
      <c r="U161" s="243"/>
      <c r="V161" s="106"/>
      <c r="W161" s="244" t="str">
        <f t="shared" ca="1" si="39"/>
        <v/>
      </c>
      <c r="X161" s="240"/>
      <c r="Y161" s="278"/>
      <c r="Z161" s="278"/>
      <c r="AA161" s="241"/>
      <c r="AB161" s="238"/>
      <c r="AC161" s="239" t="str">
        <f t="shared" ca="1" si="40"/>
        <v/>
      </c>
      <c r="AD161" s="245" t="str">
        <f t="shared" si="41"/>
        <v/>
      </c>
      <c r="AE161" s="245" t="str">
        <f t="shared" si="42"/>
        <v/>
      </c>
      <c r="AF161" s="11" t="str">
        <f>IF(AD161=4,VLOOKUP(AE161,設定_幼児!$A$2:$B$4,2,1),"---")</f>
        <v>---</v>
      </c>
      <c r="AG161" s="136" t="str">
        <f t="shared" si="43"/>
        <v xml:space="preserve"> </v>
      </c>
      <c r="AH161" s="18" t="str">
        <f t="shared" si="44"/>
        <v/>
      </c>
      <c r="AI161" s="47">
        <v>150</v>
      </c>
      <c r="AJ161" s="47" t="str">
        <f t="shared" si="45"/>
        <v/>
      </c>
      <c r="AK161" s="47" t="str">
        <f t="shared" si="46"/>
        <v>立得点表_幼児!3:７</v>
      </c>
      <c r="AL161" s="156" t="str">
        <f t="shared" si="47"/>
        <v>立得点表_幼児!11:15</v>
      </c>
      <c r="AM161" s="47" t="str">
        <f t="shared" si="48"/>
        <v>ボール得点表_幼児!3:７</v>
      </c>
      <c r="AN161" s="156" t="str">
        <f t="shared" si="49"/>
        <v>ボール得点表_幼児!11:15</v>
      </c>
      <c r="AO161" s="47" t="str">
        <f t="shared" si="50"/>
        <v>25m得点表_幼児!3:7</v>
      </c>
      <c r="AP161" s="156" t="str">
        <f t="shared" si="51"/>
        <v>25m得点表_幼児!11:15</v>
      </c>
      <c r="AQ161" s="47" t="str">
        <f t="shared" si="52"/>
        <v>往得点表_幼児!3:7</v>
      </c>
      <c r="AR161" s="156" t="str">
        <f t="shared" si="53"/>
        <v>往得点表_幼児!11:15</v>
      </c>
      <c r="AS161" s="47" t="e">
        <f>OR(AND(#REF!&lt;=7,#REF!&lt;&gt;""),AND(#REF!&gt;=50,#REF!=""))</f>
        <v>#REF!</v>
      </c>
    </row>
    <row r="162" spans="1:45">
      <c r="A162" s="10">
        <v>151</v>
      </c>
      <c r="B162" s="234"/>
      <c r="C162" s="235"/>
      <c r="D162" s="236"/>
      <c r="E162" s="237" t="str">
        <f t="shared" si="36"/>
        <v/>
      </c>
      <c r="F162" s="235"/>
      <c r="G162" s="235"/>
      <c r="H162" s="238"/>
      <c r="I162" s="239" t="str">
        <f t="shared" ca="1" si="37"/>
        <v/>
      </c>
      <c r="J162" s="240"/>
      <c r="K162" s="278"/>
      <c r="L162" s="278"/>
      <c r="M162" s="278"/>
      <c r="N162" s="241"/>
      <c r="O162" s="242"/>
      <c r="P162" s="106" t="str">
        <f t="shared" ca="1" si="38"/>
        <v/>
      </c>
      <c r="Q162" s="240"/>
      <c r="R162" s="278"/>
      <c r="S162" s="278"/>
      <c r="T162" s="278"/>
      <c r="U162" s="243"/>
      <c r="V162" s="106"/>
      <c r="W162" s="244" t="str">
        <f t="shared" ca="1" si="39"/>
        <v/>
      </c>
      <c r="X162" s="240"/>
      <c r="Y162" s="278"/>
      <c r="Z162" s="278"/>
      <c r="AA162" s="241"/>
      <c r="AB162" s="238"/>
      <c r="AC162" s="239" t="str">
        <f t="shared" ca="1" si="40"/>
        <v/>
      </c>
      <c r="AD162" s="245" t="str">
        <f t="shared" si="41"/>
        <v/>
      </c>
      <c r="AE162" s="245" t="str">
        <f t="shared" si="42"/>
        <v/>
      </c>
      <c r="AF162" s="11" t="str">
        <f>IF(AD162=4,VLOOKUP(AE162,設定_幼児!$A$2:$B$4,2,1),"---")</f>
        <v>---</v>
      </c>
      <c r="AG162" s="136" t="str">
        <f t="shared" si="43"/>
        <v xml:space="preserve"> </v>
      </c>
      <c r="AH162" s="18" t="str">
        <f t="shared" si="44"/>
        <v/>
      </c>
      <c r="AI162" s="47">
        <v>151</v>
      </c>
      <c r="AJ162" s="47" t="str">
        <f t="shared" si="45"/>
        <v/>
      </c>
      <c r="AK162" s="47" t="str">
        <f t="shared" si="46"/>
        <v>立得点表_幼児!3:７</v>
      </c>
      <c r="AL162" s="156" t="str">
        <f t="shared" si="47"/>
        <v>立得点表_幼児!11:15</v>
      </c>
      <c r="AM162" s="47" t="str">
        <f t="shared" si="48"/>
        <v>ボール得点表_幼児!3:７</v>
      </c>
      <c r="AN162" s="156" t="str">
        <f t="shared" si="49"/>
        <v>ボール得点表_幼児!11:15</v>
      </c>
      <c r="AO162" s="47" t="str">
        <f t="shared" si="50"/>
        <v>25m得点表_幼児!3:7</v>
      </c>
      <c r="AP162" s="156" t="str">
        <f t="shared" si="51"/>
        <v>25m得点表_幼児!11:15</v>
      </c>
      <c r="AQ162" s="47" t="str">
        <f t="shared" si="52"/>
        <v>往得点表_幼児!3:7</v>
      </c>
      <c r="AR162" s="156" t="str">
        <f t="shared" si="53"/>
        <v>往得点表_幼児!11:15</v>
      </c>
      <c r="AS162" s="47" t="e">
        <f>OR(AND(#REF!&lt;=7,#REF!&lt;&gt;""),AND(#REF!&gt;=50,#REF!=""))</f>
        <v>#REF!</v>
      </c>
    </row>
    <row r="163" spans="1:45">
      <c r="A163" s="10">
        <v>152</v>
      </c>
      <c r="B163" s="234"/>
      <c r="C163" s="235"/>
      <c r="D163" s="236"/>
      <c r="E163" s="237" t="str">
        <f t="shared" si="36"/>
        <v/>
      </c>
      <c r="F163" s="235"/>
      <c r="G163" s="235"/>
      <c r="H163" s="238"/>
      <c r="I163" s="239" t="str">
        <f t="shared" ca="1" si="37"/>
        <v/>
      </c>
      <c r="J163" s="240"/>
      <c r="K163" s="278"/>
      <c r="L163" s="278"/>
      <c r="M163" s="278"/>
      <c r="N163" s="241"/>
      <c r="O163" s="242"/>
      <c r="P163" s="106" t="str">
        <f t="shared" ca="1" si="38"/>
        <v/>
      </c>
      <c r="Q163" s="240"/>
      <c r="R163" s="278"/>
      <c r="S163" s="278"/>
      <c r="T163" s="278"/>
      <c r="U163" s="243"/>
      <c r="V163" s="106"/>
      <c r="W163" s="244" t="str">
        <f t="shared" ca="1" si="39"/>
        <v/>
      </c>
      <c r="X163" s="240"/>
      <c r="Y163" s="278"/>
      <c r="Z163" s="278"/>
      <c r="AA163" s="241"/>
      <c r="AB163" s="238"/>
      <c r="AC163" s="239" t="str">
        <f t="shared" ca="1" si="40"/>
        <v/>
      </c>
      <c r="AD163" s="245" t="str">
        <f t="shared" si="41"/>
        <v/>
      </c>
      <c r="AE163" s="245" t="str">
        <f t="shared" si="42"/>
        <v/>
      </c>
      <c r="AF163" s="11" t="str">
        <f>IF(AD163=4,VLOOKUP(AE163,設定_幼児!$A$2:$B$4,2,1),"---")</f>
        <v>---</v>
      </c>
      <c r="AG163" s="136" t="str">
        <f t="shared" si="43"/>
        <v xml:space="preserve"> </v>
      </c>
      <c r="AH163" s="18" t="str">
        <f t="shared" si="44"/>
        <v/>
      </c>
      <c r="AI163" s="47">
        <v>152</v>
      </c>
      <c r="AJ163" s="47" t="str">
        <f t="shared" si="45"/>
        <v/>
      </c>
      <c r="AK163" s="47" t="str">
        <f t="shared" si="46"/>
        <v>立得点表_幼児!3:７</v>
      </c>
      <c r="AL163" s="156" t="str">
        <f t="shared" si="47"/>
        <v>立得点表_幼児!11:15</v>
      </c>
      <c r="AM163" s="47" t="str">
        <f t="shared" si="48"/>
        <v>ボール得点表_幼児!3:７</v>
      </c>
      <c r="AN163" s="156" t="str">
        <f t="shared" si="49"/>
        <v>ボール得点表_幼児!11:15</v>
      </c>
      <c r="AO163" s="47" t="str">
        <f t="shared" si="50"/>
        <v>25m得点表_幼児!3:7</v>
      </c>
      <c r="AP163" s="156" t="str">
        <f t="shared" si="51"/>
        <v>25m得点表_幼児!11:15</v>
      </c>
      <c r="AQ163" s="47" t="str">
        <f t="shared" si="52"/>
        <v>往得点表_幼児!3:7</v>
      </c>
      <c r="AR163" s="156" t="str">
        <f t="shared" si="53"/>
        <v>往得点表_幼児!11:15</v>
      </c>
      <c r="AS163" s="47" t="e">
        <f>OR(AND(#REF!&lt;=7,#REF!&lt;&gt;""),AND(#REF!&gt;=50,#REF!=""))</f>
        <v>#REF!</v>
      </c>
    </row>
    <row r="164" spans="1:45">
      <c r="A164" s="10">
        <v>153</v>
      </c>
      <c r="B164" s="234"/>
      <c r="C164" s="235"/>
      <c r="D164" s="236"/>
      <c r="E164" s="237" t="str">
        <f t="shared" si="36"/>
        <v/>
      </c>
      <c r="F164" s="235"/>
      <c r="G164" s="235"/>
      <c r="H164" s="238"/>
      <c r="I164" s="239" t="str">
        <f t="shared" ca="1" si="37"/>
        <v/>
      </c>
      <c r="J164" s="240"/>
      <c r="K164" s="278"/>
      <c r="L164" s="278"/>
      <c r="M164" s="278"/>
      <c r="N164" s="241"/>
      <c r="O164" s="242"/>
      <c r="P164" s="106" t="str">
        <f t="shared" ca="1" si="38"/>
        <v/>
      </c>
      <c r="Q164" s="240"/>
      <c r="R164" s="278"/>
      <c r="S164" s="278"/>
      <c r="T164" s="278"/>
      <c r="U164" s="243"/>
      <c r="V164" s="106"/>
      <c r="W164" s="244" t="str">
        <f t="shared" ca="1" si="39"/>
        <v/>
      </c>
      <c r="X164" s="240"/>
      <c r="Y164" s="278"/>
      <c r="Z164" s="278"/>
      <c r="AA164" s="241"/>
      <c r="AB164" s="238"/>
      <c r="AC164" s="239" t="str">
        <f t="shared" ca="1" si="40"/>
        <v/>
      </c>
      <c r="AD164" s="245" t="str">
        <f t="shared" si="41"/>
        <v/>
      </c>
      <c r="AE164" s="245" t="str">
        <f t="shared" si="42"/>
        <v/>
      </c>
      <c r="AF164" s="11" t="str">
        <f>IF(AD164=4,VLOOKUP(AE164,設定_幼児!$A$2:$B$4,2,1),"---")</f>
        <v>---</v>
      </c>
      <c r="AG164" s="136" t="str">
        <f t="shared" si="43"/>
        <v xml:space="preserve"> </v>
      </c>
      <c r="AH164" s="18" t="str">
        <f t="shared" si="44"/>
        <v/>
      </c>
      <c r="AI164" s="47">
        <v>153</v>
      </c>
      <c r="AJ164" s="47" t="str">
        <f t="shared" si="45"/>
        <v/>
      </c>
      <c r="AK164" s="47" t="str">
        <f t="shared" si="46"/>
        <v>立得点表_幼児!3:７</v>
      </c>
      <c r="AL164" s="156" t="str">
        <f t="shared" si="47"/>
        <v>立得点表_幼児!11:15</v>
      </c>
      <c r="AM164" s="47" t="str">
        <f t="shared" si="48"/>
        <v>ボール得点表_幼児!3:７</v>
      </c>
      <c r="AN164" s="156" t="str">
        <f t="shared" si="49"/>
        <v>ボール得点表_幼児!11:15</v>
      </c>
      <c r="AO164" s="47" t="str">
        <f t="shared" si="50"/>
        <v>25m得点表_幼児!3:7</v>
      </c>
      <c r="AP164" s="156" t="str">
        <f t="shared" si="51"/>
        <v>25m得点表_幼児!11:15</v>
      </c>
      <c r="AQ164" s="47" t="str">
        <f t="shared" si="52"/>
        <v>往得点表_幼児!3:7</v>
      </c>
      <c r="AR164" s="156" t="str">
        <f t="shared" si="53"/>
        <v>往得点表_幼児!11:15</v>
      </c>
      <c r="AS164" s="47" t="e">
        <f>OR(AND(#REF!&lt;=7,#REF!&lt;&gt;""),AND(#REF!&gt;=50,#REF!=""))</f>
        <v>#REF!</v>
      </c>
    </row>
    <row r="165" spans="1:45">
      <c r="A165" s="10">
        <v>154</v>
      </c>
      <c r="B165" s="234"/>
      <c r="C165" s="235"/>
      <c r="D165" s="236"/>
      <c r="E165" s="237" t="str">
        <f t="shared" si="36"/>
        <v/>
      </c>
      <c r="F165" s="235"/>
      <c r="G165" s="235"/>
      <c r="H165" s="238"/>
      <c r="I165" s="239" t="str">
        <f t="shared" ca="1" si="37"/>
        <v/>
      </c>
      <c r="J165" s="240"/>
      <c r="K165" s="278"/>
      <c r="L165" s="278"/>
      <c r="M165" s="278"/>
      <c r="N165" s="241"/>
      <c r="O165" s="242"/>
      <c r="P165" s="106" t="str">
        <f t="shared" ca="1" si="38"/>
        <v/>
      </c>
      <c r="Q165" s="240"/>
      <c r="R165" s="278"/>
      <c r="S165" s="278"/>
      <c r="T165" s="278"/>
      <c r="U165" s="243"/>
      <c r="V165" s="106"/>
      <c r="W165" s="244" t="str">
        <f t="shared" ca="1" si="39"/>
        <v/>
      </c>
      <c r="X165" s="240"/>
      <c r="Y165" s="278"/>
      <c r="Z165" s="278"/>
      <c r="AA165" s="241"/>
      <c r="AB165" s="238"/>
      <c r="AC165" s="239" t="str">
        <f t="shared" ca="1" si="40"/>
        <v/>
      </c>
      <c r="AD165" s="245" t="str">
        <f t="shared" si="41"/>
        <v/>
      </c>
      <c r="AE165" s="245" t="str">
        <f t="shared" si="42"/>
        <v/>
      </c>
      <c r="AF165" s="11" t="str">
        <f>IF(AD165=4,VLOOKUP(AE165,設定_幼児!$A$2:$B$4,2,1),"---")</f>
        <v>---</v>
      </c>
      <c r="AG165" s="136" t="str">
        <f t="shared" si="43"/>
        <v xml:space="preserve"> </v>
      </c>
      <c r="AH165" s="18" t="str">
        <f t="shared" si="44"/>
        <v/>
      </c>
      <c r="AI165" s="47">
        <v>154</v>
      </c>
      <c r="AJ165" s="47" t="str">
        <f t="shared" si="45"/>
        <v/>
      </c>
      <c r="AK165" s="47" t="str">
        <f t="shared" si="46"/>
        <v>立得点表_幼児!3:７</v>
      </c>
      <c r="AL165" s="156" t="str">
        <f t="shared" si="47"/>
        <v>立得点表_幼児!11:15</v>
      </c>
      <c r="AM165" s="47" t="str">
        <f t="shared" si="48"/>
        <v>ボール得点表_幼児!3:７</v>
      </c>
      <c r="AN165" s="156" t="str">
        <f t="shared" si="49"/>
        <v>ボール得点表_幼児!11:15</v>
      </c>
      <c r="AO165" s="47" t="str">
        <f t="shared" si="50"/>
        <v>25m得点表_幼児!3:7</v>
      </c>
      <c r="AP165" s="156" t="str">
        <f t="shared" si="51"/>
        <v>25m得点表_幼児!11:15</v>
      </c>
      <c r="AQ165" s="47" t="str">
        <f t="shared" si="52"/>
        <v>往得点表_幼児!3:7</v>
      </c>
      <c r="AR165" s="156" t="str">
        <f t="shared" si="53"/>
        <v>往得点表_幼児!11:15</v>
      </c>
      <c r="AS165" s="47" t="e">
        <f>OR(AND(#REF!&lt;=7,#REF!&lt;&gt;""),AND(#REF!&gt;=50,#REF!=""))</f>
        <v>#REF!</v>
      </c>
    </row>
    <row r="166" spans="1:45">
      <c r="A166" s="10">
        <v>155</v>
      </c>
      <c r="B166" s="234"/>
      <c r="C166" s="235"/>
      <c r="D166" s="236"/>
      <c r="E166" s="237" t="str">
        <f t="shared" si="36"/>
        <v/>
      </c>
      <c r="F166" s="235"/>
      <c r="G166" s="235"/>
      <c r="H166" s="238"/>
      <c r="I166" s="239" t="str">
        <f t="shared" ca="1" si="37"/>
        <v/>
      </c>
      <c r="J166" s="240"/>
      <c r="K166" s="278"/>
      <c r="L166" s="278"/>
      <c r="M166" s="278"/>
      <c r="N166" s="241"/>
      <c r="O166" s="242"/>
      <c r="P166" s="106" t="str">
        <f t="shared" ca="1" si="38"/>
        <v/>
      </c>
      <c r="Q166" s="240"/>
      <c r="R166" s="278"/>
      <c r="S166" s="278"/>
      <c r="T166" s="278"/>
      <c r="U166" s="243"/>
      <c r="V166" s="106"/>
      <c r="W166" s="244" t="str">
        <f t="shared" ca="1" si="39"/>
        <v/>
      </c>
      <c r="X166" s="240"/>
      <c r="Y166" s="278"/>
      <c r="Z166" s="278"/>
      <c r="AA166" s="241"/>
      <c r="AB166" s="238"/>
      <c r="AC166" s="239" t="str">
        <f t="shared" ca="1" si="40"/>
        <v/>
      </c>
      <c r="AD166" s="245" t="str">
        <f t="shared" si="41"/>
        <v/>
      </c>
      <c r="AE166" s="245" t="str">
        <f t="shared" si="42"/>
        <v/>
      </c>
      <c r="AF166" s="11" t="str">
        <f>IF(AD166=4,VLOOKUP(AE166,設定_幼児!$A$2:$B$4,2,1),"---")</f>
        <v>---</v>
      </c>
      <c r="AG166" s="136" t="str">
        <f t="shared" si="43"/>
        <v xml:space="preserve"> </v>
      </c>
      <c r="AH166" s="18" t="str">
        <f t="shared" si="44"/>
        <v/>
      </c>
      <c r="AI166" s="47">
        <v>155</v>
      </c>
      <c r="AJ166" s="47" t="str">
        <f t="shared" si="45"/>
        <v/>
      </c>
      <c r="AK166" s="47" t="str">
        <f t="shared" si="46"/>
        <v>立得点表_幼児!3:７</v>
      </c>
      <c r="AL166" s="156" t="str">
        <f t="shared" si="47"/>
        <v>立得点表_幼児!11:15</v>
      </c>
      <c r="AM166" s="47" t="str">
        <f t="shared" si="48"/>
        <v>ボール得点表_幼児!3:７</v>
      </c>
      <c r="AN166" s="156" t="str">
        <f t="shared" si="49"/>
        <v>ボール得点表_幼児!11:15</v>
      </c>
      <c r="AO166" s="47" t="str">
        <f t="shared" si="50"/>
        <v>25m得点表_幼児!3:7</v>
      </c>
      <c r="AP166" s="156" t="str">
        <f t="shared" si="51"/>
        <v>25m得点表_幼児!11:15</v>
      </c>
      <c r="AQ166" s="47" t="str">
        <f t="shared" si="52"/>
        <v>往得点表_幼児!3:7</v>
      </c>
      <c r="AR166" s="156" t="str">
        <f t="shared" si="53"/>
        <v>往得点表_幼児!11:15</v>
      </c>
      <c r="AS166" s="47" t="e">
        <f>OR(AND(#REF!&lt;=7,#REF!&lt;&gt;""),AND(#REF!&gt;=50,#REF!=""))</f>
        <v>#REF!</v>
      </c>
    </row>
    <row r="167" spans="1:45">
      <c r="A167" s="10">
        <v>156</v>
      </c>
      <c r="B167" s="234"/>
      <c r="C167" s="235"/>
      <c r="D167" s="236"/>
      <c r="E167" s="237" t="str">
        <f t="shared" si="36"/>
        <v/>
      </c>
      <c r="F167" s="235"/>
      <c r="G167" s="235"/>
      <c r="H167" s="238"/>
      <c r="I167" s="239" t="str">
        <f t="shared" ca="1" si="37"/>
        <v/>
      </c>
      <c r="J167" s="240"/>
      <c r="K167" s="278"/>
      <c r="L167" s="278"/>
      <c r="M167" s="278"/>
      <c r="N167" s="241"/>
      <c r="O167" s="242"/>
      <c r="P167" s="106" t="str">
        <f t="shared" ca="1" si="38"/>
        <v/>
      </c>
      <c r="Q167" s="240"/>
      <c r="R167" s="278"/>
      <c r="S167" s="278"/>
      <c r="T167" s="278"/>
      <c r="U167" s="243"/>
      <c r="V167" s="106"/>
      <c r="W167" s="244" t="str">
        <f t="shared" ca="1" si="39"/>
        <v/>
      </c>
      <c r="X167" s="240"/>
      <c r="Y167" s="278"/>
      <c r="Z167" s="278"/>
      <c r="AA167" s="241"/>
      <c r="AB167" s="238"/>
      <c r="AC167" s="239" t="str">
        <f t="shared" ca="1" si="40"/>
        <v/>
      </c>
      <c r="AD167" s="245" t="str">
        <f t="shared" si="41"/>
        <v/>
      </c>
      <c r="AE167" s="245" t="str">
        <f t="shared" si="42"/>
        <v/>
      </c>
      <c r="AF167" s="11" t="str">
        <f>IF(AD167=4,VLOOKUP(AE167,設定_幼児!$A$2:$B$4,2,1),"---")</f>
        <v>---</v>
      </c>
      <c r="AG167" s="136" t="str">
        <f t="shared" si="43"/>
        <v xml:space="preserve"> </v>
      </c>
      <c r="AH167" s="18" t="str">
        <f t="shared" si="44"/>
        <v/>
      </c>
      <c r="AI167" s="47">
        <v>156</v>
      </c>
      <c r="AJ167" s="47" t="str">
        <f t="shared" si="45"/>
        <v/>
      </c>
      <c r="AK167" s="47" t="str">
        <f t="shared" si="46"/>
        <v>立得点表_幼児!3:７</v>
      </c>
      <c r="AL167" s="156" t="str">
        <f t="shared" si="47"/>
        <v>立得点表_幼児!11:15</v>
      </c>
      <c r="AM167" s="47" t="str">
        <f t="shared" si="48"/>
        <v>ボール得点表_幼児!3:７</v>
      </c>
      <c r="AN167" s="156" t="str">
        <f t="shared" si="49"/>
        <v>ボール得点表_幼児!11:15</v>
      </c>
      <c r="AO167" s="47" t="str">
        <f t="shared" si="50"/>
        <v>25m得点表_幼児!3:7</v>
      </c>
      <c r="AP167" s="156" t="str">
        <f t="shared" si="51"/>
        <v>25m得点表_幼児!11:15</v>
      </c>
      <c r="AQ167" s="47" t="str">
        <f t="shared" si="52"/>
        <v>往得点表_幼児!3:7</v>
      </c>
      <c r="AR167" s="156" t="str">
        <f t="shared" si="53"/>
        <v>往得点表_幼児!11:15</v>
      </c>
      <c r="AS167" s="47" t="e">
        <f>OR(AND(#REF!&lt;=7,#REF!&lt;&gt;""),AND(#REF!&gt;=50,#REF!=""))</f>
        <v>#REF!</v>
      </c>
    </row>
    <row r="168" spans="1:45">
      <c r="A168" s="10">
        <v>157</v>
      </c>
      <c r="B168" s="234"/>
      <c r="C168" s="235"/>
      <c r="D168" s="236"/>
      <c r="E168" s="237" t="str">
        <f t="shared" si="36"/>
        <v/>
      </c>
      <c r="F168" s="235"/>
      <c r="G168" s="235"/>
      <c r="H168" s="238"/>
      <c r="I168" s="239" t="str">
        <f t="shared" ca="1" si="37"/>
        <v/>
      </c>
      <c r="J168" s="240"/>
      <c r="K168" s="278"/>
      <c r="L168" s="278"/>
      <c r="M168" s="278"/>
      <c r="N168" s="241"/>
      <c r="O168" s="242"/>
      <c r="P168" s="106" t="str">
        <f t="shared" ca="1" si="38"/>
        <v/>
      </c>
      <c r="Q168" s="240"/>
      <c r="R168" s="278"/>
      <c r="S168" s="278"/>
      <c r="T168" s="278"/>
      <c r="U168" s="243"/>
      <c r="V168" s="106"/>
      <c r="W168" s="244" t="str">
        <f t="shared" ca="1" si="39"/>
        <v/>
      </c>
      <c r="X168" s="240"/>
      <c r="Y168" s="278"/>
      <c r="Z168" s="278"/>
      <c r="AA168" s="241"/>
      <c r="AB168" s="238"/>
      <c r="AC168" s="239" t="str">
        <f t="shared" ca="1" si="40"/>
        <v/>
      </c>
      <c r="AD168" s="245" t="str">
        <f t="shared" si="41"/>
        <v/>
      </c>
      <c r="AE168" s="245" t="str">
        <f t="shared" si="42"/>
        <v/>
      </c>
      <c r="AF168" s="11" t="str">
        <f>IF(AD168=4,VLOOKUP(AE168,設定_幼児!$A$2:$B$4,2,1),"---")</f>
        <v>---</v>
      </c>
      <c r="AG168" s="136" t="str">
        <f t="shared" si="43"/>
        <v xml:space="preserve"> </v>
      </c>
      <c r="AH168" s="18" t="str">
        <f t="shared" si="44"/>
        <v/>
      </c>
      <c r="AI168" s="47">
        <v>157</v>
      </c>
      <c r="AJ168" s="47" t="str">
        <f t="shared" si="45"/>
        <v/>
      </c>
      <c r="AK168" s="47" t="str">
        <f t="shared" si="46"/>
        <v>立得点表_幼児!3:７</v>
      </c>
      <c r="AL168" s="156" t="str">
        <f t="shared" si="47"/>
        <v>立得点表_幼児!11:15</v>
      </c>
      <c r="AM168" s="47" t="str">
        <f t="shared" si="48"/>
        <v>ボール得点表_幼児!3:７</v>
      </c>
      <c r="AN168" s="156" t="str">
        <f t="shared" si="49"/>
        <v>ボール得点表_幼児!11:15</v>
      </c>
      <c r="AO168" s="47" t="str">
        <f t="shared" si="50"/>
        <v>25m得点表_幼児!3:7</v>
      </c>
      <c r="AP168" s="156" t="str">
        <f t="shared" si="51"/>
        <v>25m得点表_幼児!11:15</v>
      </c>
      <c r="AQ168" s="47" t="str">
        <f t="shared" si="52"/>
        <v>往得点表_幼児!3:7</v>
      </c>
      <c r="AR168" s="156" t="str">
        <f t="shared" si="53"/>
        <v>往得点表_幼児!11:15</v>
      </c>
      <c r="AS168" s="47" t="e">
        <f>OR(AND(#REF!&lt;=7,#REF!&lt;&gt;""),AND(#REF!&gt;=50,#REF!=""))</f>
        <v>#REF!</v>
      </c>
    </row>
    <row r="169" spans="1:45">
      <c r="A169" s="10">
        <v>158</v>
      </c>
      <c r="B169" s="234"/>
      <c r="C169" s="235"/>
      <c r="D169" s="236"/>
      <c r="E169" s="237" t="str">
        <f t="shared" si="36"/>
        <v/>
      </c>
      <c r="F169" s="235"/>
      <c r="G169" s="235"/>
      <c r="H169" s="238"/>
      <c r="I169" s="239" t="str">
        <f t="shared" ca="1" si="37"/>
        <v/>
      </c>
      <c r="J169" s="240"/>
      <c r="K169" s="278"/>
      <c r="L169" s="278"/>
      <c r="M169" s="278"/>
      <c r="N169" s="241"/>
      <c r="O169" s="242"/>
      <c r="P169" s="106" t="str">
        <f t="shared" ca="1" si="38"/>
        <v/>
      </c>
      <c r="Q169" s="240"/>
      <c r="R169" s="278"/>
      <c r="S169" s="278"/>
      <c r="T169" s="278"/>
      <c r="U169" s="243"/>
      <c r="V169" s="106"/>
      <c r="W169" s="244" t="str">
        <f t="shared" ca="1" si="39"/>
        <v/>
      </c>
      <c r="X169" s="240"/>
      <c r="Y169" s="278"/>
      <c r="Z169" s="278"/>
      <c r="AA169" s="241"/>
      <c r="AB169" s="238"/>
      <c r="AC169" s="239" t="str">
        <f t="shared" ca="1" si="40"/>
        <v/>
      </c>
      <c r="AD169" s="245" t="str">
        <f t="shared" si="41"/>
        <v/>
      </c>
      <c r="AE169" s="245" t="str">
        <f t="shared" si="42"/>
        <v/>
      </c>
      <c r="AF169" s="11" t="str">
        <f>IF(AD169=4,VLOOKUP(AE169,設定_幼児!$A$2:$B$4,2,1),"---")</f>
        <v>---</v>
      </c>
      <c r="AG169" s="136" t="str">
        <f t="shared" si="43"/>
        <v xml:space="preserve"> </v>
      </c>
      <c r="AH169" s="18" t="str">
        <f t="shared" si="44"/>
        <v/>
      </c>
      <c r="AI169" s="47">
        <v>158</v>
      </c>
      <c r="AJ169" s="47" t="str">
        <f t="shared" si="45"/>
        <v/>
      </c>
      <c r="AK169" s="47" t="str">
        <f t="shared" si="46"/>
        <v>立得点表_幼児!3:７</v>
      </c>
      <c r="AL169" s="156" t="str">
        <f t="shared" si="47"/>
        <v>立得点表_幼児!11:15</v>
      </c>
      <c r="AM169" s="47" t="str">
        <f t="shared" si="48"/>
        <v>ボール得点表_幼児!3:７</v>
      </c>
      <c r="AN169" s="156" t="str">
        <f t="shared" si="49"/>
        <v>ボール得点表_幼児!11:15</v>
      </c>
      <c r="AO169" s="47" t="str">
        <f t="shared" si="50"/>
        <v>25m得点表_幼児!3:7</v>
      </c>
      <c r="AP169" s="156" t="str">
        <f t="shared" si="51"/>
        <v>25m得点表_幼児!11:15</v>
      </c>
      <c r="AQ169" s="47" t="str">
        <f t="shared" si="52"/>
        <v>往得点表_幼児!3:7</v>
      </c>
      <c r="AR169" s="156" t="str">
        <f t="shared" si="53"/>
        <v>往得点表_幼児!11:15</v>
      </c>
      <c r="AS169" s="47" t="e">
        <f>OR(AND(#REF!&lt;=7,#REF!&lt;&gt;""),AND(#REF!&gt;=50,#REF!=""))</f>
        <v>#REF!</v>
      </c>
    </row>
    <row r="170" spans="1:45">
      <c r="A170" s="10">
        <v>159</v>
      </c>
      <c r="B170" s="234"/>
      <c r="C170" s="235"/>
      <c r="D170" s="236"/>
      <c r="E170" s="237" t="str">
        <f t="shared" si="36"/>
        <v/>
      </c>
      <c r="F170" s="235"/>
      <c r="G170" s="235"/>
      <c r="H170" s="238"/>
      <c r="I170" s="239" t="str">
        <f t="shared" ca="1" si="37"/>
        <v/>
      </c>
      <c r="J170" s="240"/>
      <c r="K170" s="278"/>
      <c r="L170" s="278"/>
      <c r="M170" s="278"/>
      <c r="N170" s="241"/>
      <c r="O170" s="242"/>
      <c r="P170" s="106" t="str">
        <f t="shared" ca="1" si="38"/>
        <v/>
      </c>
      <c r="Q170" s="240"/>
      <c r="R170" s="278"/>
      <c r="S170" s="278"/>
      <c r="T170" s="278"/>
      <c r="U170" s="243"/>
      <c r="V170" s="106"/>
      <c r="W170" s="244" t="str">
        <f t="shared" ca="1" si="39"/>
        <v/>
      </c>
      <c r="X170" s="240"/>
      <c r="Y170" s="278"/>
      <c r="Z170" s="278"/>
      <c r="AA170" s="241"/>
      <c r="AB170" s="238"/>
      <c r="AC170" s="239" t="str">
        <f t="shared" ca="1" si="40"/>
        <v/>
      </c>
      <c r="AD170" s="245" t="str">
        <f t="shared" si="41"/>
        <v/>
      </c>
      <c r="AE170" s="245" t="str">
        <f t="shared" si="42"/>
        <v/>
      </c>
      <c r="AF170" s="11" t="str">
        <f>IF(AD170=4,VLOOKUP(AE170,設定_幼児!$A$2:$B$4,2,1),"---")</f>
        <v>---</v>
      </c>
      <c r="AG170" s="136" t="str">
        <f t="shared" si="43"/>
        <v xml:space="preserve"> </v>
      </c>
      <c r="AH170" s="18" t="str">
        <f t="shared" si="44"/>
        <v/>
      </c>
      <c r="AI170" s="47">
        <v>159</v>
      </c>
      <c r="AJ170" s="47" t="str">
        <f t="shared" si="45"/>
        <v/>
      </c>
      <c r="AK170" s="47" t="str">
        <f t="shared" si="46"/>
        <v>立得点表_幼児!3:７</v>
      </c>
      <c r="AL170" s="156" t="str">
        <f t="shared" si="47"/>
        <v>立得点表_幼児!11:15</v>
      </c>
      <c r="AM170" s="47" t="str">
        <f t="shared" si="48"/>
        <v>ボール得点表_幼児!3:７</v>
      </c>
      <c r="AN170" s="156" t="str">
        <f t="shared" si="49"/>
        <v>ボール得点表_幼児!11:15</v>
      </c>
      <c r="AO170" s="47" t="str">
        <f t="shared" si="50"/>
        <v>25m得点表_幼児!3:7</v>
      </c>
      <c r="AP170" s="156" t="str">
        <f t="shared" si="51"/>
        <v>25m得点表_幼児!11:15</v>
      </c>
      <c r="AQ170" s="47" t="str">
        <f t="shared" si="52"/>
        <v>往得点表_幼児!3:7</v>
      </c>
      <c r="AR170" s="156" t="str">
        <f t="shared" si="53"/>
        <v>往得点表_幼児!11:15</v>
      </c>
      <c r="AS170" s="47" t="e">
        <f>OR(AND(#REF!&lt;=7,#REF!&lt;&gt;""),AND(#REF!&gt;=50,#REF!=""))</f>
        <v>#REF!</v>
      </c>
    </row>
    <row r="171" spans="1:45">
      <c r="A171" s="10">
        <v>160</v>
      </c>
      <c r="B171" s="234"/>
      <c r="C171" s="235"/>
      <c r="D171" s="236"/>
      <c r="E171" s="237" t="str">
        <f t="shared" si="36"/>
        <v/>
      </c>
      <c r="F171" s="235"/>
      <c r="G171" s="235"/>
      <c r="H171" s="238"/>
      <c r="I171" s="239" t="str">
        <f t="shared" ca="1" si="37"/>
        <v/>
      </c>
      <c r="J171" s="240"/>
      <c r="K171" s="278"/>
      <c r="L171" s="278"/>
      <c r="M171" s="278"/>
      <c r="N171" s="241"/>
      <c r="O171" s="242"/>
      <c r="P171" s="106" t="str">
        <f t="shared" ca="1" si="38"/>
        <v/>
      </c>
      <c r="Q171" s="240"/>
      <c r="R171" s="278"/>
      <c r="S171" s="278"/>
      <c r="T171" s="278"/>
      <c r="U171" s="243"/>
      <c r="V171" s="106"/>
      <c r="W171" s="244" t="str">
        <f t="shared" ca="1" si="39"/>
        <v/>
      </c>
      <c r="X171" s="240"/>
      <c r="Y171" s="278"/>
      <c r="Z171" s="278"/>
      <c r="AA171" s="241"/>
      <c r="AB171" s="238"/>
      <c r="AC171" s="239" t="str">
        <f t="shared" ca="1" si="40"/>
        <v/>
      </c>
      <c r="AD171" s="245" t="str">
        <f t="shared" si="41"/>
        <v/>
      </c>
      <c r="AE171" s="245" t="str">
        <f t="shared" si="42"/>
        <v/>
      </c>
      <c r="AF171" s="11" t="str">
        <f>IF(AD171=4,VLOOKUP(AE171,設定_幼児!$A$2:$B$4,2,1),"---")</f>
        <v>---</v>
      </c>
      <c r="AG171" s="136" t="str">
        <f t="shared" si="43"/>
        <v xml:space="preserve"> </v>
      </c>
      <c r="AH171" s="18" t="str">
        <f t="shared" si="44"/>
        <v/>
      </c>
      <c r="AI171" s="47">
        <v>160</v>
      </c>
      <c r="AJ171" s="47" t="str">
        <f t="shared" si="45"/>
        <v/>
      </c>
      <c r="AK171" s="47" t="str">
        <f t="shared" si="46"/>
        <v>立得点表_幼児!3:７</v>
      </c>
      <c r="AL171" s="156" t="str">
        <f t="shared" si="47"/>
        <v>立得点表_幼児!11:15</v>
      </c>
      <c r="AM171" s="47" t="str">
        <f t="shared" si="48"/>
        <v>ボール得点表_幼児!3:７</v>
      </c>
      <c r="AN171" s="156" t="str">
        <f t="shared" si="49"/>
        <v>ボール得点表_幼児!11:15</v>
      </c>
      <c r="AO171" s="47" t="str">
        <f t="shared" si="50"/>
        <v>25m得点表_幼児!3:7</v>
      </c>
      <c r="AP171" s="156" t="str">
        <f t="shared" si="51"/>
        <v>25m得点表_幼児!11:15</v>
      </c>
      <c r="AQ171" s="47" t="str">
        <f t="shared" si="52"/>
        <v>往得点表_幼児!3:7</v>
      </c>
      <c r="AR171" s="156" t="str">
        <f t="shared" si="53"/>
        <v>往得点表_幼児!11:15</v>
      </c>
      <c r="AS171" s="47" t="e">
        <f>OR(AND(#REF!&lt;=7,#REF!&lt;&gt;""),AND(#REF!&gt;=50,#REF!=""))</f>
        <v>#REF!</v>
      </c>
    </row>
    <row r="172" spans="1:45">
      <c r="A172" s="10">
        <v>161</v>
      </c>
      <c r="B172" s="234"/>
      <c r="C172" s="235"/>
      <c r="D172" s="236"/>
      <c r="E172" s="237" t="str">
        <f t="shared" si="36"/>
        <v/>
      </c>
      <c r="F172" s="235"/>
      <c r="G172" s="235"/>
      <c r="H172" s="238"/>
      <c r="I172" s="239" t="str">
        <f t="shared" ca="1" si="37"/>
        <v/>
      </c>
      <c r="J172" s="240"/>
      <c r="K172" s="278"/>
      <c r="L172" s="278"/>
      <c r="M172" s="278"/>
      <c r="N172" s="241"/>
      <c r="O172" s="242"/>
      <c r="P172" s="106" t="str">
        <f t="shared" ca="1" si="38"/>
        <v/>
      </c>
      <c r="Q172" s="240"/>
      <c r="R172" s="278"/>
      <c r="S172" s="278"/>
      <c r="T172" s="278"/>
      <c r="U172" s="243"/>
      <c r="V172" s="106"/>
      <c r="W172" s="244" t="str">
        <f t="shared" ca="1" si="39"/>
        <v/>
      </c>
      <c r="X172" s="240"/>
      <c r="Y172" s="278"/>
      <c r="Z172" s="278"/>
      <c r="AA172" s="241"/>
      <c r="AB172" s="238"/>
      <c r="AC172" s="239" t="str">
        <f t="shared" ca="1" si="40"/>
        <v/>
      </c>
      <c r="AD172" s="245" t="str">
        <f t="shared" si="41"/>
        <v/>
      </c>
      <c r="AE172" s="245" t="str">
        <f t="shared" si="42"/>
        <v/>
      </c>
      <c r="AF172" s="11" t="str">
        <f>IF(AD172=4,VLOOKUP(AE172,設定_幼児!$A$2:$B$4,2,1),"---")</f>
        <v>---</v>
      </c>
      <c r="AG172" s="136" t="str">
        <f t="shared" si="43"/>
        <v xml:space="preserve"> </v>
      </c>
      <c r="AH172" s="18" t="str">
        <f t="shared" si="44"/>
        <v/>
      </c>
      <c r="AI172" s="47">
        <v>161</v>
      </c>
      <c r="AJ172" s="47" t="str">
        <f t="shared" si="45"/>
        <v/>
      </c>
      <c r="AK172" s="47" t="str">
        <f t="shared" si="46"/>
        <v>立得点表_幼児!3:７</v>
      </c>
      <c r="AL172" s="156" t="str">
        <f t="shared" si="47"/>
        <v>立得点表_幼児!11:15</v>
      </c>
      <c r="AM172" s="47" t="str">
        <f t="shared" si="48"/>
        <v>ボール得点表_幼児!3:７</v>
      </c>
      <c r="AN172" s="156" t="str">
        <f t="shared" si="49"/>
        <v>ボール得点表_幼児!11:15</v>
      </c>
      <c r="AO172" s="47" t="str">
        <f t="shared" si="50"/>
        <v>25m得点表_幼児!3:7</v>
      </c>
      <c r="AP172" s="156" t="str">
        <f t="shared" si="51"/>
        <v>25m得点表_幼児!11:15</v>
      </c>
      <c r="AQ172" s="47" t="str">
        <f t="shared" si="52"/>
        <v>往得点表_幼児!3:7</v>
      </c>
      <c r="AR172" s="156" t="str">
        <f t="shared" si="53"/>
        <v>往得点表_幼児!11:15</v>
      </c>
      <c r="AS172" s="47" t="e">
        <f>OR(AND(#REF!&lt;=7,#REF!&lt;&gt;""),AND(#REF!&gt;=50,#REF!=""))</f>
        <v>#REF!</v>
      </c>
    </row>
    <row r="173" spans="1:45">
      <c r="A173" s="10">
        <v>162</v>
      </c>
      <c r="B173" s="234"/>
      <c r="C173" s="235"/>
      <c r="D173" s="236"/>
      <c r="E173" s="237" t="str">
        <f t="shared" si="36"/>
        <v/>
      </c>
      <c r="F173" s="235"/>
      <c r="G173" s="235"/>
      <c r="H173" s="238"/>
      <c r="I173" s="239" t="str">
        <f t="shared" ca="1" si="37"/>
        <v/>
      </c>
      <c r="J173" s="240"/>
      <c r="K173" s="278"/>
      <c r="L173" s="278"/>
      <c r="M173" s="278"/>
      <c r="N173" s="241"/>
      <c r="O173" s="242"/>
      <c r="P173" s="106" t="str">
        <f t="shared" ca="1" si="38"/>
        <v/>
      </c>
      <c r="Q173" s="240"/>
      <c r="R173" s="278"/>
      <c r="S173" s="278"/>
      <c r="T173" s="278"/>
      <c r="U173" s="243"/>
      <c r="V173" s="106"/>
      <c r="W173" s="244" t="str">
        <f t="shared" ca="1" si="39"/>
        <v/>
      </c>
      <c r="X173" s="240"/>
      <c r="Y173" s="278"/>
      <c r="Z173" s="278"/>
      <c r="AA173" s="241"/>
      <c r="AB173" s="238"/>
      <c r="AC173" s="239" t="str">
        <f t="shared" ca="1" si="40"/>
        <v/>
      </c>
      <c r="AD173" s="245" t="str">
        <f t="shared" si="41"/>
        <v/>
      </c>
      <c r="AE173" s="245" t="str">
        <f t="shared" si="42"/>
        <v/>
      </c>
      <c r="AF173" s="11" t="str">
        <f>IF(AD173=4,VLOOKUP(AE173,設定_幼児!$A$2:$B$4,2,1),"---")</f>
        <v>---</v>
      </c>
      <c r="AG173" s="136" t="str">
        <f t="shared" si="43"/>
        <v xml:space="preserve"> </v>
      </c>
      <c r="AH173" s="18" t="str">
        <f t="shared" si="44"/>
        <v/>
      </c>
      <c r="AI173" s="47">
        <v>162</v>
      </c>
      <c r="AJ173" s="47" t="str">
        <f t="shared" si="45"/>
        <v/>
      </c>
      <c r="AK173" s="47" t="str">
        <f t="shared" si="46"/>
        <v>立得点表_幼児!3:７</v>
      </c>
      <c r="AL173" s="156" t="str">
        <f t="shared" si="47"/>
        <v>立得点表_幼児!11:15</v>
      </c>
      <c r="AM173" s="47" t="str">
        <f t="shared" si="48"/>
        <v>ボール得点表_幼児!3:７</v>
      </c>
      <c r="AN173" s="156" t="str">
        <f t="shared" si="49"/>
        <v>ボール得点表_幼児!11:15</v>
      </c>
      <c r="AO173" s="47" t="str">
        <f t="shared" si="50"/>
        <v>25m得点表_幼児!3:7</v>
      </c>
      <c r="AP173" s="156" t="str">
        <f t="shared" si="51"/>
        <v>25m得点表_幼児!11:15</v>
      </c>
      <c r="AQ173" s="47" t="str">
        <f t="shared" si="52"/>
        <v>往得点表_幼児!3:7</v>
      </c>
      <c r="AR173" s="156" t="str">
        <f t="shared" si="53"/>
        <v>往得点表_幼児!11:15</v>
      </c>
      <c r="AS173" s="47" t="e">
        <f>OR(AND(#REF!&lt;=7,#REF!&lt;&gt;""),AND(#REF!&gt;=50,#REF!=""))</f>
        <v>#REF!</v>
      </c>
    </row>
    <row r="174" spans="1:45">
      <c r="A174" s="10">
        <v>163</v>
      </c>
      <c r="B174" s="234"/>
      <c r="C174" s="235"/>
      <c r="D174" s="236"/>
      <c r="E174" s="237" t="str">
        <f t="shared" si="36"/>
        <v/>
      </c>
      <c r="F174" s="235"/>
      <c r="G174" s="235"/>
      <c r="H174" s="238"/>
      <c r="I174" s="239" t="str">
        <f t="shared" ca="1" si="37"/>
        <v/>
      </c>
      <c r="J174" s="240"/>
      <c r="K174" s="278"/>
      <c r="L174" s="278"/>
      <c r="M174" s="278"/>
      <c r="N174" s="241"/>
      <c r="O174" s="242"/>
      <c r="P174" s="106" t="str">
        <f t="shared" ca="1" si="38"/>
        <v/>
      </c>
      <c r="Q174" s="240"/>
      <c r="R174" s="278"/>
      <c r="S174" s="278"/>
      <c r="T174" s="278"/>
      <c r="U174" s="243"/>
      <c r="V174" s="106"/>
      <c r="W174" s="244" t="str">
        <f t="shared" ca="1" si="39"/>
        <v/>
      </c>
      <c r="X174" s="240"/>
      <c r="Y174" s="278"/>
      <c r="Z174" s="278"/>
      <c r="AA174" s="241"/>
      <c r="AB174" s="238"/>
      <c r="AC174" s="239" t="str">
        <f t="shared" ca="1" si="40"/>
        <v/>
      </c>
      <c r="AD174" s="245" t="str">
        <f t="shared" si="41"/>
        <v/>
      </c>
      <c r="AE174" s="245" t="str">
        <f t="shared" si="42"/>
        <v/>
      </c>
      <c r="AF174" s="11" t="str">
        <f>IF(AD174=4,VLOOKUP(AE174,設定_幼児!$A$2:$B$4,2,1),"---")</f>
        <v>---</v>
      </c>
      <c r="AG174" s="136" t="str">
        <f t="shared" si="43"/>
        <v xml:space="preserve"> </v>
      </c>
      <c r="AH174" s="18" t="str">
        <f t="shared" si="44"/>
        <v/>
      </c>
      <c r="AI174" s="47">
        <v>163</v>
      </c>
      <c r="AJ174" s="47" t="str">
        <f t="shared" si="45"/>
        <v/>
      </c>
      <c r="AK174" s="47" t="str">
        <f t="shared" si="46"/>
        <v>立得点表_幼児!3:７</v>
      </c>
      <c r="AL174" s="156" t="str">
        <f t="shared" si="47"/>
        <v>立得点表_幼児!11:15</v>
      </c>
      <c r="AM174" s="47" t="str">
        <f t="shared" si="48"/>
        <v>ボール得点表_幼児!3:７</v>
      </c>
      <c r="AN174" s="156" t="str">
        <f t="shared" si="49"/>
        <v>ボール得点表_幼児!11:15</v>
      </c>
      <c r="AO174" s="47" t="str">
        <f t="shared" si="50"/>
        <v>25m得点表_幼児!3:7</v>
      </c>
      <c r="AP174" s="156" t="str">
        <f t="shared" si="51"/>
        <v>25m得点表_幼児!11:15</v>
      </c>
      <c r="AQ174" s="47" t="str">
        <f t="shared" si="52"/>
        <v>往得点表_幼児!3:7</v>
      </c>
      <c r="AR174" s="156" t="str">
        <f t="shared" si="53"/>
        <v>往得点表_幼児!11:15</v>
      </c>
      <c r="AS174" s="47" t="e">
        <f>OR(AND(#REF!&lt;=7,#REF!&lt;&gt;""),AND(#REF!&gt;=50,#REF!=""))</f>
        <v>#REF!</v>
      </c>
    </row>
    <row r="175" spans="1:45">
      <c r="A175" s="10">
        <v>164</v>
      </c>
      <c r="B175" s="234"/>
      <c r="C175" s="235"/>
      <c r="D175" s="236"/>
      <c r="E175" s="237" t="str">
        <f t="shared" si="36"/>
        <v/>
      </c>
      <c r="F175" s="235"/>
      <c r="G175" s="235"/>
      <c r="H175" s="238"/>
      <c r="I175" s="239" t="str">
        <f t="shared" ca="1" si="37"/>
        <v/>
      </c>
      <c r="J175" s="240"/>
      <c r="K175" s="278"/>
      <c r="L175" s="278"/>
      <c r="M175" s="278"/>
      <c r="N175" s="241"/>
      <c r="O175" s="242"/>
      <c r="P175" s="106" t="str">
        <f t="shared" ca="1" si="38"/>
        <v/>
      </c>
      <c r="Q175" s="240"/>
      <c r="R175" s="278"/>
      <c r="S175" s="278"/>
      <c r="T175" s="278"/>
      <c r="U175" s="243"/>
      <c r="V175" s="106"/>
      <c r="W175" s="244" t="str">
        <f t="shared" ca="1" si="39"/>
        <v/>
      </c>
      <c r="X175" s="240"/>
      <c r="Y175" s="278"/>
      <c r="Z175" s="278"/>
      <c r="AA175" s="241"/>
      <c r="AB175" s="238"/>
      <c r="AC175" s="239" t="str">
        <f t="shared" ca="1" si="40"/>
        <v/>
      </c>
      <c r="AD175" s="245" t="str">
        <f t="shared" si="41"/>
        <v/>
      </c>
      <c r="AE175" s="245" t="str">
        <f t="shared" si="42"/>
        <v/>
      </c>
      <c r="AF175" s="11" t="str">
        <f>IF(AD175=4,VLOOKUP(AE175,設定_幼児!$A$2:$B$4,2,1),"---")</f>
        <v>---</v>
      </c>
      <c r="AG175" s="136" t="str">
        <f t="shared" si="43"/>
        <v xml:space="preserve"> </v>
      </c>
      <c r="AH175" s="18" t="str">
        <f t="shared" si="44"/>
        <v/>
      </c>
      <c r="AI175" s="47">
        <v>164</v>
      </c>
      <c r="AJ175" s="47" t="str">
        <f t="shared" si="45"/>
        <v/>
      </c>
      <c r="AK175" s="47" t="str">
        <f t="shared" si="46"/>
        <v>立得点表_幼児!3:７</v>
      </c>
      <c r="AL175" s="156" t="str">
        <f t="shared" si="47"/>
        <v>立得点表_幼児!11:15</v>
      </c>
      <c r="AM175" s="47" t="str">
        <f t="shared" si="48"/>
        <v>ボール得点表_幼児!3:７</v>
      </c>
      <c r="AN175" s="156" t="str">
        <f t="shared" si="49"/>
        <v>ボール得点表_幼児!11:15</v>
      </c>
      <c r="AO175" s="47" t="str">
        <f t="shared" si="50"/>
        <v>25m得点表_幼児!3:7</v>
      </c>
      <c r="AP175" s="156" t="str">
        <f t="shared" si="51"/>
        <v>25m得点表_幼児!11:15</v>
      </c>
      <c r="AQ175" s="47" t="str">
        <f t="shared" si="52"/>
        <v>往得点表_幼児!3:7</v>
      </c>
      <c r="AR175" s="156" t="str">
        <f t="shared" si="53"/>
        <v>往得点表_幼児!11:15</v>
      </c>
      <c r="AS175" s="47" t="e">
        <f>OR(AND(#REF!&lt;=7,#REF!&lt;&gt;""),AND(#REF!&gt;=50,#REF!=""))</f>
        <v>#REF!</v>
      </c>
    </row>
    <row r="176" spans="1:45">
      <c r="A176" s="10">
        <v>165</v>
      </c>
      <c r="B176" s="234"/>
      <c r="C176" s="235"/>
      <c r="D176" s="236"/>
      <c r="E176" s="237" t="str">
        <f t="shared" ref="E176:E239" si="54">IF(D176="","",DATEDIF(D176,$W$4,"y"))</f>
        <v/>
      </c>
      <c r="F176" s="235"/>
      <c r="G176" s="235"/>
      <c r="H176" s="238"/>
      <c r="I176" s="239" t="str">
        <f t="shared" ref="I176:I239" ca="1" si="55">IF(B176="","",IF(H176="","",CHOOSE(MATCH($H176,IF($C176="男",INDIRECT(AK176),INDIRECT(AL176)),1),1,2,3,4,5)))</f>
        <v/>
      </c>
      <c r="J176" s="240"/>
      <c r="K176" s="278"/>
      <c r="L176" s="278"/>
      <c r="M176" s="278"/>
      <c r="N176" s="241"/>
      <c r="O176" s="242"/>
      <c r="P176" s="106" t="str">
        <f t="shared" ref="P176:P239" ca="1" si="56">IF(B176="","",IF(O176="","",CHOOSE(MATCH($O176,IF($C176="男",INDIRECT(AM176),INDIRECT(AN176)),1),1,2,3,4,5)))</f>
        <v/>
      </c>
      <c r="Q176" s="240"/>
      <c r="R176" s="278"/>
      <c r="S176" s="278"/>
      <c r="T176" s="278"/>
      <c r="U176" s="243"/>
      <c r="V176" s="106"/>
      <c r="W176" s="244" t="str">
        <f t="shared" ref="W176:W239" ca="1" si="57">IF(B176="","",IF(V176="","",CHOOSE(MATCH($V176,IF($C176="男",INDIRECT(AO176),INDIRECT(AP176)),1),5,4,3,2,1)))</f>
        <v/>
      </c>
      <c r="X176" s="240"/>
      <c r="Y176" s="278"/>
      <c r="Z176" s="278"/>
      <c r="AA176" s="241"/>
      <c r="AB176" s="238"/>
      <c r="AC176" s="239" t="str">
        <f t="shared" ref="AC176:AC239" ca="1" si="58">IF(B176="","",IF(AB176="","",CHOOSE(MATCH(AB176,IF($C176="男",INDIRECT(AQ176),INDIRECT(AR176)),1),1,2,3,4,5)))</f>
        <v/>
      </c>
      <c r="AD176" s="245" t="str">
        <f t="shared" ref="AD176:AD239" si="59">IF(B176="","",COUNT(H176,O176,V176,AB176))</f>
        <v/>
      </c>
      <c r="AE176" s="245" t="str">
        <f t="shared" ref="AE176:AE239" si="60">IF(B176="","",SUM(I176,P176,,W176,AC176))</f>
        <v/>
      </c>
      <c r="AF176" s="11" t="str">
        <f>IF(AD176=4,VLOOKUP(AE176,設定_幼児!$A$2:$B$4,2,1),"---")</f>
        <v>---</v>
      </c>
      <c r="AG176" s="136" t="str">
        <f t="shared" ref="AG176:AG239" si="61">IF(D176=""," ",DATEDIF(D176,$W$4,"M"))</f>
        <v xml:space="preserve"> </v>
      </c>
      <c r="AH176" s="18" t="str">
        <f t="shared" ref="AH176:AH239" si="62">_xlfn.IFS(AG176=" ","",AG176&lt;=41,"3",AG176&lt;=47,"3.5",AG176&lt;=53,"4",AG176&lt;=59,4.5,AG176&lt;=65,5,AG176&lt;=71,5.5,AG176&gt;71,6,AG176="","")</f>
        <v/>
      </c>
      <c r="AI176" s="47">
        <v>165</v>
      </c>
      <c r="AJ176" s="47" t="str">
        <f t="shared" ref="AJ176:AJ239" si="63">IF(E176="","",VLOOKUP(E176,幼児年齢変換表,2))</f>
        <v/>
      </c>
      <c r="AK176" s="47" t="str">
        <f t="shared" si="46"/>
        <v>立得点表_幼児!3:７</v>
      </c>
      <c r="AL176" s="156" t="str">
        <f t="shared" si="47"/>
        <v>立得点表_幼児!11:15</v>
      </c>
      <c r="AM176" s="47" t="str">
        <f t="shared" si="48"/>
        <v>ボール得点表_幼児!3:７</v>
      </c>
      <c r="AN176" s="156" t="str">
        <f t="shared" si="49"/>
        <v>ボール得点表_幼児!11:15</v>
      </c>
      <c r="AO176" s="47" t="str">
        <f t="shared" si="50"/>
        <v>25m得点表_幼児!3:7</v>
      </c>
      <c r="AP176" s="156" t="str">
        <f t="shared" si="51"/>
        <v>25m得点表_幼児!11:15</v>
      </c>
      <c r="AQ176" s="47" t="str">
        <f t="shared" si="52"/>
        <v>往得点表_幼児!3:7</v>
      </c>
      <c r="AR176" s="156" t="str">
        <f t="shared" si="53"/>
        <v>往得点表_幼児!11:15</v>
      </c>
      <c r="AS176" s="47" t="e">
        <f>OR(AND(#REF!&lt;=7,#REF!&lt;&gt;""),AND(#REF!&gt;=50,#REF!=""))</f>
        <v>#REF!</v>
      </c>
    </row>
    <row r="177" spans="1:45">
      <c r="A177" s="10">
        <v>166</v>
      </c>
      <c r="B177" s="234"/>
      <c r="C177" s="235"/>
      <c r="D177" s="236"/>
      <c r="E177" s="237" t="str">
        <f t="shared" si="54"/>
        <v/>
      </c>
      <c r="F177" s="235"/>
      <c r="G177" s="235"/>
      <c r="H177" s="238"/>
      <c r="I177" s="239" t="str">
        <f t="shared" ca="1" si="55"/>
        <v/>
      </c>
      <c r="J177" s="240"/>
      <c r="K177" s="278"/>
      <c r="L177" s="278"/>
      <c r="M177" s="278"/>
      <c r="N177" s="241"/>
      <c r="O177" s="242"/>
      <c r="P177" s="106" t="str">
        <f t="shared" ca="1" si="56"/>
        <v/>
      </c>
      <c r="Q177" s="240"/>
      <c r="R177" s="278"/>
      <c r="S177" s="278"/>
      <c r="T177" s="278"/>
      <c r="U177" s="243"/>
      <c r="V177" s="106"/>
      <c r="W177" s="244" t="str">
        <f t="shared" ca="1" si="57"/>
        <v/>
      </c>
      <c r="X177" s="240"/>
      <c r="Y177" s="278"/>
      <c r="Z177" s="278"/>
      <c r="AA177" s="241"/>
      <c r="AB177" s="238"/>
      <c r="AC177" s="239" t="str">
        <f t="shared" ca="1" si="58"/>
        <v/>
      </c>
      <c r="AD177" s="245" t="str">
        <f t="shared" si="59"/>
        <v/>
      </c>
      <c r="AE177" s="245" t="str">
        <f t="shared" si="60"/>
        <v/>
      </c>
      <c r="AF177" s="11" t="str">
        <f>IF(AD177=4,VLOOKUP(AE177,設定_幼児!$A$2:$B$4,2,1),"---")</f>
        <v>---</v>
      </c>
      <c r="AG177" s="136" t="str">
        <f t="shared" si="61"/>
        <v xml:space="preserve"> </v>
      </c>
      <c r="AH177" s="18" t="str">
        <f t="shared" si="62"/>
        <v/>
      </c>
      <c r="AI177" s="47">
        <v>166</v>
      </c>
      <c r="AJ177" s="47" t="str">
        <f t="shared" si="63"/>
        <v/>
      </c>
      <c r="AK177" s="47" t="str">
        <f t="shared" si="46"/>
        <v>立得点表_幼児!3:７</v>
      </c>
      <c r="AL177" s="156" t="str">
        <f t="shared" si="47"/>
        <v>立得点表_幼児!11:15</v>
      </c>
      <c r="AM177" s="47" t="str">
        <f t="shared" si="48"/>
        <v>ボール得点表_幼児!3:７</v>
      </c>
      <c r="AN177" s="156" t="str">
        <f t="shared" si="49"/>
        <v>ボール得点表_幼児!11:15</v>
      </c>
      <c r="AO177" s="47" t="str">
        <f t="shared" si="50"/>
        <v>25m得点表_幼児!3:7</v>
      </c>
      <c r="AP177" s="156" t="str">
        <f t="shared" si="51"/>
        <v>25m得点表_幼児!11:15</v>
      </c>
      <c r="AQ177" s="47" t="str">
        <f t="shared" si="52"/>
        <v>往得点表_幼児!3:7</v>
      </c>
      <c r="AR177" s="156" t="str">
        <f t="shared" si="53"/>
        <v>往得点表_幼児!11:15</v>
      </c>
      <c r="AS177" s="47" t="e">
        <f>OR(AND(#REF!&lt;=7,#REF!&lt;&gt;""),AND(#REF!&gt;=50,#REF!=""))</f>
        <v>#REF!</v>
      </c>
    </row>
    <row r="178" spans="1:45">
      <c r="A178" s="10">
        <v>167</v>
      </c>
      <c r="B178" s="234"/>
      <c r="C178" s="235"/>
      <c r="D178" s="236"/>
      <c r="E178" s="237" t="str">
        <f t="shared" si="54"/>
        <v/>
      </c>
      <c r="F178" s="235"/>
      <c r="G178" s="235"/>
      <c r="H178" s="238"/>
      <c r="I178" s="239" t="str">
        <f t="shared" ca="1" si="55"/>
        <v/>
      </c>
      <c r="J178" s="240"/>
      <c r="K178" s="278"/>
      <c r="L178" s="278"/>
      <c r="M178" s="278"/>
      <c r="N178" s="241"/>
      <c r="O178" s="242"/>
      <c r="P178" s="106" t="str">
        <f t="shared" ca="1" si="56"/>
        <v/>
      </c>
      <c r="Q178" s="240"/>
      <c r="R178" s="278"/>
      <c r="S178" s="278"/>
      <c r="T178" s="278"/>
      <c r="U178" s="243"/>
      <c r="V178" s="106"/>
      <c r="W178" s="244" t="str">
        <f t="shared" ca="1" si="57"/>
        <v/>
      </c>
      <c r="X178" s="240"/>
      <c r="Y178" s="278"/>
      <c r="Z178" s="278"/>
      <c r="AA178" s="241"/>
      <c r="AB178" s="238"/>
      <c r="AC178" s="239" t="str">
        <f t="shared" ca="1" si="58"/>
        <v/>
      </c>
      <c r="AD178" s="245" t="str">
        <f t="shared" si="59"/>
        <v/>
      </c>
      <c r="AE178" s="245" t="str">
        <f t="shared" si="60"/>
        <v/>
      </c>
      <c r="AF178" s="11" t="str">
        <f>IF(AD178=4,VLOOKUP(AE178,設定_幼児!$A$2:$B$4,2,1),"---")</f>
        <v>---</v>
      </c>
      <c r="AG178" s="136" t="str">
        <f t="shared" si="61"/>
        <v xml:space="preserve"> </v>
      </c>
      <c r="AH178" s="18" t="str">
        <f t="shared" si="62"/>
        <v/>
      </c>
      <c r="AI178" s="47">
        <v>167</v>
      </c>
      <c r="AJ178" s="47" t="str">
        <f t="shared" si="63"/>
        <v/>
      </c>
      <c r="AK178" s="47" t="str">
        <f t="shared" si="46"/>
        <v>立得点表_幼児!3:７</v>
      </c>
      <c r="AL178" s="156" t="str">
        <f t="shared" si="47"/>
        <v>立得点表_幼児!11:15</v>
      </c>
      <c r="AM178" s="47" t="str">
        <f t="shared" si="48"/>
        <v>ボール得点表_幼児!3:７</v>
      </c>
      <c r="AN178" s="156" t="str">
        <f t="shared" si="49"/>
        <v>ボール得点表_幼児!11:15</v>
      </c>
      <c r="AO178" s="47" t="str">
        <f t="shared" si="50"/>
        <v>25m得点表_幼児!3:7</v>
      </c>
      <c r="AP178" s="156" t="str">
        <f t="shared" si="51"/>
        <v>25m得点表_幼児!11:15</v>
      </c>
      <c r="AQ178" s="47" t="str">
        <f t="shared" si="52"/>
        <v>往得点表_幼児!3:7</v>
      </c>
      <c r="AR178" s="156" t="str">
        <f t="shared" si="53"/>
        <v>往得点表_幼児!11:15</v>
      </c>
      <c r="AS178" s="47" t="e">
        <f>OR(AND(#REF!&lt;=7,#REF!&lt;&gt;""),AND(#REF!&gt;=50,#REF!=""))</f>
        <v>#REF!</v>
      </c>
    </row>
    <row r="179" spans="1:45">
      <c r="A179" s="10">
        <v>168</v>
      </c>
      <c r="B179" s="234"/>
      <c r="C179" s="235"/>
      <c r="D179" s="236"/>
      <c r="E179" s="237" t="str">
        <f t="shared" si="54"/>
        <v/>
      </c>
      <c r="F179" s="235"/>
      <c r="G179" s="235"/>
      <c r="H179" s="238"/>
      <c r="I179" s="239" t="str">
        <f t="shared" ca="1" si="55"/>
        <v/>
      </c>
      <c r="J179" s="240"/>
      <c r="K179" s="278"/>
      <c r="L179" s="278"/>
      <c r="M179" s="278"/>
      <c r="N179" s="241"/>
      <c r="O179" s="242"/>
      <c r="P179" s="106" t="str">
        <f t="shared" ca="1" si="56"/>
        <v/>
      </c>
      <c r="Q179" s="240"/>
      <c r="R179" s="278"/>
      <c r="S179" s="278"/>
      <c r="T179" s="278"/>
      <c r="U179" s="243"/>
      <c r="V179" s="106"/>
      <c r="W179" s="244" t="str">
        <f t="shared" ca="1" si="57"/>
        <v/>
      </c>
      <c r="X179" s="240"/>
      <c r="Y179" s="278"/>
      <c r="Z179" s="278"/>
      <c r="AA179" s="241"/>
      <c r="AB179" s="238"/>
      <c r="AC179" s="239" t="str">
        <f t="shared" ca="1" si="58"/>
        <v/>
      </c>
      <c r="AD179" s="245" t="str">
        <f t="shared" si="59"/>
        <v/>
      </c>
      <c r="AE179" s="245" t="str">
        <f t="shared" si="60"/>
        <v/>
      </c>
      <c r="AF179" s="11" t="str">
        <f>IF(AD179=4,VLOOKUP(AE179,設定_幼児!$A$2:$B$4,2,1),"---")</f>
        <v>---</v>
      </c>
      <c r="AG179" s="136" t="str">
        <f t="shared" si="61"/>
        <v xml:space="preserve"> </v>
      </c>
      <c r="AH179" s="18" t="str">
        <f t="shared" si="62"/>
        <v/>
      </c>
      <c r="AI179" s="47">
        <v>168</v>
      </c>
      <c r="AJ179" s="47" t="str">
        <f t="shared" si="63"/>
        <v/>
      </c>
      <c r="AK179" s="47" t="str">
        <f t="shared" si="46"/>
        <v>立得点表_幼児!3:７</v>
      </c>
      <c r="AL179" s="156" t="str">
        <f t="shared" si="47"/>
        <v>立得点表_幼児!11:15</v>
      </c>
      <c r="AM179" s="47" t="str">
        <f t="shared" si="48"/>
        <v>ボール得点表_幼児!3:７</v>
      </c>
      <c r="AN179" s="156" t="str">
        <f t="shared" si="49"/>
        <v>ボール得点表_幼児!11:15</v>
      </c>
      <c r="AO179" s="47" t="str">
        <f t="shared" si="50"/>
        <v>25m得点表_幼児!3:7</v>
      </c>
      <c r="AP179" s="156" t="str">
        <f t="shared" si="51"/>
        <v>25m得点表_幼児!11:15</v>
      </c>
      <c r="AQ179" s="47" t="str">
        <f t="shared" si="52"/>
        <v>往得点表_幼児!3:7</v>
      </c>
      <c r="AR179" s="156" t="str">
        <f t="shared" si="53"/>
        <v>往得点表_幼児!11:15</v>
      </c>
      <c r="AS179" s="47" t="e">
        <f>OR(AND(#REF!&lt;=7,#REF!&lt;&gt;""),AND(#REF!&gt;=50,#REF!=""))</f>
        <v>#REF!</v>
      </c>
    </row>
    <row r="180" spans="1:45">
      <c r="A180" s="10">
        <v>169</v>
      </c>
      <c r="B180" s="234"/>
      <c r="C180" s="235"/>
      <c r="D180" s="236"/>
      <c r="E180" s="237" t="str">
        <f t="shared" si="54"/>
        <v/>
      </c>
      <c r="F180" s="235"/>
      <c r="G180" s="235"/>
      <c r="H180" s="238"/>
      <c r="I180" s="239" t="str">
        <f t="shared" ca="1" si="55"/>
        <v/>
      </c>
      <c r="J180" s="240"/>
      <c r="K180" s="278"/>
      <c r="L180" s="278"/>
      <c r="M180" s="278"/>
      <c r="N180" s="241"/>
      <c r="O180" s="242"/>
      <c r="P180" s="106" t="str">
        <f t="shared" ca="1" si="56"/>
        <v/>
      </c>
      <c r="Q180" s="240"/>
      <c r="R180" s="278"/>
      <c r="S180" s="278"/>
      <c r="T180" s="278"/>
      <c r="U180" s="243"/>
      <c r="V180" s="106"/>
      <c r="W180" s="244" t="str">
        <f t="shared" ca="1" si="57"/>
        <v/>
      </c>
      <c r="X180" s="240"/>
      <c r="Y180" s="278"/>
      <c r="Z180" s="278"/>
      <c r="AA180" s="241"/>
      <c r="AB180" s="238"/>
      <c r="AC180" s="239" t="str">
        <f t="shared" ca="1" si="58"/>
        <v/>
      </c>
      <c r="AD180" s="245" t="str">
        <f t="shared" si="59"/>
        <v/>
      </c>
      <c r="AE180" s="245" t="str">
        <f t="shared" si="60"/>
        <v/>
      </c>
      <c r="AF180" s="11" t="str">
        <f>IF(AD180=4,VLOOKUP(AE180,設定_幼児!$A$2:$B$4,2,1),"---")</f>
        <v>---</v>
      </c>
      <c r="AG180" s="136" t="str">
        <f t="shared" si="61"/>
        <v xml:space="preserve"> </v>
      </c>
      <c r="AH180" s="18" t="str">
        <f t="shared" si="62"/>
        <v/>
      </c>
      <c r="AI180" s="47">
        <v>169</v>
      </c>
      <c r="AJ180" s="47" t="str">
        <f t="shared" si="63"/>
        <v/>
      </c>
      <c r="AK180" s="47" t="str">
        <f t="shared" si="46"/>
        <v>立得点表_幼児!3:７</v>
      </c>
      <c r="AL180" s="156" t="str">
        <f t="shared" si="47"/>
        <v>立得点表_幼児!11:15</v>
      </c>
      <c r="AM180" s="47" t="str">
        <f t="shared" si="48"/>
        <v>ボール得点表_幼児!3:７</v>
      </c>
      <c r="AN180" s="156" t="str">
        <f t="shared" si="49"/>
        <v>ボール得点表_幼児!11:15</v>
      </c>
      <c r="AO180" s="47" t="str">
        <f t="shared" si="50"/>
        <v>25m得点表_幼児!3:7</v>
      </c>
      <c r="AP180" s="156" t="str">
        <f t="shared" si="51"/>
        <v>25m得点表_幼児!11:15</v>
      </c>
      <c r="AQ180" s="47" t="str">
        <f t="shared" si="52"/>
        <v>往得点表_幼児!3:7</v>
      </c>
      <c r="AR180" s="156" t="str">
        <f t="shared" si="53"/>
        <v>往得点表_幼児!11:15</v>
      </c>
      <c r="AS180" s="47" t="e">
        <f>OR(AND(#REF!&lt;=7,#REF!&lt;&gt;""),AND(#REF!&gt;=50,#REF!=""))</f>
        <v>#REF!</v>
      </c>
    </row>
    <row r="181" spans="1:45">
      <c r="A181" s="10">
        <v>170</v>
      </c>
      <c r="B181" s="234"/>
      <c r="C181" s="235"/>
      <c r="D181" s="236"/>
      <c r="E181" s="237" t="str">
        <f t="shared" si="54"/>
        <v/>
      </c>
      <c r="F181" s="235"/>
      <c r="G181" s="235"/>
      <c r="H181" s="238"/>
      <c r="I181" s="239" t="str">
        <f t="shared" ca="1" si="55"/>
        <v/>
      </c>
      <c r="J181" s="240"/>
      <c r="K181" s="278"/>
      <c r="L181" s="278"/>
      <c r="M181" s="278"/>
      <c r="N181" s="241"/>
      <c r="O181" s="242"/>
      <c r="P181" s="106" t="str">
        <f t="shared" ca="1" si="56"/>
        <v/>
      </c>
      <c r="Q181" s="240"/>
      <c r="R181" s="278"/>
      <c r="S181" s="278"/>
      <c r="T181" s="278"/>
      <c r="U181" s="243"/>
      <c r="V181" s="106"/>
      <c r="W181" s="244" t="str">
        <f t="shared" ca="1" si="57"/>
        <v/>
      </c>
      <c r="X181" s="240"/>
      <c r="Y181" s="278"/>
      <c r="Z181" s="278"/>
      <c r="AA181" s="241"/>
      <c r="AB181" s="238"/>
      <c r="AC181" s="239" t="str">
        <f t="shared" ca="1" si="58"/>
        <v/>
      </c>
      <c r="AD181" s="245" t="str">
        <f t="shared" si="59"/>
        <v/>
      </c>
      <c r="AE181" s="245" t="str">
        <f t="shared" si="60"/>
        <v/>
      </c>
      <c r="AF181" s="11" t="str">
        <f>IF(AD181=4,VLOOKUP(AE181,設定_幼児!$A$2:$B$4,2,1),"---")</f>
        <v>---</v>
      </c>
      <c r="AG181" s="136" t="str">
        <f t="shared" si="61"/>
        <v xml:space="preserve"> </v>
      </c>
      <c r="AH181" s="18" t="str">
        <f t="shared" si="62"/>
        <v/>
      </c>
      <c r="AI181" s="47">
        <v>170</v>
      </c>
      <c r="AJ181" s="47" t="str">
        <f t="shared" si="63"/>
        <v/>
      </c>
      <c r="AK181" s="47" t="str">
        <f t="shared" si="46"/>
        <v>立得点表_幼児!3:７</v>
      </c>
      <c r="AL181" s="156" t="str">
        <f t="shared" si="47"/>
        <v>立得点表_幼児!11:15</v>
      </c>
      <c r="AM181" s="47" t="str">
        <f t="shared" si="48"/>
        <v>ボール得点表_幼児!3:７</v>
      </c>
      <c r="AN181" s="156" t="str">
        <f t="shared" si="49"/>
        <v>ボール得点表_幼児!11:15</v>
      </c>
      <c r="AO181" s="47" t="str">
        <f t="shared" si="50"/>
        <v>25m得点表_幼児!3:7</v>
      </c>
      <c r="AP181" s="156" t="str">
        <f t="shared" si="51"/>
        <v>25m得点表_幼児!11:15</v>
      </c>
      <c r="AQ181" s="47" t="str">
        <f t="shared" si="52"/>
        <v>往得点表_幼児!3:7</v>
      </c>
      <c r="AR181" s="156" t="str">
        <f t="shared" si="53"/>
        <v>往得点表_幼児!11:15</v>
      </c>
      <c r="AS181" s="47" t="e">
        <f>OR(AND(#REF!&lt;=7,#REF!&lt;&gt;""),AND(#REF!&gt;=50,#REF!=""))</f>
        <v>#REF!</v>
      </c>
    </row>
    <row r="182" spans="1:45">
      <c r="A182" s="10">
        <v>171</v>
      </c>
      <c r="B182" s="234"/>
      <c r="C182" s="235"/>
      <c r="D182" s="236"/>
      <c r="E182" s="237" t="str">
        <f t="shared" si="54"/>
        <v/>
      </c>
      <c r="F182" s="235"/>
      <c r="G182" s="235"/>
      <c r="H182" s="238"/>
      <c r="I182" s="239" t="str">
        <f t="shared" ca="1" si="55"/>
        <v/>
      </c>
      <c r="J182" s="240"/>
      <c r="K182" s="278"/>
      <c r="L182" s="278"/>
      <c r="M182" s="278"/>
      <c r="N182" s="241"/>
      <c r="O182" s="242"/>
      <c r="P182" s="106" t="str">
        <f t="shared" ca="1" si="56"/>
        <v/>
      </c>
      <c r="Q182" s="240"/>
      <c r="R182" s="278"/>
      <c r="S182" s="278"/>
      <c r="T182" s="278"/>
      <c r="U182" s="243"/>
      <c r="V182" s="106"/>
      <c r="W182" s="244" t="str">
        <f t="shared" ca="1" si="57"/>
        <v/>
      </c>
      <c r="X182" s="240"/>
      <c r="Y182" s="278"/>
      <c r="Z182" s="278"/>
      <c r="AA182" s="241"/>
      <c r="AB182" s="238"/>
      <c r="AC182" s="239" t="str">
        <f t="shared" ca="1" si="58"/>
        <v/>
      </c>
      <c r="AD182" s="245" t="str">
        <f t="shared" si="59"/>
        <v/>
      </c>
      <c r="AE182" s="245" t="str">
        <f t="shared" si="60"/>
        <v/>
      </c>
      <c r="AF182" s="11" t="str">
        <f>IF(AD182=4,VLOOKUP(AE182,設定_幼児!$A$2:$B$4,2,1),"---")</f>
        <v>---</v>
      </c>
      <c r="AG182" s="136" t="str">
        <f t="shared" si="61"/>
        <v xml:space="preserve"> </v>
      </c>
      <c r="AH182" s="18" t="str">
        <f t="shared" si="62"/>
        <v/>
      </c>
      <c r="AI182" s="47">
        <v>171</v>
      </c>
      <c r="AJ182" s="47" t="str">
        <f t="shared" si="63"/>
        <v/>
      </c>
      <c r="AK182" s="47" t="str">
        <f t="shared" si="46"/>
        <v>立得点表_幼児!3:７</v>
      </c>
      <c r="AL182" s="156" t="str">
        <f t="shared" si="47"/>
        <v>立得点表_幼児!11:15</v>
      </c>
      <c r="AM182" s="47" t="str">
        <f t="shared" si="48"/>
        <v>ボール得点表_幼児!3:７</v>
      </c>
      <c r="AN182" s="156" t="str">
        <f t="shared" si="49"/>
        <v>ボール得点表_幼児!11:15</v>
      </c>
      <c r="AO182" s="47" t="str">
        <f t="shared" si="50"/>
        <v>25m得点表_幼児!3:7</v>
      </c>
      <c r="AP182" s="156" t="str">
        <f t="shared" si="51"/>
        <v>25m得点表_幼児!11:15</v>
      </c>
      <c r="AQ182" s="47" t="str">
        <f t="shared" si="52"/>
        <v>往得点表_幼児!3:7</v>
      </c>
      <c r="AR182" s="156" t="str">
        <f t="shared" si="53"/>
        <v>往得点表_幼児!11:15</v>
      </c>
      <c r="AS182" s="47" t="e">
        <f>OR(AND(#REF!&lt;=7,#REF!&lt;&gt;""),AND(#REF!&gt;=50,#REF!=""))</f>
        <v>#REF!</v>
      </c>
    </row>
    <row r="183" spans="1:45">
      <c r="A183" s="10">
        <v>172</v>
      </c>
      <c r="B183" s="234"/>
      <c r="C183" s="235"/>
      <c r="D183" s="236"/>
      <c r="E183" s="237" t="str">
        <f t="shared" si="54"/>
        <v/>
      </c>
      <c r="F183" s="235"/>
      <c r="G183" s="235"/>
      <c r="H183" s="238"/>
      <c r="I183" s="239" t="str">
        <f t="shared" ca="1" si="55"/>
        <v/>
      </c>
      <c r="J183" s="240"/>
      <c r="K183" s="278"/>
      <c r="L183" s="278"/>
      <c r="M183" s="278"/>
      <c r="N183" s="241"/>
      <c r="O183" s="242"/>
      <c r="P183" s="106" t="str">
        <f t="shared" ca="1" si="56"/>
        <v/>
      </c>
      <c r="Q183" s="240"/>
      <c r="R183" s="278"/>
      <c r="S183" s="278"/>
      <c r="T183" s="278"/>
      <c r="U183" s="243"/>
      <c r="V183" s="106"/>
      <c r="W183" s="244" t="str">
        <f t="shared" ca="1" si="57"/>
        <v/>
      </c>
      <c r="X183" s="240"/>
      <c r="Y183" s="278"/>
      <c r="Z183" s="278"/>
      <c r="AA183" s="241"/>
      <c r="AB183" s="238"/>
      <c r="AC183" s="239" t="str">
        <f t="shared" ca="1" si="58"/>
        <v/>
      </c>
      <c r="AD183" s="245" t="str">
        <f t="shared" si="59"/>
        <v/>
      </c>
      <c r="AE183" s="245" t="str">
        <f t="shared" si="60"/>
        <v/>
      </c>
      <c r="AF183" s="11" t="str">
        <f>IF(AD183=4,VLOOKUP(AE183,設定_幼児!$A$2:$B$4,2,1),"---")</f>
        <v>---</v>
      </c>
      <c r="AG183" s="136" t="str">
        <f t="shared" si="61"/>
        <v xml:space="preserve"> </v>
      </c>
      <c r="AH183" s="18" t="str">
        <f t="shared" si="62"/>
        <v/>
      </c>
      <c r="AI183" s="47">
        <v>172</v>
      </c>
      <c r="AJ183" s="47" t="str">
        <f t="shared" si="63"/>
        <v/>
      </c>
      <c r="AK183" s="47" t="str">
        <f t="shared" si="46"/>
        <v>立得点表_幼児!3:７</v>
      </c>
      <c r="AL183" s="156" t="str">
        <f t="shared" si="47"/>
        <v>立得点表_幼児!11:15</v>
      </c>
      <c r="AM183" s="47" t="str">
        <f t="shared" si="48"/>
        <v>ボール得点表_幼児!3:７</v>
      </c>
      <c r="AN183" s="156" t="str">
        <f t="shared" si="49"/>
        <v>ボール得点表_幼児!11:15</v>
      </c>
      <c r="AO183" s="47" t="str">
        <f t="shared" si="50"/>
        <v>25m得点表_幼児!3:7</v>
      </c>
      <c r="AP183" s="156" t="str">
        <f t="shared" si="51"/>
        <v>25m得点表_幼児!11:15</v>
      </c>
      <c r="AQ183" s="47" t="str">
        <f t="shared" si="52"/>
        <v>往得点表_幼児!3:7</v>
      </c>
      <c r="AR183" s="156" t="str">
        <f t="shared" si="53"/>
        <v>往得点表_幼児!11:15</v>
      </c>
      <c r="AS183" s="47" t="e">
        <f>OR(AND(#REF!&lt;=7,#REF!&lt;&gt;""),AND(#REF!&gt;=50,#REF!=""))</f>
        <v>#REF!</v>
      </c>
    </row>
    <row r="184" spans="1:45">
      <c r="A184" s="10">
        <v>173</v>
      </c>
      <c r="B184" s="234"/>
      <c r="C184" s="235"/>
      <c r="D184" s="236"/>
      <c r="E184" s="237" t="str">
        <f t="shared" si="54"/>
        <v/>
      </c>
      <c r="F184" s="235"/>
      <c r="G184" s="235"/>
      <c r="H184" s="238"/>
      <c r="I184" s="239" t="str">
        <f t="shared" ca="1" si="55"/>
        <v/>
      </c>
      <c r="J184" s="240"/>
      <c r="K184" s="278"/>
      <c r="L184" s="278"/>
      <c r="M184" s="278"/>
      <c r="N184" s="241"/>
      <c r="O184" s="242"/>
      <c r="P184" s="106" t="str">
        <f t="shared" ca="1" si="56"/>
        <v/>
      </c>
      <c r="Q184" s="240"/>
      <c r="R184" s="278"/>
      <c r="S184" s="278"/>
      <c r="T184" s="278"/>
      <c r="U184" s="243"/>
      <c r="V184" s="106"/>
      <c r="W184" s="244" t="str">
        <f t="shared" ca="1" si="57"/>
        <v/>
      </c>
      <c r="X184" s="240"/>
      <c r="Y184" s="278"/>
      <c r="Z184" s="278"/>
      <c r="AA184" s="241"/>
      <c r="AB184" s="238"/>
      <c r="AC184" s="239" t="str">
        <f t="shared" ca="1" si="58"/>
        <v/>
      </c>
      <c r="AD184" s="245" t="str">
        <f t="shared" si="59"/>
        <v/>
      </c>
      <c r="AE184" s="245" t="str">
        <f t="shared" si="60"/>
        <v/>
      </c>
      <c r="AF184" s="11" t="str">
        <f>IF(AD184=4,VLOOKUP(AE184,設定_幼児!$A$2:$B$4,2,1),"---")</f>
        <v>---</v>
      </c>
      <c r="AG184" s="136" t="str">
        <f t="shared" si="61"/>
        <v xml:space="preserve"> </v>
      </c>
      <c r="AH184" s="18" t="str">
        <f t="shared" si="62"/>
        <v/>
      </c>
      <c r="AI184" s="47">
        <v>173</v>
      </c>
      <c r="AJ184" s="47" t="str">
        <f t="shared" si="63"/>
        <v/>
      </c>
      <c r="AK184" s="47" t="str">
        <f t="shared" si="46"/>
        <v>立得点表_幼児!3:７</v>
      </c>
      <c r="AL184" s="156" t="str">
        <f t="shared" si="47"/>
        <v>立得点表_幼児!11:15</v>
      </c>
      <c r="AM184" s="47" t="str">
        <f t="shared" si="48"/>
        <v>ボール得点表_幼児!3:７</v>
      </c>
      <c r="AN184" s="156" t="str">
        <f t="shared" si="49"/>
        <v>ボール得点表_幼児!11:15</v>
      </c>
      <c r="AO184" s="47" t="str">
        <f t="shared" si="50"/>
        <v>25m得点表_幼児!3:7</v>
      </c>
      <c r="AP184" s="156" t="str">
        <f t="shared" si="51"/>
        <v>25m得点表_幼児!11:15</v>
      </c>
      <c r="AQ184" s="47" t="str">
        <f t="shared" si="52"/>
        <v>往得点表_幼児!3:7</v>
      </c>
      <c r="AR184" s="156" t="str">
        <f t="shared" si="53"/>
        <v>往得点表_幼児!11:15</v>
      </c>
      <c r="AS184" s="47" t="e">
        <f>OR(AND(#REF!&lt;=7,#REF!&lt;&gt;""),AND(#REF!&gt;=50,#REF!=""))</f>
        <v>#REF!</v>
      </c>
    </row>
    <row r="185" spans="1:45">
      <c r="A185" s="10">
        <v>174</v>
      </c>
      <c r="B185" s="234"/>
      <c r="C185" s="235"/>
      <c r="D185" s="236"/>
      <c r="E185" s="237" t="str">
        <f t="shared" si="54"/>
        <v/>
      </c>
      <c r="F185" s="235"/>
      <c r="G185" s="235"/>
      <c r="H185" s="238"/>
      <c r="I185" s="239" t="str">
        <f t="shared" ca="1" si="55"/>
        <v/>
      </c>
      <c r="J185" s="240"/>
      <c r="K185" s="278"/>
      <c r="L185" s="278"/>
      <c r="M185" s="278"/>
      <c r="N185" s="241"/>
      <c r="O185" s="242"/>
      <c r="P185" s="106" t="str">
        <f t="shared" ca="1" si="56"/>
        <v/>
      </c>
      <c r="Q185" s="240"/>
      <c r="R185" s="278"/>
      <c r="S185" s="278"/>
      <c r="T185" s="278"/>
      <c r="U185" s="243"/>
      <c r="V185" s="106"/>
      <c r="W185" s="244" t="str">
        <f t="shared" ca="1" si="57"/>
        <v/>
      </c>
      <c r="X185" s="240"/>
      <c r="Y185" s="278"/>
      <c r="Z185" s="278"/>
      <c r="AA185" s="241"/>
      <c r="AB185" s="238"/>
      <c r="AC185" s="239" t="str">
        <f t="shared" ca="1" si="58"/>
        <v/>
      </c>
      <c r="AD185" s="245" t="str">
        <f t="shared" si="59"/>
        <v/>
      </c>
      <c r="AE185" s="245" t="str">
        <f t="shared" si="60"/>
        <v/>
      </c>
      <c r="AF185" s="11" t="str">
        <f>IF(AD185=4,VLOOKUP(AE185,設定_幼児!$A$2:$B$4,2,1),"---")</f>
        <v>---</v>
      </c>
      <c r="AG185" s="136" t="str">
        <f t="shared" si="61"/>
        <v xml:space="preserve"> </v>
      </c>
      <c r="AH185" s="18" t="str">
        <f t="shared" si="62"/>
        <v/>
      </c>
      <c r="AI185" s="47">
        <v>174</v>
      </c>
      <c r="AJ185" s="47" t="str">
        <f t="shared" si="63"/>
        <v/>
      </c>
      <c r="AK185" s="47" t="str">
        <f t="shared" si="46"/>
        <v>立得点表_幼児!3:７</v>
      </c>
      <c r="AL185" s="156" t="str">
        <f t="shared" si="47"/>
        <v>立得点表_幼児!11:15</v>
      </c>
      <c r="AM185" s="47" t="str">
        <f t="shared" si="48"/>
        <v>ボール得点表_幼児!3:７</v>
      </c>
      <c r="AN185" s="156" t="str">
        <f t="shared" si="49"/>
        <v>ボール得点表_幼児!11:15</v>
      </c>
      <c r="AO185" s="47" t="str">
        <f t="shared" si="50"/>
        <v>25m得点表_幼児!3:7</v>
      </c>
      <c r="AP185" s="156" t="str">
        <f t="shared" si="51"/>
        <v>25m得点表_幼児!11:15</v>
      </c>
      <c r="AQ185" s="47" t="str">
        <f t="shared" si="52"/>
        <v>往得点表_幼児!3:7</v>
      </c>
      <c r="AR185" s="156" t="str">
        <f t="shared" si="53"/>
        <v>往得点表_幼児!11:15</v>
      </c>
      <c r="AS185" s="47" t="e">
        <f>OR(AND(#REF!&lt;=7,#REF!&lt;&gt;""),AND(#REF!&gt;=50,#REF!=""))</f>
        <v>#REF!</v>
      </c>
    </row>
    <row r="186" spans="1:45">
      <c r="A186" s="10">
        <v>175</v>
      </c>
      <c r="B186" s="234"/>
      <c r="C186" s="235"/>
      <c r="D186" s="236"/>
      <c r="E186" s="237" t="str">
        <f t="shared" si="54"/>
        <v/>
      </c>
      <c r="F186" s="235"/>
      <c r="G186" s="235"/>
      <c r="H186" s="238"/>
      <c r="I186" s="239" t="str">
        <f t="shared" ca="1" si="55"/>
        <v/>
      </c>
      <c r="J186" s="240"/>
      <c r="K186" s="278"/>
      <c r="L186" s="278"/>
      <c r="M186" s="278"/>
      <c r="N186" s="241"/>
      <c r="O186" s="242"/>
      <c r="P186" s="106" t="str">
        <f t="shared" ca="1" si="56"/>
        <v/>
      </c>
      <c r="Q186" s="240"/>
      <c r="R186" s="278"/>
      <c r="S186" s="278"/>
      <c r="T186" s="278"/>
      <c r="U186" s="243"/>
      <c r="V186" s="106"/>
      <c r="W186" s="244" t="str">
        <f t="shared" ca="1" si="57"/>
        <v/>
      </c>
      <c r="X186" s="240"/>
      <c r="Y186" s="278"/>
      <c r="Z186" s="278"/>
      <c r="AA186" s="241"/>
      <c r="AB186" s="238"/>
      <c r="AC186" s="239" t="str">
        <f t="shared" ca="1" si="58"/>
        <v/>
      </c>
      <c r="AD186" s="245" t="str">
        <f t="shared" si="59"/>
        <v/>
      </c>
      <c r="AE186" s="245" t="str">
        <f t="shared" si="60"/>
        <v/>
      </c>
      <c r="AF186" s="11" t="str">
        <f>IF(AD186=4,VLOOKUP(AE186,設定_幼児!$A$2:$B$4,2,1),"---")</f>
        <v>---</v>
      </c>
      <c r="AG186" s="136" t="str">
        <f t="shared" si="61"/>
        <v xml:space="preserve"> </v>
      </c>
      <c r="AH186" s="18" t="str">
        <f t="shared" si="62"/>
        <v/>
      </c>
      <c r="AI186" s="47">
        <v>175</v>
      </c>
      <c r="AJ186" s="47" t="str">
        <f t="shared" si="63"/>
        <v/>
      </c>
      <c r="AK186" s="47" t="str">
        <f t="shared" si="46"/>
        <v>立得点表_幼児!3:７</v>
      </c>
      <c r="AL186" s="156" t="str">
        <f t="shared" si="47"/>
        <v>立得点表_幼児!11:15</v>
      </c>
      <c r="AM186" s="47" t="str">
        <f t="shared" si="48"/>
        <v>ボール得点表_幼児!3:７</v>
      </c>
      <c r="AN186" s="156" t="str">
        <f t="shared" si="49"/>
        <v>ボール得点表_幼児!11:15</v>
      </c>
      <c r="AO186" s="47" t="str">
        <f t="shared" si="50"/>
        <v>25m得点表_幼児!3:7</v>
      </c>
      <c r="AP186" s="156" t="str">
        <f t="shared" si="51"/>
        <v>25m得点表_幼児!11:15</v>
      </c>
      <c r="AQ186" s="47" t="str">
        <f t="shared" si="52"/>
        <v>往得点表_幼児!3:7</v>
      </c>
      <c r="AR186" s="156" t="str">
        <f t="shared" si="53"/>
        <v>往得点表_幼児!11:15</v>
      </c>
      <c r="AS186" s="47" t="e">
        <f>OR(AND(#REF!&lt;=7,#REF!&lt;&gt;""),AND(#REF!&gt;=50,#REF!=""))</f>
        <v>#REF!</v>
      </c>
    </row>
    <row r="187" spans="1:45">
      <c r="A187" s="10">
        <v>176</v>
      </c>
      <c r="B187" s="234"/>
      <c r="C187" s="235"/>
      <c r="D187" s="236"/>
      <c r="E187" s="237" t="str">
        <f t="shared" si="54"/>
        <v/>
      </c>
      <c r="F187" s="235"/>
      <c r="G187" s="235"/>
      <c r="H187" s="238"/>
      <c r="I187" s="239" t="str">
        <f t="shared" ca="1" si="55"/>
        <v/>
      </c>
      <c r="J187" s="240"/>
      <c r="K187" s="278"/>
      <c r="L187" s="278"/>
      <c r="M187" s="278"/>
      <c r="N187" s="241"/>
      <c r="O187" s="242"/>
      <c r="P187" s="106" t="str">
        <f t="shared" ca="1" si="56"/>
        <v/>
      </c>
      <c r="Q187" s="240"/>
      <c r="R187" s="278"/>
      <c r="S187" s="278"/>
      <c r="T187" s="278"/>
      <c r="U187" s="243"/>
      <c r="V187" s="106"/>
      <c r="W187" s="244" t="str">
        <f t="shared" ca="1" si="57"/>
        <v/>
      </c>
      <c r="X187" s="240"/>
      <c r="Y187" s="278"/>
      <c r="Z187" s="278"/>
      <c r="AA187" s="241"/>
      <c r="AB187" s="238"/>
      <c r="AC187" s="239" t="str">
        <f t="shared" ca="1" si="58"/>
        <v/>
      </c>
      <c r="AD187" s="245" t="str">
        <f t="shared" si="59"/>
        <v/>
      </c>
      <c r="AE187" s="245" t="str">
        <f t="shared" si="60"/>
        <v/>
      </c>
      <c r="AF187" s="11" t="str">
        <f>IF(AD187=4,VLOOKUP(AE187,設定_幼児!$A$2:$B$4,2,1),"---")</f>
        <v>---</v>
      </c>
      <c r="AG187" s="136" t="str">
        <f t="shared" si="61"/>
        <v xml:space="preserve"> </v>
      </c>
      <c r="AH187" s="18" t="str">
        <f t="shared" si="62"/>
        <v/>
      </c>
      <c r="AI187" s="47">
        <v>176</v>
      </c>
      <c r="AJ187" s="47" t="str">
        <f t="shared" si="63"/>
        <v/>
      </c>
      <c r="AK187" s="47" t="str">
        <f t="shared" si="46"/>
        <v>立得点表_幼児!3:７</v>
      </c>
      <c r="AL187" s="156" t="str">
        <f t="shared" si="47"/>
        <v>立得点表_幼児!11:15</v>
      </c>
      <c r="AM187" s="47" t="str">
        <f t="shared" si="48"/>
        <v>ボール得点表_幼児!3:７</v>
      </c>
      <c r="AN187" s="156" t="str">
        <f t="shared" si="49"/>
        <v>ボール得点表_幼児!11:15</v>
      </c>
      <c r="AO187" s="47" t="str">
        <f t="shared" si="50"/>
        <v>25m得点表_幼児!3:7</v>
      </c>
      <c r="AP187" s="156" t="str">
        <f t="shared" si="51"/>
        <v>25m得点表_幼児!11:15</v>
      </c>
      <c r="AQ187" s="47" t="str">
        <f t="shared" si="52"/>
        <v>往得点表_幼児!3:7</v>
      </c>
      <c r="AR187" s="156" t="str">
        <f t="shared" si="53"/>
        <v>往得点表_幼児!11:15</v>
      </c>
      <c r="AS187" s="47" t="e">
        <f>OR(AND(#REF!&lt;=7,#REF!&lt;&gt;""),AND(#REF!&gt;=50,#REF!=""))</f>
        <v>#REF!</v>
      </c>
    </row>
    <row r="188" spans="1:45">
      <c r="A188" s="10">
        <v>177</v>
      </c>
      <c r="B188" s="234"/>
      <c r="C188" s="235"/>
      <c r="D188" s="236"/>
      <c r="E188" s="237" t="str">
        <f t="shared" si="54"/>
        <v/>
      </c>
      <c r="F188" s="235"/>
      <c r="G188" s="235"/>
      <c r="H188" s="238"/>
      <c r="I188" s="239" t="str">
        <f t="shared" ca="1" si="55"/>
        <v/>
      </c>
      <c r="J188" s="240"/>
      <c r="K188" s="278"/>
      <c r="L188" s="278"/>
      <c r="M188" s="278"/>
      <c r="N188" s="241"/>
      <c r="O188" s="242"/>
      <c r="P188" s="106" t="str">
        <f t="shared" ca="1" si="56"/>
        <v/>
      </c>
      <c r="Q188" s="240"/>
      <c r="R188" s="278"/>
      <c r="S188" s="278"/>
      <c r="T188" s="278"/>
      <c r="U188" s="243"/>
      <c r="V188" s="106"/>
      <c r="W188" s="244" t="str">
        <f t="shared" ca="1" si="57"/>
        <v/>
      </c>
      <c r="X188" s="240"/>
      <c r="Y188" s="278"/>
      <c r="Z188" s="278"/>
      <c r="AA188" s="241"/>
      <c r="AB188" s="238"/>
      <c r="AC188" s="239" t="str">
        <f t="shared" ca="1" si="58"/>
        <v/>
      </c>
      <c r="AD188" s="245" t="str">
        <f t="shared" si="59"/>
        <v/>
      </c>
      <c r="AE188" s="245" t="str">
        <f t="shared" si="60"/>
        <v/>
      </c>
      <c r="AF188" s="11" t="str">
        <f>IF(AD188=4,VLOOKUP(AE188,設定_幼児!$A$2:$B$4,2,1),"---")</f>
        <v>---</v>
      </c>
      <c r="AG188" s="136" t="str">
        <f t="shared" si="61"/>
        <v xml:space="preserve"> </v>
      </c>
      <c r="AH188" s="18" t="str">
        <f t="shared" si="62"/>
        <v/>
      </c>
      <c r="AI188" s="47">
        <v>177</v>
      </c>
      <c r="AJ188" s="47" t="str">
        <f t="shared" si="63"/>
        <v/>
      </c>
      <c r="AK188" s="47" t="str">
        <f t="shared" si="46"/>
        <v>立得点表_幼児!3:７</v>
      </c>
      <c r="AL188" s="156" t="str">
        <f t="shared" si="47"/>
        <v>立得点表_幼児!11:15</v>
      </c>
      <c r="AM188" s="47" t="str">
        <f t="shared" si="48"/>
        <v>ボール得点表_幼児!3:７</v>
      </c>
      <c r="AN188" s="156" t="str">
        <f t="shared" si="49"/>
        <v>ボール得点表_幼児!11:15</v>
      </c>
      <c r="AO188" s="47" t="str">
        <f t="shared" si="50"/>
        <v>25m得点表_幼児!3:7</v>
      </c>
      <c r="AP188" s="156" t="str">
        <f t="shared" si="51"/>
        <v>25m得点表_幼児!11:15</v>
      </c>
      <c r="AQ188" s="47" t="str">
        <f t="shared" si="52"/>
        <v>往得点表_幼児!3:7</v>
      </c>
      <c r="AR188" s="156" t="str">
        <f t="shared" si="53"/>
        <v>往得点表_幼児!11:15</v>
      </c>
      <c r="AS188" s="47" t="e">
        <f>OR(AND(#REF!&lt;=7,#REF!&lt;&gt;""),AND(#REF!&gt;=50,#REF!=""))</f>
        <v>#REF!</v>
      </c>
    </row>
    <row r="189" spans="1:45">
      <c r="A189" s="10">
        <v>178</v>
      </c>
      <c r="B189" s="234"/>
      <c r="C189" s="235"/>
      <c r="D189" s="236"/>
      <c r="E189" s="237" t="str">
        <f t="shared" si="54"/>
        <v/>
      </c>
      <c r="F189" s="235"/>
      <c r="G189" s="235"/>
      <c r="H189" s="238"/>
      <c r="I189" s="239" t="str">
        <f t="shared" ca="1" si="55"/>
        <v/>
      </c>
      <c r="J189" s="240"/>
      <c r="K189" s="278"/>
      <c r="L189" s="278"/>
      <c r="M189" s="278"/>
      <c r="N189" s="241"/>
      <c r="O189" s="242"/>
      <c r="P189" s="106" t="str">
        <f t="shared" ca="1" si="56"/>
        <v/>
      </c>
      <c r="Q189" s="240"/>
      <c r="R189" s="278"/>
      <c r="S189" s="278"/>
      <c r="T189" s="278"/>
      <c r="U189" s="243"/>
      <c r="V189" s="106"/>
      <c r="W189" s="244" t="str">
        <f t="shared" ca="1" si="57"/>
        <v/>
      </c>
      <c r="X189" s="240"/>
      <c r="Y189" s="278"/>
      <c r="Z189" s="278"/>
      <c r="AA189" s="241"/>
      <c r="AB189" s="238"/>
      <c r="AC189" s="239" t="str">
        <f t="shared" ca="1" si="58"/>
        <v/>
      </c>
      <c r="AD189" s="245" t="str">
        <f t="shared" si="59"/>
        <v/>
      </c>
      <c r="AE189" s="245" t="str">
        <f t="shared" si="60"/>
        <v/>
      </c>
      <c r="AF189" s="11" t="str">
        <f>IF(AD189=4,VLOOKUP(AE189,設定_幼児!$A$2:$B$4,2,1),"---")</f>
        <v>---</v>
      </c>
      <c r="AG189" s="136" t="str">
        <f t="shared" si="61"/>
        <v xml:space="preserve"> </v>
      </c>
      <c r="AH189" s="18" t="str">
        <f t="shared" si="62"/>
        <v/>
      </c>
      <c r="AI189" s="47">
        <v>178</v>
      </c>
      <c r="AJ189" s="47" t="str">
        <f t="shared" si="63"/>
        <v/>
      </c>
      <c r="AK189" s="47" t="str">
        <f t="shared" si="46"/>
        <v>立得点表_幼児!3:７</v>
      </c>
      <c r="AL189" s="156" t="str">
        <f t="shared" si="47"/>
        <v>立得点表_幼児!11:15</v>
      </c>
      <c r="AM189" s="47" t="str">
        <f t="shared" si="48"/>
        <v>ボール得点表_幼児!3:７</v>
      </c>
      <c r="AN189" s="156" t="str">
        <f t="shared" si="49"/>
        <v>ボール得点表_幼児!11:15</v>
      </c>
      <c r="AO189" s="47" t="str">
        <f t="shared" si="50"/>
        <v>25m得点表_幼児!3:7</v>
      </c>
      <c r="AP189" s="156" t="str">
        <f t="shared" si="51"/>
        <v>25m得点表_幼児!11:15</v>
      </c>
      <c r="AQ189" s="47" t="str">
        <f t="shared" si="52"/>
        <v>往得点表_幼児!3:7</v>
      </c>
      <c r="AR189" s="156" t="str">
        <f t="shared" si="53"/>
        <v>往得点表_幼児!11:15</v>
      </c>
      <c r="AS189" s="47" t="e">
        <f>OR(AND(#REF!&lt;=7,#REF!&lt;&gt;""),AND(#REF!&gt;=50,#REF!=""))</f>
        <v>#REF!</v>
      </c>
    </row>
    <row r="190" spans="1:45">
      <c r="A190" s="10">
        <v>179</v>
      </c>
      <c r="B190" s="234"/>
      <c r="C190" s="235"/>
      <c r="D190" s="236"/>
      <c r="E190" s="237" t="str">
        <f t="shared" si="54"/>
        <v/>
      </c>
      <c r="F190" s="235"/>
      <c r="G190" s="235"/>
      <c r="H190" s="238"/>
      <c r="I190" s="239" t="str">
        <f t="shared" ca="1" si="55"/>
        <v/>
      </c>
      <c r="J190" s="240"/>
      <c r="K190" s="278"/>
      <c r="L190" s="278"/>
      <c r="M190" s="278"/>
      <c r="N190" s="241"/>
      <c r="O190" s="242"/>
      <c r="P190" s="106" t="str">
        <f t="shared" ca="1" si="56"/>
        <v/>
      </c>
      <c r="Q190" s="240"/>
      <c r="R190" s="278"/>
      <c r="S190" s="278"/>
      <c r="T190" s="278"/>
      <c r="U190" s="243"/>
      <c r="V190" s="106"/>
      <c r="W190" s="244" t="str">
        <f t="shared" ca="1" si="57"/>
        <v/>
      </c>
      <c r="X190" s="240"/>
      <c r="Y190" s="278"/>
      <c r="Z190" s="278"/>
      <c r="AA190" s="241"/>
      <c r="AB190" s="238"/>
      <c r="AC190" s="239" t="str">
        <f t="shared" ca="1" si="58"/>
        <v/>
      </c>
      <c r="AD190" s="245" t="str">
        <f t="shared" si="59"/>
        <v/>
      </c>
      <c r="AE190" s="245" t="str">
        <f t="shared" si="60"/>
        <v/>
      </c>
      <c r="AF190" s="11" t="str">
        <f>IF(AD190=4,VLOOKUP(AE190,設定_幼児!$A$2:$B$4,2,1),"---")</f>
        <v>---</v>
      </c>
      <c r="AG190" s="136" t="str">
        <f t="shared" si="61"/>
        <v xml:space="preserve"> </v>
      </c>
      <c r="AH190" s="18" t="str">
        <f t="shared" si="62"/>
        <v/>
      </c>
      <c r="AI190" s="47">
        <v>179</v>
      </c>
      <c r="AJ190" s="47" t="str">
        <f t="shared" si="63"/>
        <v/>
      </c>
      <c r="AK190" s="47" t="str">
        <f t="shared" si="46"/>
        <v>立得点表_幼児!3:７</v>
      </c>
      <c r="AL190" s="156" t="str">
        <f t="shared" si="47"/>
        <v>立得点表_幼児!11:15</v>
      </c>
      <c r="AM190" s="47" t="str">
        <f t="shared" si="48"/>
        <v>ボール得点表_幼児!3:７</v>
      </c>
      <c r="AN190" s="156" t="str">
        <f t="shared" si="49"/>
        <v>ボール得点表_幼児!11:15</v>
      </c>
      <c r="AO190" s="47" t="str">
        <f t="shared" si="50"/>
        <v>25m得点表_幼児!3:7</v>
      </c>
      <c r="AP190" s="156" t="str">
        <f t="shared" si="51"/>
        <v>25m得点表_幼児!11:15</v>
      </c>
      <c r="AQ190" s="47" t="str">
        <f t="shared" si="52"/>
        <v>往得点表_幼児!3:7</v>
      </c>
      <c r="AR190" s="156" t="str">
        <f t="shared" si="53"/>
        <v>往得点表_幼児!11:15</v>
      </c>
      <c r="AS190" s="47" t="e">
        <f>OR(AND(#REF!&lt;=7,#REF!&lt;&gt;""),AND(#REF!&gt;=50,#REF!=""))</f>
        <v>#REF!</v>
      </c>
    </row>
    <row r="191" spans="1:45">
      <c r="A191" s="10">
        <v>180</v>
      </c>
      <c r="B191" s="234"/>
      <c r="C191" s="235"/>
      <c r="D191" s="236"/>
      <c r="E191" s="237" t="str">
        <f t="shared" si="54"/>
        <v/>
      </c>
      <c r="F191" s="235"/>
      <c r="G191" s="235"/>
      <c r="H191" s="238"/>
      <c r="I191" s="239" t="str">
        <f t="shared" ca="1" si="55"/>
        <v/>
      </c>
      <c r="J191" s="240"/>
      <c r="K191" s="278"/>
      <c r="L191" s="278"/>
      <c r="M191" s="278"/>
      <c r="N191" s="241"/>
      <c r="O191" s="242"/>
      <c r="P191" s="106" t="str">
        <f t="shared" ca="1" si="56"/>
        <v/>
      </c>
      <c r="Q191" s="240"/>
      <c r="R191" s="278"/>
      <c r="S191" s="278"/>
      <c r="T191" s="278"/>
      <c r="U191" s="243"/>
      <c r="V191" s="106"/>
      <c r="W191" s="244" t="str">
        <f t="shared" ca="1" si="57"/>
        <v/>
      </c>
      <c r="X191" s="240"/>
      <c r="Y191" s="278"/>
      <c r="Z191" s="278"/>
      <c r="AA191" s="241"/>
      <c r="AB191" s="238"/>
      <c r="AC191" s="239" t="str">
        <f t="shared" ca="1" si="58"/>
        <v/>
      </c>
      <c r="AD191" s="245" t="str">
        <f t="shared" si="59"/>
        <v/>
      </c>
      <c r="AE191" s="245" t="str">
        <f t="shared" si="60"/>
        <v/>
      </c>
      <c r="AF191" s="11" t="str">
        <f>IF(AD191=4,VLOOKUP(AE191,設定_幼児!$A$2:$B$4,2,1),"---")</f>
        <v>---</v>
      </c>
      <c r="AG191" s="136" t="str">
        <f t="shared" si="61"/>
        <v xml:space="preserve"> </v>
      </c>
      <c r="AH191" s="18" t="str">
        <f t="shared" si="62"/>
        <v/>
      </c>
      <c r="AI191" s="47">
        <v>180</v>
      </c>
      <c r="AJ191" s="47" t="str">
        <f t="shared" si="63"/>
        <v/>
      </c>
      <c r="AK191" s="47" t="str">
        <f t="shared" si="46"/>
        <v>立得点表_幼児!3:７</v>
      </c>
      <c r="AL191" s="156" t="str">
        <f t="shared" si="47"/>
        <v>立得点表_幼児!11:15</v>
      </c>
      <c r="AM191" s="47" t="str">
        <f t="shared" si="48"/>
        <v>ボール得点表_幼児!3:７</v>
      </c>
      <c r="AN191" s="156" t="str">
        <f t="shared" si="49"/>
        <v>ボール得点表_幼児!11:15</v>
      </c>
      <c r="AO191" s="47" t="str">
        <f t="shared" si="50"/>
        <v>25m得点表_幼児!3:7</v>
      </c>
      <c r="AP191" s="156" t="str">
        <f t="shared" si="51"/>
        <v>25m得点表_幼児!11:15</v>
      </c>
      <c r="AQ191" s="47" t="str">
        <f t="shared" si="52"/>
        <v>往得点表_幼児!3:7</v>
      </c>
      <c r="AR191" s="156" t="str">
        <f t="shared" si="53"/>
        <v>往得点表_幼児!11:15</v>
      </c>
      <c r="AS191" s="47" t="e">
        <f>OR(AND(#REF!&lt;=7,#REF!&lt;&gt;""),AND(#REF!&gt;=50,#REF!=""))</f>
        <v>#REF!</v>
      </c>
    </row>
    <row r="192" spans="1:45">
      <c r="A192" s="10">
        <v>181</v>
      </c>
      <c r="B192" s="234"/>
      <c r="C192" s="235"/>
      <c r="D192" s="236"/>
      <c r="E192" s="237" t="str">
        <f t="shared" si="54"/>
        <v/>
      </c>
      <c r="F192" s="235"/>
      <c r="G192" s="235"/>
      <c r="H192" s="238"/>
      <c r="I192" s="239" t="str">
        <f t="shared" ca="1" si="55"/>
        <v/>
      </c>
      <c r="J192" s="240"/>
      <c r="K192" s="278"/>
      <c r="L192" s="278"/>
      <c r="M192" s="278"/>
      <c r="N192" s="241"/>
      <c r="O192" s="242"/>
      <c r="P192" s="106" t="str">
        <f t="shared" ca="1" si="56"/>
        <v/>
      </c>
      <c r="Q192" s="240"/>
      <c r="R192" s="278"/>
      <c r="S192" s="278"/>
      <c r="T192" s="278"/>
      <c r="U192" s="243"/>
      <c r="V192" s="106"/>
      <c r="W192" s="244" t="str">
        <f t="shared" ca="1" si="57"/>
        <v/>
      </c>
      <c r="X192" s="240"/>
      <c r="Y192" s="278"/>
      <c r="Z192" s="278"/>
      <c r="AA192" s="241"/>
      <c r="AB192" s="238"/>
      <c r="AC192" s="239" t="str">
        <f t="shared" ca="1" si="58"/>
        <v/>
      </c>
      <c r="AD192" s="245" t="str">
        <f t="shared" si="59"/>
        <v/>
      </c>
      <c r="AE192" s="245" t="str">
        <f t="shared" si="60"/>
        <v/>
      </c>
      <c r="AF192" s="11" t="str">
        <f>IF(AD192=4,VLOOKUP(AE192,設定_幼児!$A$2:$B$4,2,1),"---")</f>
        <v>---</v>
      </c>
      <c r="AG192" s="136" t="str">
        <f t="shared" si="61"/>
        <v xml:space="preserve"> </v>
      </c>
      <c r="AH192" s="18" t="str">
        <f t="shared" si="62"/>
        <v/>
      </c>
      <c r="AI192" s="47">
        <v>181</v>
      </c>
      <c r="AJ192" s="47" t="str">
        <f t="shared" si="63"/>
        <v/>
      </c>
      <c r="AK192" s="47" t="str">
        <f t="shared" si="46"/>
        <v>立得点表_幼児!3:７</v>
      </c>
      <c r="AL192" s="156" t="str">
        <f t="shared" si="47"/>
        <v>立得点表_幼児!11:15</v>
      </c>
      <c r="AM192" s="47" t="str">
        <f t="shared" si="48"/>
        <v>ボール得点表_幼児!3:７</v>
      </c>
      <c r="AN192" s="156" t="str">
        <f t="shared" si="49"/>
        <v>ボール得点表_幼児!11:15</v>
      </c>
      <c r="AO192" s="47" t="str">
        <f t="shared" si="50"/>
        <v>25m得点表_幼児!3:7</v>
      </c>
      <c r="AP192" s="156" t="str">
        <f t="shared" si="51"/>
        <v>25m得点表_幼児!11:15</v>
      </c>
      <c r="AQ192" s="47" t="str">
        <f t="shared" si="52"/>
        <v>往得点表_幼児!3:7</v>
      </c>
      <c r="AR192" s="156" t="str">
        <f t="shared" si="53"/>
        <v>往得点表_幼児!11:15</v>
      </c>
      <c r="AS192" s="47" t="e">
        <f>OR(AND(#REF!&lt;=7,#REF!&lt;&gt;""),AND(#REF!&gt;=50,#REF!=""))</f>
        <v>#REF!</v>
      </c>
    </row>
    <row r="193" spans="1:45">
      <c r="A193" s="10">
        <v>182</v>
      </c>
      <c r="B193" s="234"/>
      <c r="C193" s="235"/>
      <c r="D193" s="236"/>
      <c r="E193" s="237" t="str">
        <f t="shared" si="54"/>
        <v/>
      </c>
      <c r="F193" s="235"/>
      <c r="G193" s="235"/>
      <c r="H193" s="238"/>
      <c r="I193" s="239" t="str">
        <f t="shared" ca="1" si="55"/>
        <v/>
      </c>
      <c r="J193" s="240"/>
      <c r="K193" s="278"/>
      <c r="L193" s="278"/>
      <c r="M193" s="278"/>
      <c r="N193" s="241"/>
      <c r="O193" s="242"/>
      <c r="P193" s="106" t="str">
        <f t="shared" ca="1" si="56"/>
        <v/>
      </c>
      <c r="Q193" s="240"/>
      <c r="R193" s="278"/>
      <c r="S193" s="278"/>
      <c r="T193" s="278"/>
      <c r="U193" s="243"/>
      <c r="V193" s="106"/>
      <c r="W193" s="244" t="str">
        <f t="shared" ca="1" si="57"/>
        <v/>
      </c>
      <c r="X193" s="240"/>
      <c r="Y193" s="278"/>
      <c r="Z193" s="278"/>
      <c r="AA193" s="241"/>
      <c r="AB193" s="238"/>
      <c r="AC193" s="239" t="str">
        <f t="shared" ca="1" si="58"/>
        <v/>
      </c>
      <c r="AD193" s="245" t="str">
        <f t="shared" si="59"/>
        <v/>
      </c>
      <c r="AE193" s="245" t="str">
        <f t="shared" si="60"/>
        <v/>
      </c>
      <c r="AF193" s="11" t="str">
        <f>IF(AD193=4,VLOOKUP(AE193,設定_幼児!$A$2:$B$4,2,1),"---")</f>
        <v>---</v>
      </c>
      <c r="AG193" s="136" t="str">
        <f t="shared" si="61"/>
        <v xml:space="preserve"> </v>
      </c>
      <c r="AH193" s="18" t="str">
        <f t="shared" si="62"/>
        <v/>
      </c>
      <c r="AI193" s="47">
        <v>182</v>
      </c>
      <c r="AJ193" s="47" t="str">
        <f t="shared" si="63"/>
        <v/>
      </c>
      <c r="AK193" s="47" t="str">
        <f t="shared" si="46"/>
        <v>立得点表_幼児!3:７</v>
      </c>
      <c r="AL193" s="156" t="str">
        <f t="shared" si="47"/>
        <v>立得点表_幼児!11:15</v>
      </c>
      <c r="AM193" s="47" t="str">
        <f t="shared" si="48"/>
        <v>ボール得点表_幼児!3:７</v>
      </c>
      <c r="AN193" s="156" t="str">
        <f t="shared" si="49"/>
        <v>ボール得点表_幼児!11:15</v>
      </c>
      <c r="AO193" s="47" t="str">
        <f t="shared" si="50"/>
        <v>25m得点表_幼児!3:7</v>
      </c>
      <c r="AP193" s="156" t="str">
        <f t="shared" si="51"/>
        <v>25m得点表_幼児!11:15</v>
      </c>
      <c r="AQ193" s="47" t="str">
        <f t="shared" si="52"/>
        <v>往得点表_幼児!3:7</v>
      </c>
      <c r="AR193" s="156" t="str">
        <f t="shared" si="53"/>
        <v>往得点表_幼児!11:15</v>
      </c>
      <c r="AS193" s="47" t="e">
        <f>OR(AND(#REF!&lt;=7,#REF!&lt;&gt;""),AND(#REF!&gt;=50,#REF!=""))</f>
        <v>#REF!</v>
      </c>
    </row>
    <row r="194" spans="1:45">
      <c r="A194" s="10">
        <v>183</v>
      </c>
      <c r="B194" s="234"/>
      <c r="C194" s="235"/>
      <c r="D194" s="236"/>
      <c r="E194" s="237" t="str">
        <f t="shared" si="54"/>
        <v/>
      </c>
      <c r="F194" s="235"/>
      <c r="G194" s="235"/>
      <c r="H194" s="238"/>
      <c r="I194" s="239" t="str">
        <f t="shared" ca="1" si="55"/>
        <v/>
      </c>
      <c r="J194" s="240"/>
      <c r="K194" s="278"/>
      <c r="L194" s="278"/>
      <c r="M194" s="278"/>
      <c r="N194" s="241"/>
      <c r="O194" s="242"/>
      <c r="P194" s="106" t="str">
        <f t="shared" ca="1" si="56"/>
        <v/>
      </c>
      <c r="Q194" s="240"/>
      <c r="R194" s="278"/>
      <c r="S194" s="278"/>
      <c r="T194" s="278"/>
      <c r="U194" s="243"/>
      <c r="V194" s="106"/>
      <c r="W194" s="244" t="str">
        <f t="shared" ca="1" si="57"/>
        <v/>
      </c>
      <c r="X194" s="240"/>
      <c r="Y194" s="278"/>
      <c r="Z194" s="278"/>
      <c r="AA194" s="241"/>
      <c r="AB194" s="238"/>
      <c r="AC194" s="239" t="str">
        <f t="shared" ca="1" si="58"/>
        <v/>
      </c>
      <c r="AD194" s="245" t="str">
        <f t="shared" si="59"/>
        <v/>
      </c>
      <c r="AE194" s="245" t="str">
        <f t="shared" si="60"/>
        <v/>
      </c>
      <c r="AF194" s="11" t="str">
        <f>IF(AD194=4,VLOOKUP(AE194,設定_幼児!$A$2:$B$4,2,1),"---")</f>
        <v>---</v>
      </c>
      <c r="AG194" s="136" t="str">
        <f t="shared" si="61"/>
        <v xml:space="preserve"> </v>
      </c>
      <c r="AH194" s="18" t="str">
        <f t="shared" si="62"/>
        <v/>
      </c>
      <c r="AI194" s="47">
        <v>183</v>
      </c>
      <c r="AJ194" s="47" t="str">
        <f t="shared" si="63"/>
        <v/>
      </c>
      <c r="AK194" s="47" t="str">
        <f t="shared" si="46"/>
        <v>立得点表_幼児!3:７</v>
      </c>
      <c r="AL194" s="156" t="str">
        <f t="shared" si="47"/>
        <v>立得点表_幼児!11:15</v>
      </c>
      <c r="AM194" s="47" t="str">
        <f t="shared" si="48"/>
        <v>ボール得点表_幼児!3:７</v>
      </c>
      <c r="AN194" s="156" t="str">
        <f t="shared" si="49"/>
        <v>ボール得点表_幼児!11:15</v>
      </c>
      <c r="AO194" s="47" t="str">
        <f t="shared" si="50"/>
        <v>25m得点表_幼児!3:7</v>
      </c>
      <c r="AP194" s="156" t="str">
        <f t="shared" si="51"/>
        <v>25m得点表_幼児!11:15</v>
      </c>
      <c r="AQ194" s="47" t="str">
        <f t="shared" si="52"/>
        <v>往得点表_幼児!3:7</v>
      </c>
      <c r="AR194" s="156" t="str">
        <f t="shared" si="53"/>
        <v>往得点表_幼児!11:15</v>
      </c>
      <c r="AS194" s="47" t="e">
        <f>OR(AND(#REF!&lt;=7,#REF!&lt;&gt;""),AND(#REF!&gt;=50,#REF!=""))</f>
        <v>#REF!</v>
      </c>
    </row>
    <row r="195" spans="1:45">
      <c r="A195" s="10">
        <v>184</v>
      </c>
      <c r="B195" s="234"/>
      <c r="C195" s="235"/>
      <c r="D195" s="236"/>
      <c r="E195" s="237" t="str">
        <f t="shared" si="54"/>
        <v/>
      </c>
      <c r="F195" s="235"/>
      <c r="G195" s="235"/>
      <c r="H195" s="238"/>
      <c r="I195" s="239" t="str">
        <f t="shared" ca="1" si="55"/>
        <v/>
      </c>
      <c r="J195" s="240"/>
      <c r="K195" s="278"/>
      <c r="L195" s="278"/>
      <c r="M195" s="278"/>
      <c r="N195" s="241"/>
      <c r="O195" s="242"/>
      <c r="P195" s="106" t="str">
        <f t="shared" ca="1" si="56"/>
        <v/>
      </c>
      <c r="Q195" s="240"/>
      <c r="R195" s="278"/>
      <c r="S195" s="278"/>
      <c r="T195" s="278"/>
      <c r="U195" s="243"/>
      <c r="V195" s="106"/>
      <c r="W195" s="244" t="str">
        <f t="shared" ca="1" si="57"/>
        <v/>
      </c>
      <c r="X195" s="240"/>
      <c r="Y195" s="278"/>
      <c r="Z195" s="278"/>
      <c r="AA195" s="241"/>
      <c r="AB195" s="238"/>
      <c r="AC195" s="239" t="str">
        <f t="shared" ca="1" si="58"/>
        <v/>
      </c>
      <c r="AD195" s="245" t="str">
        <f t="shared" si="59"/>
        <v/>
      </c>
      <c r="AE195" s="245" t="str">
        <f t="shared" si="60"/>
        <v/>
      </c>
      <c r="AF195" s="11" t="str">
        <f>IF(AD195=4,VLOOKUP(AE195,設定_幼児!$A$2:$B$4,2,1),"---")</f>
        <v>---</v>
      </c>
      <c r="AG195" s="136" t="str">
        <f t="shared" si="61"/>
        <v xml:space="preserve"> </v>
      </c>
      <c r="AH195" s="18" t="str">
        <f t="shared" si="62"/>
        <v/>
      </c>
      <c r="AI195" s="47">
        <v>184</v>
      </c>
      <c r="AJ195" s="47" t="str">
        <f t="shared" si="63"/>
        <v/>
      </c>
      <c r="AK195" s="47" t="str">
        <f t="shared" si="46"/>
        <v>立得点表_幼児!3:７</v>
      </c>
      <c r="AL195" s="156" t="str">
        <f t="shared" si="47"/>
        <v>立得点表_幼児!11:15</v>
      </c>
      <c r="AM195" s="47" t="str">
        <f t="shared" si="48"/>
        <v>ボール得点表_幼児!3:７</v>
      </c>
      <c r="AN195" s="156" t="str">
        <f t="shared" si="49"/>
        <v>ボール得点表_幼児!11:15</v>
      </c>
      <c r="AO195" s="47" t="str">
        <f t="shared" si="50"/>
        <v>25m得点表_幼児!3:7</v>
      </c>
      <c r="AP195" s="156" t="str">
        <f t="shared" si="51"/>
        <v>25m得点表_幼児!11:15</v>
      </c>
      <c r="AQ195" s="47" t="str">
        <f t="shared" si="52"/>
        <v>往得点表_幼児!3:7</v>
      </c>
      <c r="AR195" s="156" t="str">
        <f t="shared" si="53"/>
        <v>往得点表_幼児!11:15</v>
      </c>
      <c r="AS195" s="47" t="e">
        <f>OR(AND(#REF!&lt;=7,#REF!&lt;&gt;""),AND(#REF!&gt;=50,#REF!=""))</f>
        <v>#REF!</v>
      </c>
    </row>
    <row r="196" spans="1:45">
      <c r="A196" s="10">
        <v>185</v>
      </c>
      <c r="B196" s="234"/>
      <c r="C196" s="235"/>
      <c r="D196" s="236"/>
      <c r="E196" s="237" t="str">
        <f t="shared" si="54"/>
        <v/>
      </c>
      <c r="F196" s="235"/>
      <c r="G196" s="235"/>
      <c r="H196" s="238"/>
      <c r="I196" s="239" t="str">
        <f t="shared" ca="1" si="55"/>
        <v/>
      </c>
      <c r="J196" s="240"/>
      <c r="K196" s="278"/>
      <c r="L196" s="278"/>
      <c r="M196" s="278"/>
      <c r="N196" s="241"/>
      <c r="O196" s="242"/>
      <c r="P196" s="106" t="str">
        <f t="shared" ca="1" si="56"/>
        <v/>
      </c>
      <c r="Q196" s="240"/>
      <c r="R196" s="278"/>
      <c r="S196" s="278"/>
      <c r="T196" s="278"/>
      <c r="U196" s="243"/>
      <c r="V196" s="106"/>
      <c r="W196" s="244" t="str">
        <f t="shared" ca="1" si="57"/>
        <v/>
      </c>
      <c r="X196" s="240"/>
      <c r="Y196" s="278"/>
      <c r="Z196" s="278"/>
      <c r="AA196" s="241"/>
      <c r="AB196" s="238"/>
      <c r="AC196" s="239" t="str">
        <f t="shared" ca="1" si="58"/>
        <v/>
      </c>
      <c r="AD196" s="245" t="str">
        <f t="shared" si="59"/>
        <v/>
      </c>
      <c r="AE196" s="245" t="str">
        <f t="shared" si="60"/>
        <v/>
      </c>
      <c r="AF196" s="11" t="str">
        <f>IF(AD196=4,VLOOKUP(AE196,設定_幼児!$A$2:$B$4,2,1),"---")</f>
        <v>---</v>
      </c>
      <c r="AG196" s="136" t="str">
        <f t="shared" si="61"/>
        <v xml:space="preserve"> </v>
      </c>
      <c r="AH196" s="18" t="str">
        <f t="shared" si="62"/>
        <v/>
      </c>
      <c r="AI196" s="47">
        <v>185</v>
      </c>
      <c r="AJ196" s="47" t="str">
        <f t="shared" si="63"/>
        <v/>
      </c>
      <c r="AK196" s="47" t="str">
        <f t="shared" si="46"/>
        <v>立得点表_幼児!3:７</v>
      </c>
      <c r="AL196" s="156" t="str">
        <f t="shared" si="47"/>
        <v>立得点表_幼児!11:15</v>
      </c>
      <c r="AM196" s="47" t="str">
        <f t="shared" si="48"/>
        <v>ボール得点表_幼児!3:７</v>
      </c>
      <c r="AN196" s="156" t="str">
        <f t="shared" si="49"/>
        <v>ボール得点表_幼児!11:15</v>
      </c>
      <c r="AO196" s="47" t="str">
        <f t="shared" si="50"/>
        <v>25m得点表_幼児!3:7</v>
      </c>
      <c r="AP196" s="156" t="str">
        <f t="shared" si="51"/>
        <v>25m得点表_幼児!11:15</v>
      </c>
      <c r="AQ196" s="47" t="str">
        <f t="shared" si="52"/>
        <v>往得点表_幼児!3:7</v>
      </c>
      <c r="AR196" s="156" t="str">
        <f t="shared" si="53"/>
        <v>往得点表_幼児!11:15</v>
      </c>
      <c r="AS196" s="47" t="e">
        <f>OR(AND(#REF!&lt;=7,#REF!&lt;&gt;""),AND(#REF!&gt;=50,#REF!=""))</f>
        <v>#REF!</v>
      </c>
    </row>
    <row r="197" spans="1:45">
      <c r="A197" s="10">
        <v>186</v>
      </c>
      <c r="B197" s="234"/>
      <c r="C197" s="235"/>
      <c r="D197" s="236"/>
      <c r="E197" s="237" t="str">
        <f t="shared" si="54"/>
        <v/>
      </c>
      <c r="F197" s="235"/>
      <c r="G197" s="235"/>
      <c r="H197" s="238"/>
      <c r="I197" s="239" t="str">
        <f t="shared" ca="1" si="55"/>
        <v/>
      </c>
      <c r="J197" s="240"/>
      <c r="K197" s="278"/>
      <c r="L197" s="278"/>
      <c r="M197" s="278"/>
      <c r="N197" s="241"/>
      <c r="O197" s="242"/>
      <c r="P197" s="106" t="str">
        <f t="shared" ca="1" si="56"/>
        <v/>
      </c>
      <c r="Q197" s="240"/>
      <c r="R197" s="278"/>
      <c r="S197" s="278"/>
      <c r="T197" s="278"/>
      <c r="U197" s="243"/>
      <c r="V197" s="106"/>
      <c r="W197" s="244" t="str">
        <f t="shared" ca="1" si="57"/>
        <v/>
      </c>
      <c r="X197" s="240"/>
      <c r="Y197" s="278"/>
      <c r="Z197" s="278"/>
      <c r="AA197" s="241"/>
      <c r="AB197" s="238"/>
      <c r="AC197" s="239" t="str">
        <f t="shared" ca="1" si="58"/>
        <v/>
      </c>
      <c r="AD197" s="245" t="str">
        <f t="shared" si="59"/>
        <v/>
      </c>
      <c r="AE197" s="245" t="str">
        <f t="shared" si="60"/>
        <v/>
      </c>
      <c r="AF197" s="11" t="str">
        <f>IF(AD197=4,VLOOKUP(AE197,設定_幼児!$A$2:$B$4,2,1),"---")</f>
        <v>---</v>
      </c>
      <c r="AG197" s="136" t="str">
        <f t="shared" si="61"/>
        <v xml:space="preserve"> </v>
      </c>
      <c r="AH197" s="18" t="str">
        <f t="shared" si="62"/>
        <v/>
      </c>
      <c r="AI197" s="47">
        <v>186</v>
      </c>
      <c r="AJ197" s="47" t="str">
        <f t="shared" si="63"/>
        <v/>
      </c>
      <c r="AK197" s="47" t="str">
        <f t="shared" si="46"/>
        <v>立得点表_幼児!3:７</v>
      </c>
      <c r="AL197" s="156" t="str">
        <f t="shared" si="47"/>
        <v>立得点表_幼児!11:15</v>
      </c>
      <c r="AM197" s="47" t="str">
        <f t="shared" si="48"/>
        <v>ボール得点表_幼児!3:７</v>
      </c>
      <c r="AN197" s="156" t="str">
        <f t="shared" si="49"/>
        <v>ボール得点表_幼児!11:15</v>
      </c>
      <c r="AO197" s="47" t="str">
        <f t="shared" si="50"/>
        <v>25m得点表_幼児!3:7</v>
      </c>
      <c r="AP197" s="156" t="str">
        <f t="shared" si="51"/>
        <v>25m得点表_幼児!11:15</v>
      </c>
      <c r="AQ197" s="47" t="str">
        <f t="shared" si="52"/>
        <v>往得点表_幼児!3:7</v>
      </c>
      <c r="AR197" s="156" t="str">
        <f t="shared" si="53"/>
        <v>往得点表_幼児!11:15</v>
      </c>
      <c r="AS197" s="47" t="e">
        <f>OR(AND(#REF!&lt;=7,#REF!&lt;&gt;""),AND(#REF!&gt;=50,#REF!=""))</f>
        <v>#REF!</v>
      </c>
    </row>
    <row r="198" spans="1:45">
      <c r="A198" s="10">
        <v>187</v>
      </c>
      <c r="B198" s="234"/>
      <c r="C198" s="235"/>
      <c r="D198" s="236"/>
      <c r="E198" s="237" t="str">
        <f t="shared" si="54"/>
        <v/>
      </c>
      <c r="F198" s="235"/>
      <c r="G198" s="235"/>
      <c r="H198" s="238"/>
      <c r="I198" s="239" t="str">
        <f t="shared" ca="1" si="55"/>
        <v/>
      </c>
      <c r="J198" s="240"/>
      <c r="K198" s="278"/>
      <c r="L198" s="278"/>
      <c r="M198" s="278"/>
      <c r="N198" s="241"/>
      <c r="O198" s="242"/>
      <c r="P198" s="106" t="str">
        <f t="shared" ca="1" si="56"/>
        <v/>
      </c>
      <c r="Q198" s="240"/>
      <c r="R198" s="278"/>
      <c r="S198" s="278"/>
      <c r="T198" s="278"/>
      <c r="U198" s="243"/>
      <c r="V198" s="106"/>
      <c r="W198" s="244" t="str">
        <f t="shared" ca="1" si="57"/>
        <v/>
      </c>
      <c r="X198" s="240"/>
      <c r="Y198" s="278"/>
      <c r="Z198" s="278"/>
      <c r="AA198" s="241"/>
      <c r="AB198" s="238"/>
      <c r="AC198" s="239" t="str">
        <f t="shared" ca="1" si="58"/>
        <v/>
      </c>
      <c r="AD198" s="245" t="str">
        <f t="shared" si="59"/>
        <v/>
      </c>
      <c r="AE198" s="245" t="str">
        <f t="shared" si="60"/>
        <v/>
      </c>
      <c r="AF198" s="11" t="str">
        <f>IF(AD198=4,VLOOKUP(AE198,設定_幼児!$A$2:$B$4,2,1),"---")</f>
        <v>---</v>
      </c>
      <c r="AG198" s="136" t="str">
        <f t="shared" si="61"/>
        <v xml:space="preserve"> </v>
      </c>
      <c r="AH198" s="18" t="str">
        <f t="shared" si="62"/>
        <v/>
      </c>
      <c r="AI198" s="47">
        <v>187</v>
      </c>
      <c r="AJ198" s="47" t="str">
        <f t="shared" si="63"/>
        <v/>
      </c>
      <c r="AK198" s="47" t="str">
        <f t="shared" si="46"/>
        <v>立得点表_幼児!3:７</v>
      </c>
      <c r="AL198" s="156" t="str">
        <f t="shared" si="47"/>
        <v>立得点表_幼児!11:15</v>
      </c>
      <c r="AM198" s="47" t="str">
        <f t="shared" si="48"/>
        <v>ボール得点表_幼児!3:７</v>
      </c>
      <c r="AN198" s="156" t="str">
        <f t="shared" si="49"/>
        <v>ボール得点表_幼児!11:15</v>
      </c>
      <c r="AO198" s="47" t="str">
        <f t="shared" si="50"/>
        <v>25m得点表_幼児!3:7</v>
      </c>
      <c r="AP198" s="156" t="str">
        <f t="shared" si="51"/>
        <v>25m得点表_幼児!11:15</v>
      </c>
      <c r="AQ198" s="47" t="str">
        <f t="shared" si="52"/>
        <v>往得点表_幼児!3:7</v>
      </c>
      <c r="AR198" s="156" t="str">
        <f t="shared" si="53"/>
        <v>往得点表_幼児!11:15</v>
      </c>
      <c r="AS198" s="47" t="e">
        <f>OR(AND(#REF!&lt;=7,#REF!&lt;&gt;""),AND(#REF!&gt;=50,#REF!=""))</f>
        <v>#REF!</v>
      </c>
    </row>
    <row r="199" spans="1:45">
      <c r="A199" s="10">
        <v>188</v>
      </c>
      <c r="B199" s="234"/>
      <c r="C199" s="235"/>
      <c r="D199" s="236"/>
      <c r="E199" s="237" t="str">
        <f t="shared" si="54"/>
        <v/>
      </c>
      <c r="F199" s="235"/>
      <c r="G199" s="235"/>
      <c r="H199" s="238"/>
      <c r="I199" s="239" t="str">
        <f t="shared" ca="1" si="55"/>
        <v/>
      </c>
      <c r="J199" s="240"/>
      <c r="K199" s="278"/>
      <c r="L199" s="278"/>
      <c r="M199" s="278"/>
      <c r="N199" s="241"/>
      <c r="O199" s="242"/>
      <c r="P199" s="106" t="str">
        <f t="shared" ca="1" si="56"/>
        <v/>
      </c>
      <c r="Q199" s="240"/>
      <c r="R199" s="278"/>
      <c r="S199" s="278"/>
      <c r="T199" s="278"/>
      <c r="U199" s="243"/>
      <c r="V199" s="106"/>
      <c r="W199" s="244" t="str">
        <f t="shared" ca="1" si="57"/>
        <v/>
      </c>
      <c r="X199" s="240"/>
      <c r="Y199" s="278"/>
      <c r="Z199" s="278"/>
      <c r="AA199" s="241"/>
      <c r="AB199" s="238"/>
      <c r="AC199" s="239" t="str">
        <f t="shared" ca="1" si="58"/>
        <v/>
      </c>
      <c r="AD199" s="245" t="str">
        <f t="shared" si="59"/>
        <v/>
      </c>
      <c r="AE199" s="245" t="str">
        <f t="shared" si="60"/>
        <v/>
      </c>
      <c r="AF199" s="11" t="str">
        <f>IF(AD199=4,VLOOKUP(AE199,設定_幼児!$A$2:$B$4,2,1),"---")</f>
        <v>---</v>
      </c>
      <c r="AG199" s="136" t="str">
        <f t="shared" si="61"/>
        <v xml:space="preserve"> </v>
      </c>
      <c r="AH199" s="18" t="str">
        <f t="shared" si="62"/>
        <v/>
      </c>
      <c r="AI199" s="47">
        <v>188</v>
      </c>
      <c r="AJ199" s="47" t="str">
        <f t="shared" si="63"/>
        <v/>
      </c>
      <c r="AK199" s="47" t="str">
        <f t="shared" si="46"/>
        <v>立得点表_幼児!3:７</v>
      </c>
      <c r="AL199" s="156" t="str">
        <f t="shared" si="47"/>
        <v>立得点表_幼児!11:15</v>
      </c>
      <c r="AM199" s="47" t="str">
        <f t="shared" si="48"/>
        <v>ボール得点表_幼児!3:７</v>
      </c>
      <c r="AN199" s="156" t="str">
        <f t="shared" si="49"/>
        <v>ボール得点表_幼児!11:15</v>
      </c>
      <c r="AO199" s="47" t="str">
        <f t="shared" si="50"/>
        <v>25m得点表_幼児!3:7</v>
      </c>
      <c r="AP199" s="156" t="str">
        <f t="shared" si="51"/>
        <v>25m得点表_幼児!11:15</v>
      </c>
      <c r="AQ199" s="47" t="str">
        <f t="shared" si="52"/>
        <v>往得点表_幼児!3:7</v>
      </c>
      <c r="AR199" s="156" t="str">
        <f t="shared" si="53"/>
        <v>往得点表_幼児!11:15</v>
      </c>
      <c r="AS199" s="47" t="e">
        <f>OR(AND(#REF!&lt;=7,#REF!&lt;&gt;""),AND(#REF!&gt;=50,#REF!=""))</f>
        <v>#REF!</v>
      </c>
    </row>
    <row r="200" spans="1:45">
      <c r="A200" s="10">
        <v>189</v>
      </c>
      <c r="B200" s="234"/>
      <c r="C200" s="235"/>
      <c r="D200" s="236"/>
      <c r="E200" s="237" t="str">
        <f t="shared" si="54"/>
        <v/>
      </c>
      <c r="F200" s="235"/>
      <c r="G200" s="235"/>
      <c r="H200" s="238"/>
      <c r="I200" s="239" t="str">
        <f t="shared" ca="1" si="55"/>
        <v/>
      </c>
      <c r="J200" s="240"/>
      <c r="K200" s="278"/>
      <c r="L200" s="278"/>
      <c r="M200" s="278"/>
      <c r="N200" s="241"/>
      <c r="O200" s="242"/>
      <c r="P200" s="106" t="str">
        <f t="shared" ca="1" si="56"/>
        <v/>
      </c>
      <c r="Q200" s="240"/>
      <c r="R200" s="278"/>
      <c r="S200" s="278"/>
      <c r="T200" s="278"/>
      <c r="U200" s="243"/>
      <c r="V200" s="106"/>
      <c r="W200" s="244" t="str">
        <f t="shared" ca="1" si="57"/>
        <v/>
      </c>
      <c r="X200" s="240"/>
      <c r="Y200" s="278"/>
      <c r="Z200" s="278"/>
      <c r="AA200" s="241"/>
      <c r="AB200" s="238"/>
      <c r="AC200" s="239" t="str">
        <f t="shared" ca="1" si="58"/>
        <v/>
      </c>
      <c r="AD200" s="245" t="str">
        <f t="shared" si="59"/>
        <v/>
      </c>
      <c r="AE200" s="245" t="str">
        <f t="shared" si="60"/>
        <v/>
      </c>
      <c r="AF200" s="11" t="str">
        <f>IF(AD200=4,VLOOKUP(AE200,設定_幼児!$A$2:$B$4,2,1),"---")</f>
        <v>---</v>
      </c>
      <c r="AG200" s="136" t="str">
        <f t="shared" si="61"/>
        <v xml:space="preserve"> </v>
      </c>
      <c r="AH200" s="18" t="str">
        <f t="shared" si="62"/>
        <v/>
      </c>
      <c r="AI200" s="47">
        <v>189</v>
      </c>
      <c r="AJ200" s="47" t="str">
        <f t="shared" si="63"/>
        <v/>
      </c>
      <c r="AK200" s="47" t="str">
        <f t="shared" si="46"/>
        <v>立得点表_幼児!3:７</v>
      </c>
      <c r="AL200" s="156" t="str">
        <f t="shared" si="47"/>
        <v>立得点表_幼児!11:15</v>
      </c>
      <c r="AM200" s="47" t="str">
        <f t="shared" si="48"/>
        <v>ボール得点表_幼児!3:７</v>
      </c>
      <c r="AN200" s="156" t="str">
        <f t="shared" si="49"/>
        <v>ボール得点表_幼児!11:15</v>
      </c>
      <c r="AO200" s="47" t="str">
        <f t="shared" si="50"/>
        <v>25m得点表_幼児!3:7</v>
      </c>
      <c r="AP200" s="156" t="str">
        <f t="shared" si="51"/>
        <v>25m得点表_幼児!11:15</v>
      </c>
      <c r="AQ200" s="47" t="str">
        <f t="shared" si="52"/>
        <v>往得点表_幼児!3:7</v>
      </c>
      <c r="AR200" s="156" t="str">
        <f t="shared" si="53"/>
        <v>往得点表_幼児!11:15</v>
      </c>
      <c r="AS200" s="47" t="e">
        <f>OR(AND(#REF!&lt;=7,#REF!&lt;&gt;""),AND(#REF!&gt;=50,#REF!=""))</f>
        <v>#REF!</v>
      </c>
    </row>
    <row r="201" spans="1:45">
      <c r="A201" s="10">
        <v>190</v>
      </c>
      <c r="B201" s="234"/>
      <c r="C201" s="235"/>
      <c r="D201" s="236"/>
      <c r="E201" s="237" t="str">
        <f t="shared" si="54"/>
        <v/>
      </c>
      <c r="F201" s="235"/>
      <c r="G201" s="235"/>
      <c r="H201" s="238"/>
      <c r="I201" s="239" t="str">
        <f t="shared" ca="1" si="55"/>
        <v/>
      </c>
      <c r="J201" s="240"/>
      <c r="K201" s="278"/>
      <c r="L201" s="278"/>
      <c r="M201" s="278"/>
      <c r="N201" s="241"/>
      <c r="O201" s="242"/>
      <c r="P201" s="106" t="str">
        <f t="shared" ca="1" si="56"/>
        <v/>
      </c>
      <c r="Q201" s="240"/>
      <c r="R201" s="278"/>
      <c r="S201" s="278"/>
      <c r="T201" s="278"/>
      <c r="U201" s="243"/>
      <c r="V201" s="106"/>
      <c r="W201" s="244" t="str">
        <f t="shared" ca="1" si="57"/>
        <v/>
      </c>
      <c r="X201" s="240"/>
      <c r="Y201" s="278"/>
      <c r="Z201" s="278"/>
      <c r="AA201" s="241"/>
      <c r="AB201" s="238"/>
      <c r="AC201" s="239" t="str">
        <f t="shared" ca="1" si="58"/>
        <v/>
      </c>
      <c r="AD201" s="245" t="str">
        <f t="shared" si="59"/>
        <v/>
      </c>
      <c r="AE201" s="245" t="str">
        <f t="shared" si="60"/>
        <v/>
      </c>
      <c r="AF201" s="11" t="str">
        <f>IF(AD201=4,VLOOKUP(AE201,設定_幼児!$A$2:$B$4,2,1),"---")</f>
        <v>---</v>
      </c>
      <c r="AG201" s="136" t="str">
        <f t="shared" si="61"/>
        <v xml:space="preserve"> </v>
      </c>
      <c r="AH201" s="18" t="str">
        <f t="shared" si="62"/>
        <v/>
      </c>
      <c r="AI201" s="47">
        <v>190</v>
      </c>
      <c r="AJ201" s="47" t="str">
        <f t="shared" si="63"/>
        <v/>
      </c>
      <c r="AK201" s="47" t="str">
        <f t="shared" si="46"/>
        <v>立得点表_幼児!3:７</v>
      </c>
      <c r="AL201" s="156" t="str">
        <f t="shared" si="47"/>
        <v>立得点表_幼児!11:15</v>
      </c>
      <c r="AM201" s="47" t="str">
        <f t="shared" si="48"/>
        <v>ボール得点表_幼児!3:７</v>
      </c>
      <c r="AN201" s="156" t="str">
        <f t="shared" si="49"/>
        <v>ボール得点表_幼児!11:15</v>
      </c>
      <c r="AO201" s="47" t="str">
        <f t="shared" si="50"/>
        <v>25m得点表_幼児!3:7</v>
      </c>
      <c r="AP201" s="156" t="str">
        <f t="shared" si="51"/>
        <v>25m得点表_幼児!11:15</v>
      </c>
      <c r="AQ201" s="47" t="str">
        <f t="shared" si="52"/>
        <v>往得点表_幼児!3:7</v>
      </c>
      <c r="AR201" s="156" t="str">
        <f t="shared" si="53"/>
        <v>往得点表_幼児!11:15</v>
      </c>
      <c r="AS201" s="47" t="e">
        <f>OR(AND(#REF!&lt;=7,#REF!&lt;&gt;""),AND(#REF!&gt;=50,#REF!=""))</f>
        <v>#REF!</v>
      </c>
    </row>
    <row r="202" spans="1:45">
      <c r="A202" s="10">
        <v>191</v>
      </c>
      <c r="B202" s="234"/>
      <c r="C202" s="235"/>
      <c r="D202" s="236"/>
      <c r="E202" s="237" t="str">
        <f t="shared" si="54"/>
        <v/>
      </c>
      <c r="F202" s="235"/>
      <c r="G202" s="235"/>
      <c r="H202" s="238"/>
      <c r="I202" s="239" t="str">
        <f t="shared" ca="1" si="55"/>
        <v/>
      </c>
      <c r="J202" s="240"/>
      <c r="K202" s="278"/>
      <c r="L202" s="278"/>
      <c r="M202" s="278"/>
      <c r="N202" s="241"/>
      <c r="O202" s="242"/>
      <c r="P202" s="106" t="str">
        <f t="shared" ca="1" si="56"/>
        <v/>
      </c>
      <c r="Q202" s="240"/>
      <c r="R202" s="278"/>
      <c r="S202" s="278"/>
      <c r="T202" s="278"/>
      <c r="U202" s="243"/>
      <c r="V202" s="106"/>
      <c r="W202" s="244" t="str">
        <f t="shared" ca="1" si="57"/>
        <v/>
      </c>
      <c r="X202" s="240"/>
      <c r="Y202" s="278"/>
      <c r="Z202" s="278"/>
      <c r="AA202" s="241"/>
      <c r="AB202" s="238"/>
      <c r="AC202" s="239" t="str">
        <f t="shared" ca="1" si="58"/>
        <v/>
      </c>
      <c r="AD202" s="245" t="str">
        <f t="shared" si="59"/>
        <v/>
      </c>
      <c r="AE202" s="245" t="str">
        <f t="shared" si="60"/>
        <v/>
      </c>
      <c r="AF202" s="11" t="str">
        <f>IF(AD202=4,VLOOKUP(AE202,設定_幼児!$A$2:$B$4,2,1),"---")</f>
        <v>---</v>
      </c>
      <c r="AG202" s="136" t="str">
        <f t="shared" si="61"/>
        <v xml:space="preserve"> </v>
      </c>
      <c r="AH202" s="18" t="str">
        <f t="shared" si="62"/>
        <v/>
      </c>
      <c r="AI202" s="47">
        <v>191</v>
      </c>
      <c r="AJ202" s="47" t="str">
        <f t="shared" si="63"/>
        <v/>
      </c>
      <c r="AK202" s="47" t="str">
        <f t="shared" si="46"/>
        <v>立得点表_幼児!3:７</v>
      </c>
      <c r="AL202" s="156" t="str">
        <f t="shared" si="47"/>
        <v>立得点表_幼児!11:15</v>
      </c>
      <c r="AM202" s="47" t="str">
        <f t="shared" si="48"/>
        <v>ボール得点表_幼児!3:７</v>
      </c>
      <c r="AN202" s="156" t="str">
        <f t="shared" si="49"/>
        <v>ボール得点表_幼児!11:15</v>
      </c>
      <c r="AO202" s="47" t="str">
        <f t="shared" si="50"/>
        <v>25m得点表_幼児!3:7</v>
      </c>
      <c r="AP202" s="156" t="str">
        <f t="shared" si="51"/>
        <v>25m得点表_幼児!11:15</v>
      </c>
      <c r="AQ202" s="47" t="str">
        <f t="shared" si="52"/>
        <v>往得点表_幼児!3:7</v>
      </c>
      <c r="AR202" s="156" t="str">
        <f t="shared" si="53"/>
        <v>往得点表_幼児!11:15</v>
      </c>
      <c r="AS202" s="47" t="e">
        <f>OR(AND(#REF!&lt;=7,#REF!&lt;&gt;""),AND(#REF!&gt;=50,#REF!=""))</f>
        <v>#REF!</v>
      </c>
    </row>
    <row r="203" spans="1:45">
      <c r="A203" s="10">
        <v>192</v>
      </c>
      <c r="B203" s="234"/>
      <c r="C203" s="235"/>
      <c r="D203" s="236"/>
      <c r="E203" s="237" t="str">
        <f t="shared" si="54"/>
        <v/>
      </c>
      <c r="F203" s="235"/>
      <c r="G203" s="235"/>
      <c r="H203" s="238"/>
      <c r="I203" s="239" t="str">
        <f t="shared" ca="1" si="55"/>
        <v/>
      </c>
      <c r="J203" s="240"/>
      <c r="K203" s="278"/>
      <c r="L203" s="278"/>
      <c r="M203" s="278"/>
      <c r="N203" s="241"/>
      <c r="O203" s="242"/>
      <c r="P203" s="106" t="str">
        <f t="shared" ca="1" si="56"/>
        <v/>
      </c>
      <c r="Q203" s="240"/>
      <c r="R203" s="278"/>
      <c r="S203" s="278"/>
      <c r="T203" s="278"/>
      <c r="U203" s="243"/>
      <c r="V203" s="106"/>
      <c r="W203" s="244" t="str">
        <f t="shared" ca="1" si="57"/>
        <v/>
      </c>
      <c r="X203" s="240"/>
      <c r="Y203" s="278"/>
      <c r="Z203" s="278"/>
      <c r="AA203" s="241"/>
      <c r="AB203" s="238"/>
      <c r="AC203" s="239" t="str">
        <f t="shared" ca="1" si="58"/>
        <v/>
      </c>
      <c r="AD203" s="245" t="str">
        <f t="shared" si="59"/>
        <v/>
      </c>
      <c r="AE203" s="245" t="str">
        <f t="shared" si="60"/>
        <v/>
      </c>
      <c r="AF203" s="11" t="str">
        <f>IF(AD203=4,VLOOKUP(AE203,設定_幼児!$A$2:$B$4,2,1),"---")</f>
        <v>---</v>
      </c>
      <c r="AG203" s="136" t="str">
        <f t="shared" si="61"/>
        <v xml:space="preserve"> </v>
      </c>
      <c r="AH203" s="18" t="str">
        <f t="shared" si="62"/>
        <v/>
      </c>
      <c r="AI203" s="47">
        <v>192</v>
      </c>
      <c r="AJ203" s="47" t="str">
        <f t="shared" si="63"/>
        <v/>
      </c>
      <c r="AK203" s="47" t="str">
        <f t="shared" si="46"/>
        <v>立得点表_幼児!3:７</v>
      </c>
      <c r="AL203" s="156" t="str">
        <f t="shared" si="47"/>
        <v>立得点表_幼児!11:15</v>
      </c>
      <c r="AM203" s="47" t="str">
        <f t="shared" si="48"/>
        <v>ボール得点表_幼児!3:７</v>
      </c>
      <c r="AN203" s="156" t="str">
        <f t="shared" si="49"/>
        <v>ボール得点表_幼児!11:15</v>
      </c>
      <c r="AO203" s="47" t="str">
        <f t="shared" si="50"/>
        <v>25m得点表_幼児!3:7</v>
      </c>
      <c r="AP203" s="156" t="str">
        <f t="shared" si="51"/>
        <v>25m得点表_幼児!11:15</v>
      </c>
      <c r="AQ203" s="47" t="str">
        <f t="shared" si="52"/>
        <v>往得点表_幼児!3:7</v>
      </c>
      <c r="AR203" s="156" t="str">
        <f t="shared" si="53"/>
        <v>往得点表_幼児!11:15</v>
      </c>
      <c r="AS203" s="47" t="e">
        <f>OR(AND(#REF!&lt;=7,#REF!&lt;&gt;""),AND(#REF!&gt;=50,#REF!=""))</f>
        <v>#REF!</v>
      </c>
    </row>
    <row r="204" spans="1:45">
      <c r="A204" s="10">
        <v>193</v>
      </c>
      <c r="B204" s="234"/>
      <c r="C204" s="235"/>
      <c r="D204" s="236"/>
      <c r="E204" s="237" t="str">
        <f t="shared" si="54"/>
        <v/>
      </c>
      <c r="F204" s="235"/>
      <c r="G204" s="235"/>
      <c r="H204" s="238"/>
      <c r="I204" s="239" t="str">
        <f t="shared" ca="1" si="55"/>
        <v/>
      </c>
      <c r="J204" s="240"/>
      <c r="K204" s="278"/>
      <c r="L204" s="278"/>
      <c r="M204" s="278"/>
      <c r="N204" s="241"/>
      <c r="O204" s="242"/>
      <c r="P204" s="106" t="str">
        <f t="shared" ca="1" si="56"/>
        <v/>
      </c>
      <c r="Q204" s="240"/>
      <c r="R204" s="278"/>
      <c r="S204" s="278"/>
      <c r="T204" s="278"/>
      <c r="U204" s="243"/>
      <c r="V204" s="106"/>
      <c r="W204" s="244" t="str">
        <f t="shared" ca="1" si="57"/>
        <v/>
      </c>
      <c r="X204" s="240"/>
      <c r="Y204" s="278"/>
      <c r="Z204" s="278"/>
      <c r="AA204" s="241"/>
      <c r="AB204" s="238"/>
      <c r="AC204" s="239" t="str">
        <f t="shared" ca="1" si="58"/>
        <v/>
      </c>
      <c r="AD204" s="245" t="str">
        <f t="shared" si="59"/>
        <v/>
      </c>
      <c r="AE204" s="245" t="str">
        <f t="shared" si="60"/>
        <v/>
      </c>
      <c r="AF204" s="11" t="str">
        <f>IF(AD204=4,VLOOKUP(AE204,設定_幼児!$A$2:$B$4,2,1),"---")</f>
        <v>---</v>
      </c>
      <c r="AG204" s="136" t="str">
        <f t="shared" si="61"/>
        <v xml:space="preserve"> </v>
      </c>
      <c r="AH204" s="18" t="str">
        <f t="shared" si="62"/>
        <v/>
      </c>
      <c r="AI204" s="47">
        <v>193</v>
      </c>
      <c r="AJ204" s="47" t="str">
        <f t="shared" si="63"/>
        <v/>
      </c>
      <c r="AK204" s="47" t="str">
        <f t="shared" si="46"/>
        <v>立得点表_幼児!3:７</v>
      </c>
      <c r="AL204" s="156" t="str">
        <f t="shared" si="47"/>
        <v>立得点表_幼児!11:15</v>
      </c>
      <c r="AM204" s="47" t="str">
        <f t="shared" si="48"/>
        <v>ボール得点表_幼児!3:７</v>
      </c>
      <c r="AN204" s="156" t="str">
        <f t="shared" si="49"/>
        <v>ボール得点表_幼児!11:15</v>
      </c>
      <c r="AO204" s="47" t="str">
        <f t="shared" si="50"/>
        <v>25m得点表_幼児!3:7</v>
      </c>
      <c r="AP204" s="156" t="str">
        <f t="shared" si="51"/>
        <v>25m得点表_幼児!11:15</v>
      </c>
      <c r="AQ204" s="47" t="str">
        <f t="shared" si="52"/>
        <v>往得点表_幼児!3:7</v>
      </c>
      <c r="AR204" s="156" t="str">
        <f t="shared" si="53"/>
        <v>往得点表_幼児!11:15</v>
      </c>
      <c r="AS204" s="47" t="e">
        <f>OR(AND(#REF!&lt;=7,#REF!&lt;&gt;""),AND(#REF!&gt;=50,#REF!=""))</f>
        <v>#REF!</v>
      </c>
    </row>
    <row r="205" spans="1:45">
      <c r="A205" s="10">
        <v>194</v>
      </c>
      <c r="B205" s="234"/>
      <c r="C205" s="235"/>
      <c r="D205" s="236"/>
      <c r="E205" s="237" t="str">
        <f t="shared" si="54"/>
        <v/>
      </c>
      <c r="F205" s="235"/>
      <c r="G205" s="235"/>
      <c r="H205" s="238"/>
      <c r="I205" s="239" t="str">
        <f t="shared" ca="1" si="55"/>
        <v/>
      </c>
      <c r="J205" s="240"/>
      <c r="K205" s="278"/>
      <c r="L205" s="278"/>
      <c r="M205" s="278"/>
      <c r="N205" s="241"/>
      <c r="O205" s="242"/>
      <c r="P205" s="106" t="str">
        <f t="shared" ca="1" si="56"/>
        <v/>
      </c>
      <c r="Q205" s="240"/>
      <c r="R205" s="278"/>
      <c r="S205" s="278"/>
      <c r="T205" s="278"/>
      <c r="U205" s="243"/>
      <c r="V205" s="106"/>
      <c r="W205" s="244" t="str">
        <f t="shared" ca="1" si="57"/>
        <v/>
      </c>
      <c r="X205" s="240"/>
      <c r="Y205" s="278"/>
      <c r="Z205" s="278"/>
      <c r="AA205" s="241"/>
      <c r="AB205" s="238"/>
      <c r="AC205" s="239" t="str">
        <f t="shared" ca="1" si="58"/>
        <v/>
      </c>
      <c r="AD205" s="245" t="str">
        <f t="shared" si="59"/>
        <v/>
      </c>
      <c r="AE205" s="245" t="str">
        <f t="shared" si="60"/>
        <v/>
      </c>
      <c r="AF205" s="11" t="str">
        <f>IF(AD205=4,VLOOKUP(AE205,設定_幼児!$A$2:$B$4,2,1),"---")</f>
        <v>---</v>
      </c>
      <c r="AG205" s="136" t="str">
        <f t="shared" si="61"/>
        <v xml:space="preserve"> </v>
      </c>
      <c r="AH205" s="18" t="str">
        <f t="shared" si="62"/>
        <v/>
      </c>
      <c r="AI205" s="47">
        <v>194</v>
      </c>
      <c r="AJ205" s="47" t="str">
        <f t="shared" si="63"/>
        <v/>
      </c>
      <c r="AK205" s="47" t="str">
        <f t="shared" ref="AK205:AK268" si="64">"立得点表_幼児!"&amp;$AJ205&amp;"3:"&amp;$AJ205&amp;"７"</f>
        <v>立得点表_幼児!3:７</v>
      </c>
      <c r="AL205" s="156" t="str">
        <f t="shared" ref="AL205:AL268" si="65">"立得点表_幼児!"&amp;$AJ205&amp;"11:"&amp;$AJ205&amp;"15"</f>
        <v>立得点表_幼児!11:15</v>
      </c>
      <c r="AM205" s="47" t="str">
        <f t="shared" ref="AM205:AM268" si="66">"ボール得点表_幼児!"&amp;$AJ205&amp;"3:"&amp;$AJ205&amp;"７"</f>
        <v>ボール得点表_幼児!3:７</v>
      </c>
      <c r="AN205" s="156" t="str">
        <f t="shared" ref="AN205:AN268" si="67">"ボール得点表_幼児!"&amp;$AJ205&amp;"11:"&amp;$AJ205&amp;"15"</f>
        <v>ボール得点表_幼児!11:15</v>
      </c>
      <c r="AO205" s="47" t="str">
        <f t="shared" ref="AO205:AO268" si="68">"25m得点表_幼児!"&amp;$AJ205&amp;"3:"&amp;$AJ205&amp;"7"</f>
        <v>25m得点表_幼児!3:7</v>
      </c>
      <c r="AP205" s="156" t="str">
        <f t="shared" ref="AP205:AP268" si="69">"25m得点表_幼児!"&amp;$AJ204&amp;"11:"&amp;$AJ205&amp;"15"</f>
        <v>25m得点表_幼児!11:15</v>
      </c>
      <c r="AQ205" s="47" t="str">
        <f t="shared" ref="AQ205:AQ268" si="70">"往得点表_幼児!"&amp;$AJ205&amp;"3:"&amp;$AJ205&amp;"7"</f>
        <v>往得点表_幼児!3:7</v>
      </c>
      <c r="AR205" s="156" t="str">
        <f t="shared" ref="AR205:AR268" si="71">"往得点表_幼児!"&amp;$AJ205&amp;"11:"&amp;$AJ205&amp;"15"</f>
        <v>往得点表_幼児!11:15</v>
      </c>
      <c r="AS205" s="47" t="e">
        <f>OR(AND(#REF!&lt;=7,#REF!&lt;&gt;""),AND(#REF!&gt;=50,#REF!=""))</f>
        <v>#REF!</v>
      </c>
    </row>
    <row r="206" spans="1:45">
      <c r="A206" s="10">
        <v>195</v>
      </c>
      <c r="B206" s="234"/>
      <c r="C206" s="235"/>
      <c r="D206" s="236"/>
      <c r="E206" s="237" t="str">
        <f t="shared" si="54"/>
        <v/>
      </c>
      <c r="F206" s="235"/>
      <c r="G206" s="235"/>
      <c r="H206" s="238"/>
      <c r="I206" s="239" t="str">
        <f t="shared" ca="1" si="55"/>
        <v/>
      </c>
      <c r="J206" s="240"/>
      <c r="K206" s="278"/>
      <c r="L206" s="278"/>
      <c r="M206" s="278"/>
      <c r="N206" s="241"/>
      <c r="O206" s="242"/>
      <c r="P206" s="106" t="str">
        <f t="shared" ca="1" si="56"/>
        <v/>
      </c>
      <c r="Q206" s="240"/>
      <c r="R206" s="278"/>
      <c r="S206" s="278"/>
      <c r="T206" s="278"/>
      <c r="U206" s="243"/>
      <c r="V206" s="106"/>
      <c r="W206" s="244" t="str">
        <f t="shared" ca="1" si="57"/>
        <v/>
      </c>
      <c r="X206" s="240"/>
      <c r="Y206" s="278"/>
      <c r="Z206" s="278"/>
      <c r="AA206" s="241"/>
      <c r="AB206" s="238"/>
      <c r="AC206" s="239" t="str">
        <f t="shared" ca="1" si="58"/>
        <v/>
      </c>
      <c r="AD206" s="245" t="str">
        <f t="shared" si="59"/>
        <v/>
      </c>
      <c r="AE206" s="245" t="str">
        <f t="shared" si="60"/>
        <v/>
      </c>
      <c r="AF206" s="11" t="str">
        <f>IF(AD206=4,VLOOKUP(AE206,設定_幼児!$A$2:$B$4,2,1),"---")</f>
        <v>---</v>
      </c>
      <c r="AG206" s="136" t="str">
        <f t="shared" si="61"/>
        <v xml:space="preserve"> </v>
      </c>
      <c r="AH206" s="18" t="str">
        <f t="shared" si="62"/>
        <v/>
      </c>
      <c r="AI206" s="47">
        <v>195</v>
      </c>
      <c r="AJ206" s="47" t="str">
        <f t="shared" si="63"/>
        <v/>
      </c>
      <c r="AK206" s="47" t="str">
        <f t="shared" si="64"/>
        <v>立得点表_幼児!3:７</v>
      </c>
      <c r="AL206" s="156" t="str">
        <f t="shared" si="65"/>
        <v>立得点表_幼児!11:15</v>
      </c>
      <c r="AM206" s="47" t="str">
        <f t="shared" si="66"/>
        <v>ボール得点表_幼児!3:７</v>
      </c>
      <c r="AN206" s="156" t="str">
        <f t="shared" si="67"/>
        <v>ボール得点表_幼児!11:15</v>
      </c>
      <c r="AO206" s="47" t="str">
        <f t="shared" si="68"/>
        <v>25m得点表_幼児!3:7</v>
      </c>
      <c r="AP206" s="156" t="str">
        <f t="shared" si="69"/>
        <v>25m得点表_幼児!11:15</v>
      </c>
      <c r="AQ206" s="47" t="str">
        <f t="shared" si="70"/>
        <v>往得点表_幼児!3:7</v>
      </c>
      <c r="AR206" s="156" t="str">
        <f t="shared" si="71"/>
        <v>往得点表_幼児!11:15</v>
      </c>
      <c r="AS206" s="47" t="e">
        <f>OR(AND(#REF!&lt;=7,#REF!&lt;&gt;""),AND(#REF!&gt;=50,#REF!=""))</f>
        <v>#REF!</v>
      </c>
    </row>
    <row r="207" spans="1:45">
      <c r="A207" s="10">
        <v>196</v>
      </c>
      <c r="B207" s="234"/>
      <c r="C207" s="235"/>
      <c r="D207" s="236"/>
      <c r="E207" s="237" t="str">
        <f t="shared" si="54"/>
        <v/>
      </c>
      <c r="F207" s="235"/>
      <c r="G207" s="235"/>
      <c r="H207" s="238"/>
      <c r="I207" s="239" t="str">
        <f t="shared" ca="1" si="55"/>
        <v/>
      </c>
      <c r="J207" s="240"/>
      <c r="K207" s="278"/>
      <c r="L207" s="278"/>
      <c r="M207" s="278"/>
      <c r="N207" s="241"/>
      <c r="O207" s="242"/>
      <c r="P207" s="106" t="str">
        <f t="shared" ca="1" si="56"/>
        <v/>
      </c>
      <c r="Q207" s="240"/>
      <c r="R207" s="278"/>
      <c r="S207" s="278"/>
      <c r="T207" s="278"/>
      <c r="U207" s="243"/>
      <c r="V207" s="106"/>
      <c r="W207" s="244" t="str">
        <f t="shared" ca="1" si="57"/>
        <v/>
      </c>
      <c r="X207" s="240"/>
      <c r="Y207" s="278"/>
      <c r="Z207" s="278"/>
      <c r="AA207" s="241"/>
      <c r="AB207" s="238"/>
      <c r="AC207" s="239" t="str">
        <f t="shared" ca="1" si="58"/>
        <v/>
      </c>
      <c r="AD207" s="245" t="str">
        <f t="shared" si="59"/>
        <v/>
      </c>
      <c r="AE207" s="245" t="str">
        <f t="shared" si="60"/>
        <v/>
      </c>
      <c r="AF207" s="11" t="str">
        <f>IF(AD207=4,VLOOKUP(AE207,設定_幼児!$A$2:$B$4,2,1),"---")</f>
        <v>---</v>
      </c>
      <c r="AG207" s="136" t="str">
        <f t="shared" si="61"/>
        <v xml:space="preserve"> </v>
      </c>
      <c r="AH207" s="18" t="str">
        <f t="shared" si="62"/>
        <v/>
      </c>
      <c r="AI207" s="47">
        <v>196</v>
      </c>
      <c r="AJ207" s="47" t="str">
        <f t="shared" si="63"/>
        <v/>
      </c>
      <c r="AK207" s="47" t="str">
        <f t="shared" si="64"/>
        <v>立得点表_幼児!3:７</v>
      </c>
      <c r="AL207" s="156" t="str">
        <f t="shared" si="65"/>
        <v>立得点表_幼児!11:15</v>
      </c>
      <c r="AM207" s="47" t="str">
        <f t="shared" si="66"/>
        <v>ボール得点表_幼児!3:７</v>
      </c>
      <c r="AN207" s="156" t="str">
        <f t="shared" si="67"/>
        <v>ボール得点表_幼児!11:15</v>
      </c>
      <c r="AO207" s="47" t="str">
        <f t="shared" si="68"/>
        <v>25m得点表_幼児!3:7</v>
      </c>
      <c r="AP207" s="156" t="str">
        <f t="shared" si="69"/>
        <v>25m得点表_幼児!11:15</v>
      </c>
      <c r="AQ207" s="47" t="str">
        <f t="shared" si="70"/>
        <v>往得点表_幼児!3:7</v>
      </c>
      <c r="AR207" s="156" t="str">
        <f t="shared" si="71"/>
        <v>往得点表_幼児!11:15</v>
      </c>
      <c r="AS207" s="47" t="e">
        <f>OR(AND(#REF!&lt;=7,#REF!&lt;&gt;""),AND(#REF!&gt;=50,#REF!=""))</f>
        <v>#REF!</v>
      </c>
    </row>
    <row r="208" spans="1:45">
      <c r="A208" s="10">
        <v>197</v>
      </c>
      <c r="B208" s="234"/>
      <c r="C208" s="235"/>
      <c r="D208" s="236"/>
      <c r="E208" s="237" t="str">
        <f t="shared" si="54"/>
        <v/>
      </c>
      <c r="F208" s="235"/>
      <c r="G208" s="235"/>
      <c r="H208" s="238"/>
      <c r="I208" s="239" t="str">
        <f t="shared" ca="1" si="55"/>
        <v/>
      </c>
      <c r="J208" s="240"/>
      <c r="K208" s="278"/>
      <c r="L208" s="278"/>
      <c r="M208" s="278"/>
      <c r="N208" s="241"/>
      <c r="O208" s="242"/>
      <c r="P208" s="106" t="str">
        <f t="shared" ca="1" si="56"/>
        <v/>
      </c>
      <c r="Q208" s="240"/>
      <c r="R208" s="278"/>
      <c r="S208" s="278"/>
      <c r="T208" s="278"/>
      <c r="U208" s="243"/>
      <c r="V208" s="106"/>
      <c r="W208" s="244" t="str">
        <f t="shared" ca="1" si="57"/>
        <v/>
      </c>
      <c r="X208" s="240"/>
      <c r="Y208" s="278"/>
      <c r="Z208" s="278"/>
      <c r="AA208" s="241"/>
      <c r="AB208" s="238"/>
      <c r="AC208" s="239" t="str">
        <f t="shared" ca="1" si="58"/>
        <v/>
      </c>
      <c r="AD208" s="245" t="str">
        <f t="shared" si="59"/>
        <v/>
      </c>
      <c r="AE208" s="245" t="str">
        <f t="shared" si="60"/>
        <v/>
      </c>
      <c r="AF208" s="11" t="str">
        <f>IF(AD208=4,VLOOKUP(AE208,設定_幼児!$A$2:$B$4,2,1),"---")</f>
        <v>---</v>
      </c>
      <c r="AG208" s="136" t="str">
        <f t="shared" si="61"/>
        <v xml:space="preserve"> </v>
      </c>
      <c r="AH208" s="18" t="str">
        <f t="shared" si="62"/>
        <v/>
      </c>
      <c r="AI208" s="47">
        <v>197</v>
      </c>
      <c r="AJ208" s="47" t="str">
        <f t="shared" si="63"/>
        <v/>
      </c>
      <c r="AK208" s="47" t="str">
        <f t="shared" si="64"/>
        <v>立得点表_幼児!3:７</v>
      </c>
      <c r="AL208" s="156" t="str">
        <f t="shared" si="65"/>
        <v>立得点表_幼児!11:15</v>
      </c>
      <c r="AM208" s="47" t="str">
        <f t="shared" si="66"/>
        <v>ボール得点表_幼児!3:７</v>
      </c>
      <c r="AN208" s="156" t="str">
        <f t="shared" si="67"/>
        <v>ボール得点表_幼児!11:15</v>
      </c>
      <c r="AO208" s="47" t="str">
        <f t="shared" si="68"/>
        <v>25m得点表_幼児!3:7</v>
      </c>
      <c r="AP208" s="156" t="str">
        <f t="shared" si="69"/>
        <v>25m得点表_幼児!11:15</v>
      </c>
      <c r="AQ208" s="47" t="str">
        <f t="shared" si="70"/>
        <v>往得点表_幼児!3:7</v>
      </c>
      <c r="AR208" s="156" t="str">
        <f t="shared" si="71"/>
        <v>往得点表_幼児!11:15</v>
      </c>
      <c r="AS208" s="47" t="e">
        <f>OR(AND(#REF!&lt;=7,#REF!&lt;&gt;""),AND(#REF!&gt;=50,#REF!=""))</f>
        <v>#REF!</v>
      </c>
    </row>
    <row r="209" spans="1:45">
      <c r="A209" s="10">
        <v>198</v>
      </c>
      <c r="B209" s="234"/>
      <c r="C209" s="235"/>
      <c r="D209" s="236"/>
      <c r="E209" s="237" t="str">
        <f t="shared" si="54"/>
        <v/>
      </c>
      <c r="F209" s="235"/>
      <c r="G209" s="235"/>
      <c r="H209" s="238"/>
      <c r="I209" s="239" t="str">
        <f t="shared" ca="1" si="55"/>
        <v/>
      </c>
      <c r="J209" s="240"/>
      <c r="K209" s="278"/>
      <c r="L209" s="278"/>
      <c r="M209" s="278"/>
      <c r="N209" s="241"/>
      <c r="O209" s="242"/>
      <c r="P209" s="106" t="str">
        <f t="shared" ca="1" si="56"/>
        <v/>
      </c>
      <c r="Q209" s="240"/>
      <c r="R209" s="278"/>
      <c r="S209" s="278"/>
      <c r="T209" s="278"/>
      <c r="U209" s="243"/>
      <c r="V209" s="106"/>
      <c r="W209" s="244" t="str">
        <f t="shared" ca="1" si="57"/>
        <v/>
      </c>
      <c r="X209" s="240"/>
      <c r="Y209" s="278"/>
      <c r="Z209" s="278"/>
      <c r="AA209" s="241"/>
      <c r="AB209" s="238"/>
      <c r="AC209" s="239" t="str">
        <f t="shared" ca="1" si="58"/>
        <v/>
      </c>
      <c r="AD209" s="245" t="str">
        <f t="shared" si="59"/>
        <v/>
      </c>
      <c r="AE209" s="245" t="str">
        <f t="shared" si="60"/>
        <v/>
      </c>
      <c r="AF209" s="11" t="str">
        <f>IF(AD209=4,VLOOKUP(AE209,設定_幼児!$A$2:$B$4,2,1),"---")</f>
        <v>---</v>
      </c>
      <c r="AG209" s="136" t="str">
        <f t="shared" si="61"/>
        <v xml:space="preserve"> </v>
      </c>
      <c r="AH209" s="18" t="str">
        <f t="shared" si="62"/>
        <v/>
      </c>
      <c r="AI209" s="47">
        <v>198</v>
      </c>
      <c r="AJ209" s="47" t="str">
        <f t="shared" si="63"/>
        <v/>
      </c>
      <c r="AK209" s="47" t="str">
        <f t="shared" si="64"/>
        <v>立得点表_幼児!3:７</v>
      </c>
      <c r="AL209" s="156" t="str">
        <f t="shared" si="65"/>
        <v>立得点表_幼児!11:15</v>
      </c>
      <c r="AM209" s="47" t="str">
        <f t="shared" si="66"/>
        <v>ボール得点表_幼児!3:７</v>
      </c>
      <c r="AN209" s="156" t="str">
        <f t="shared" si="67"/>
        <v>ボール得点表_幼児!11:15</v>
      </c>
      <c r="AO209" s="47" t="str">
        <f t="shared" si="68"/>
        <v>25m得点表_幼児!3:7</v>
      </c>
      <c r="AP209" s="156" t="str">
        <f t="shared" si="69"/>
        <v>25m得点表_幼児!11:15</v>
      </c>
      <c r="AQ209" s="47" t="str">
        <f t="shared" si="70"/>
        <v>往得点表_幼児!3:7</v>
      </c>
      <c r="AR209" s="156" t="str">
        <f t="shared" si="71"/>
        <v>往得点表_幼児!11:15</v>
      </c>
      <c r="AS209" s="47" t="e">
        <f>OR(AND(#REF!&lt;=7,#REF!&lt;&gt;""),AND(#REF!&gt;=50,#REF!=""))</f>
        <v>#REF!</v>
      </c>
    </row>
    <row r="210" spans="1:45">
      <c r="A210" s="10">
        <v>199</v>
      </c>
      <c r="B210" s="234"/>
      <c r="C210" s="235"/>
      <c r="D210" s="236"/>
      <c r="E210" s="237" t="str">
        <f t="shared" si="54"/>
        <v/>
      </c>
      <c r="F210" s="235"/>
      <c r="G210" s="235"/>
      <c r="H210" s="238"/>
      <c r="I210" s="239" t="str">
        <f t="shared" ca="1" si="55"/>
        <v/>
      </c>
      <c r="J210" s="240"/>
      <c r="K210" s="278"/>
      <c r="L210" s="278"/>
      <c r="M210" s="278"/>
      <c r="N210" s="241"/>
      <c r="O210" s="242"/>
      <c r="P210" s="106" t="str">
        <f t="shared" ca="1" si="56"/>
        <v/>
      </c>
      <c r="Q210" s="240"/>
      <c r="R210" s="278"/>
      <c r="S210" s="278"/>
      <c r="T210" s="278"/>
      <c r="U210" s="243"/>
      <c r="V210" s="106"/>
      <c r="W210" s="244" t="str">
        <f t="shared" ca="1" si="57"/>
        <v/>
      </c>
      <c r="X210" s="240"/>
      <c r="Y210" s="278"/>
      <c r="Z210" s="278"/>
      <c r="AA210" s="241"/>
      <c r="AB210" s="238"/>
      <c r="AC210" s="239" t="str">
        <f t="shared" ca="1" si="58"/>
        <v/>
      </c>
      <c r="AD210" s="245" t="str">
        <f t="shared" si="59"/>
        <v/>
      </c>
      <c r="AE210" s="245" t="str">
        <f t="shared" si="60"/>
        <v/>
      </c>
      <c r="AF210" s="11" t="str">
        <f>IF(AD210=4,VLOOKUP(AE210,設定_幼児!$A$2:$B$4,2,1),"---")</f>
        <v>---</v>
      </c>
      <c r="AG210" s="136" t="str">
        <f t="shared" si="61"/>
        <v xml:space="preserve"> </v>
      </c>
      <c r="AH210" s="18" t="str">
        <f t="shared" si="62"/>
        <v/>
      </c>
      <c r="AI210" s="47">
        <v>199</v>
      </c>
      <c r="AJ210" s="47" t="str">
        <f t="shared" si="63"/>
        <v/>
      </c>
      <c r="AK210" s="47" t="str">
        <f t="shared" si="64"/>
        <v>立得点表_幼児!3:７</v>
      </c>
      <c r="AL210" s="156" t="str">
        <f t="shared" si="65"/>
        <v>立得点表_幼児!11:15</v>
      </c>
      <c r="AM210" s="47" t="str">
        <f t="shared" si="66"/>
        <v>ボール得点表_幼児!3:７</v>
      </c>
      <c r="AN210" s="156" t="str">
        <f t="shared" si="67"/>
        <v>ボール得点表_幼児!11:15</v>
      </c>
      <c r="AO210" s="47" t="str">
        <f t="shared" si="68"/>
        <v>25m得点表_幼児!3:7</v>
      </c>
      <c r="AP210" s="156" t="str">
        <f t="shared" si="69"/>
        <v>25m得点表_幼児!11:15</v>
      </c>
      <c r="AQ210" s="47" t="str">
        <f t="shared" si="70"/>
        <v>往得点表_幼児!3:7</v>
      </c>
      <c r="AR210" s="156" t="str">
        <f t="shared" si="71"/>
        <v>往得点表_幼児!11:15</v>
      </c>
      <c r="AS210" s="47" t="e">
        <f>OR(AND(#REF!&lt;=7,#REF!&lt;&gt;""),AND(#REF!&gt;=50,#REF!=""))</f>
        <v>#REF!</v>
      </c>
    </row>
    <row r="211" spans="1:45">
      <c r="A211" s="10">
        <v>200</v>
      </c>
      <c r="B211" s="234"/>
      <c r="C211" s="235"/>
      <c r="D211" s="236"/>
      <c r="E211" s="237" t="str">
        <f t="shared" si="54"/>
        <v/>
      </c>
      <c r="F211" s="235"/>
      <c r="G211" s="235"/>
      <c r="H211" s="238"/>
      <c r="I211" s="239" t="str">
        <f t="shared" ca="1" si="55"/>
        <v/>
      </c>
      <c r="J211" s="240"/>
      <c r="K211" s="278"/>
      <c r="L211" s="278"/>
      <c r="M211" s="278"/>
      <c r="N211" s="241"/>
      <c r="O211" s="242"/>
      <c r="P211" s="106" t="str">
        <f t="shared" ca="1" si="56"/>
        <v/>
      </c>
      <c r="Q211" s="240"/>
      <c r="R211" s="278"/>
      <c r="S211" s="278"/>
      <c r="T211" s="278"/>
      <c r="U211" s="243"/>
      <c r="V211" s="106"/>
      <c r="W211" s="244" t="str">
        <f t="shared" ca="1" si="57"/>
        <v/>
      </c>
      <c r="X211" s="240"/>
      <c r="Y211" s="278"/>
      <c r="Z211" s="278"/>
      <c r="AA211" s="241"/>
      <c r="AB211" s="238"/>
      <c r="AC211" s="239" t="str">
        <f t="shared" ca="1" si="58"/>
        <v/>
      </c>
      <c r="AD211" s="245" t="str">
        <f t="shared" si="59"/>
        <v/>
      </c>
      <c r="AE211" s="245" t="str">
        <f t="shared" si="60"/>
        <v/>
      </c>
      <c r="AF211" s="11" t="str">
        <f>IF(AD211=4,VLOOKUP(AE211,設定_幼児!$A$2:$B$4,2,1),"---")</f>
        <v>---</v>
      </c>
      <c r="AG211" s="136" t="str">
        <f t="shared" si="61"/>
        <v xml:space="preserve"> </v>
      </c>
      <c r="AH211" s="18" t="str">
        <f t="shared" si="62"/>
        <v/>
      </c>
      <c r="AI211" s="47">
        <v>200</v>
      </c>
      <c r="AJ211" s="47" t="str">
        <f t="shared" si="63"/>
        <v/>
      </c>
      <c r="AK211" s="47" t="str">
        <f t="shared" si="64"/>
        <v>立得点表_幼児!3:７</v>
      </c>
      <c r="AL211" s="156" t="str">
        <f t="shared" si="65"/>
        <v>立得点表_幼児!11:15</v>
      </c>
      <c r="AM211" s="47" t="str">
        <f t="shared" si="66"/>
        <v>ボール得点表_幼児!3:７</v>
      </c>
      <c r="AN211" s="156" t="str">
        <f t="shared" si="67"/>
        <v>ボール得点表_幼児!11:15</v>
      </c>
      <c r="AO211" s="47" t="str">
        <f t="shared" si="68"/>
        <v>25m得点表_幼児!3:7</v>
      </c>
      <c r="AP211" s="156" t="str">
        <f t="shared" si="69"/>
        <v>25m得点表_幼児!11:15</v>
      </c>
      <c r="AQ211" s="47" t="str">
        <f t="shared" si="70"/>
        <v>往得点表_幼児!3:7</v>
      </c>
      <c r="AR211" s="156" t="str">
        <f t="shared" si="71"/>
        <v>往得点表_幼児!11:15</v>
      </c>
      <c r="AS211" s="47" t="e">
        <f>OR(AND(#REF!&lt;=7,#REF!&lt;&gt;""),AND(#REF!&gt;=50,#REF!=""))</f>
        <v>#REF!</v>
      </c>
    </row>
    <row r="212" spans="1:45">
      <c r="A212" s="10">
        <v>201</v>
      </c>
      <c r="B212" s="234"/>
      <c r="C212" s="235"/>
      <c r="D212" s="236"/>
      <c r="E212" s="237" t="str">
        <f t="shared" si="54"/>
        <v/>
      </c>
      <c r="F212" s="235"/>
      <c r="G212" s="235"/>
      <c r="H212" s="238"/>
      <c r="I212" s="239" t="str">
        <f t="shared" ca="1" si="55"/>
        <v/>
      </c>
      <c r="J212" s="240"/>
      <c r="K212" s="278"/>
      <c r="L212" s="278"/>
      <c r="M212" s="278"/>
      <c r="N212" s="241"/>
      <c r="O212" s="242"/>
      <c r="P212" s="106" t="str">
        <f t="shared" ca="1" si="56"/>
        <v/>
      </c>
      <c r="Q212" s="240"/>
      <c r="R212" s="278"/>
      <c r="S212" s="278"/>
      <c r="T212" s="278"/>
      <c r="U212" s="243"/>
      <c r="V212" s="106"/>
      <c r="W212" s="244" t="str">
        <f t="shared" ca="1" si="57"/>
        <v/>
      </c>
      <c r="X212" s="240"/>
      <c r="Y212" s="278"/>
      <c r="Z212" s="278"/>
      <c r="AA212" s="241"/>
      <c r="AB212" s="238"/>
      <c r="AC212" s="239" t="str">
        <f t="shared" ca="1" si="58"/>
        <v/>
      </c>
      <c r="AD212" s="245" t="str">
        <f t="shared" si="59"/>
        <v/>
      </c>
      <c r="AE212" s="245" t="str">
        <f t="shared" si="60"/>
        <v/>
      </c>
      <c r="AF212" s="11" t="str">
        <f>IF(AD212=4,VLOOKUP(AE212,設定_幼児!$A$2:$B$4,2,1),"---")</f>
        <v>---</v>
      </c>
      <c r="AG212" s="136" t="str">
        <f t="shared" si="61"/>
        <v xml:space="preserve"> </v>
      </c>
      <c r="AH212" s="18" t="str">
        <f t="shared" si="62"/>
        <v/>
      </c>
      <c r="AI212" s="47">
        <v>201</v>
      </c>
      <c r="AJ212" s="47" t="str">
        <f t="shared" si="63"/>
        <v/>
      </c>
      <c r="AK212" s="47" t="str">
        <f t="shared" si="64"/>
        <v>立得点表_幼児!3:７</v>
      </c>
      <c r="AL212" s="156" t="str">
        <f t="shared" si="65"/>
        <v>立得点表_幼児!11:15</v>
      </c>
      <c r="AM212" s="47" t="str">
        <f t="shared" si="66"/>
        <v>ボール得点表_幼児!3:７</v>
      </c>
      <c r="AN212" s="156" t="str">
        <f t="shared" si="67"/>
        <v>ボール得点表_幼児!11:15</v>
      </c>
      <c r="AO212" s="47" t="str">
        <f t="shared" si="68"/>
        <v>25m得点表_幼児!3:7</v>
      </c>
      <c r="AP212" s="156" t="str">
        <f t="shared" si="69"/>
        <v>25m得点表_幼児!11:15</v>
      </c>
      <c r="AQ212" s="47" t="str">
        <f t="shared" si="70"/>
        <v>往得点表_幼児!3:7</v>
      </c>
      <c r="AR212" s="156" t="str">
        <f t="shared" si="71"/>
        <v>往得点表_幼児!11:15</v>
      </c>
      <c r="AS212" s="47" t="e">
        <f>OR(AND(#REF!&lt;=7,#REF!&lt;&gt;""),AND(#REF!&gt;=50,#REF!=""))</f>
        <v>#REF!</v>
      </c>
    </row>
    <row r="213" spans="1:45">
      <c r="A213" s="10">
        <v>202</v>
      </c>
      <c r="B213" s="234"/>
      <c r="C213" s="235"/>
      <c r="D213" s="236"/>
      <c r="E213" s="237" t="str">
        <f t="shared" si="54"/>
        <v/>
      </c>
      <c r="F213" s="235"/>
      <c r="G213" s="235"/>
      <c r="H213" s="238"/>
      <c r="I213" s="239" t="str">
        <f t="shared" ca="1" si="55"/>
        <v/>
      </c>
      <c r="J213" s="240"/>
      <c r="K213" s="278"/>
      <c r="L213" s="278"/>
      <c r="M213" s="278"/>
      <c r="N213" s="241"/>
      <c r="O213" s="242"/>
      <c r="P213" s="106" t="str">
        <f t="shared" ca="1" si="56"/>
        <v/>
      </c>
      <c r="Q213" s="240"/>
      <c r="R213" s="278"/>
      <c r="S213" s="278"/>
      <c r="T213" s="278"/>
      <c r="U213" s="243"/>
      <c r="V213" s="106"/>
      <c r="W213" s="244" t="str">
        <f t="shared" ca="1" si="57"/>
        <v/>
      </c>
      <c r="X213" s="240"/>
      <c r="Y213" s="278"/>
      <c r="Z213" s="278"/>
      <c r="AA213" s="241"/>
      <c r="AB213" s="238"/>
      <c r="AC213" s="239" t="str">
        <f t="shared" ca="1" si="58"/>
        <v/>
      </c>
      <c r="AD213" s="245" t="str">
        <f t="shared" si="59"/>
        <v/>
      </c>
      <c r="AE213" s="245" t="str">
        <f t="shared" si="60"/>
        <v/>
      </c>
      <c r="AF213" s="11" t="str">
        <f>IF(AD213=4,VLOOKUP(AE213,設定_幼児!$A$2:$B$4,2,1),"---")</f>
        <v>---</v>
      </c>
      <c r="AG213" s="136" t="str">
        <f t="shared" si="61"/>
        <v xml:space="preserve"> </v>
      </c>
      <c r="AH213" s="18" t="str">
        <f t="shared" si="62"/>
        <v/>
      </c>
      <c r="AI213" s="47">
        <v>202</v>
      </c>
      <c r="AJ213" s="47" t="str">
        <f t="shared" si="63"/>
        <v/>
      </c>
      <c r="AK213" s="47" t="str">
        <f t="shared" si="64"/>
        <v>立得点表_幼児!3:７</v>
      </c>
      <c r="AL213" s="156" t="str">
        <f t="shared" si="65"/>
        <v>立得点表_幼児!11:15</v>
      </c>
      <c r="AM213" s="47" t="str">
        <f t="shared" si="66"/>
        <v>ボール得点表_幼児!3:７</v>
      </c>
      <c r="AN213" s="156" t="str">
        <f t="shared" si="67"/>
        <v>ボール得点表_幼児!11:15</v>
      </c>
      <c r="AO213" s="47" t="str">
        <f t="shared" si="68"/>
        <v>25m得点表_幼児!3:7</v>
      </c>
      <c r="AP213" s="156" t="str">
        <f t="shared" si="69"/>
        <v>25m得点表_幼児!11:15</v>
      </c>
      <c r="AQ213" s="47" t="str">
        <f t="shared" si="70"/>
        <v>往得点表_幼児!3:7</v>
      </c>
      <c r="AR213" s="156" t="str">
        <f t="shared" si="71"/>
        <v>往得点表_幼児!11:15</v>
      </c>
      <c r="AS213" s="47" t="e">
        <f>OR(AND(#REF!&lt;=7,#REF!&lt;&gt;""),AND(#REF!&gt;=50,#REF!=""))</f>
        <v>#REF!</v>
      </c>
    </row>
    <row r="214" spans="1:45">
      <c r="A214" s="10">
        <v>203</v>
      </c>
      <c r="B214" s="234"/>
      <c r="C214" s="235"/>
      <c r="D214" s="236"/>
      <c r="E214" s="237" t="str">
        <f t="shared" si="54"/>
        <v/>
      </c>
      <c r="F214" s="235"/>
      <c r="G214" s="235"/>
      <c r="H214" s="238"/>
      <c r="I214" s="239" t="str">
        <f t="shared" ca="1" si="55"/>
        <v/>
      </c>
      <c r="J214" s="240"/>
      <c r="K214" s="278"/>
      <c r="L214" s="278"/>
      <c r="M214" s="278"/>
      <c r="N214" s="241"/>
      <c r="O214" s="242"/>
      <c r="P214" s="106" t="str">
        <f t="shared" ca="1" si="56"/>
        <v/>
      </c>
      <c r="Q214" s="240"/>
      <c r="R214" s="278"/>
      <c r="S214" s="278"/>
      <c r="T214" s="278"/>
      <c r="U214" s="243"/>
      <c r="V214" s="106"/>
      <c r="W214" s="244" t="str">
        <f t="shared" ca="1" si="57"/>
        <v/>
      </c>
      <c r="X214" s="240"/>
      <c r="Y214" s="278"/>
      <c r="Z214" s="278"/>
      <c r="AA214" s="241"/>
      <c r="AB214" s="238"/>
      <c r="AC214" s="239" t="str">
        <f t="shared" ca="1" si="58"/>
        <v/>
      </c>
      <c r="AD214" s="245" t="str">
        <f t="shared" si="59"/>
        <v/>
      </c>
      <c r="AE214" s="245" t="str">
        <f t="shared" si="60"/>
        <v/>
      </c>
      <c r="AF214" s="11" t="str">
        <f>IF(AD214=4,VLOOKUP(AE214,設定_幼児!$A$2:$B$4,2,1),"---")</f>
        <v>---</v>
      </c>
      <c r="AG214" s="136" t="str">
        <f t="shared" si="61"/>
        <v xml:space="preserve"> </v>
      </c>
      <c r="AH214" s="18" t="str">
        <f t="shared" si="62"/>
        <v/>
      </c>
      <c r="AI214" s="47">
        <v>203</v>
      </c>
      <c r="AJ214" s="47" t="str">
        <f t="shared" si="63"/>
        <v/>
      </c>
      <c r="AK214" s="47" t="str">
        <f t="shared" si="64"/>
        <v>立得点表_幼児!3:７</v>
      </c>
      <c r="AL214" s="156" t="str">
        <f t="shared" si="65"/>
        <v>立得点表_幼児!11:15</v>
      </c>
      <c r="AM214" s="47" t="str">
        <f t="shared" si="66"/>
        <v>ボール得点表_幼児!3:７</v>
      </c>
      <c r="AN214" s="156" t="str">
        <f t="shared" si="67"/>
        <v>ボール得点表_幼児!11:15</v>
      </c>
      <c r="AO214" s="47" t="str">
        <f t="shared" si="68"/>
        <v>25m得点表_幼児!3:7</v>
      </c>
      <c r="AP214" s="156" t="str">
        <f t="shared" si="69"/>
        <v>25m得点表_幼児!11:15</v>
      </c>
      <c r="AQ214" s="47" t="str">
        <f t="shared" si="70"/>
        <v>往得点表_幼児!3:7</v>
      </c>
      <c r="AR214" s="156" t="str">
        <f t="shared" si="71"/>
        <v>往得点表_幼児!11:15</v>
      </c>
      <c r="AS214" s="47" t="e">
        <f>OR(AND(#REF!&lt;=7,#REF!&lt;&gt;""),AND(#REF!&gt;=50,#REF!=""))</f>
        <v>#REF!</v>
      </c>
    </row>
    <row r="215" spans="1:45">
      <c r="A215" s="10">
        <v>204</v>
      </c>
      <c r="B215" s="234"/>
      <c r="C215" s="235"/>
      <c r="D215" s="236"/>
      <c r="E215" s="237" t="str">
        <f t="shared" si="54"/>
        <v/>
      </c>
      <c r="F215" s="235"/>
      <c r="G215" s="235"/>
      <c r="H215" s="238"/>
      <c r="I215" s="239" t="str">
        <f t="shared" ca="1" si="55"/>
        <v/>
      </c>
      <c r="J215" s="240"/>
      <c r="K215" s="278"/>
      <c r="L215" s="278"/>
      <c r="M215" s="278"/>
      <c r="N215" s="241"/>
      <c r="O215" s="242"/>
      <c r="P215" s="106" t="str">
        <f t="shared" ca="1" si="56"/>
        <v/>
      </c>
      <c r="Q215" s="240"/>
      <c r="R215" s="278"/>
      <c r="S215" s="278"/>
      <c r="T215" s="278"/>
      <c r="U215" s="243"/>
      <c r="V215" s="106"/>
      <c r="W215" s="244" t="str">
        <f t="shared" ca="1" si="57"/>
        <v/>
      </c>
      <c r="X215" s="240"/>
      <c r="Y215" s="278"/>
      <c r="Z215" s="278"/>
      <c r="AA215" s="241"/>
      <c r="AB215" s="238"/>
      <c r="AC215" s="239" t="str">
        <f t="shared" ca="1" si="58"/>
        <v/>
      </c>
      <c r="AD215" s="245" t="str">
        <f t="shared" si="59"/>
        <v/>
      </c>
      <c r="AE215" s="245" t="str">
        <f t="shared" si="60"/>
        <v/>
      </c>
      <c r="AF215" s="11" t="str">
        <f>IF(AD215=4,VLOOKUP(AE215,設定_幼児!$A$2:$B$4,2,1),"---")</f>
        <v>---</v>
      </c>
      <c r="AG215" s="136" t="str">
        <f t="shared" si="61"/>
        <v xml:space="preserve"> </v>
      </c>
      <c r="AH215" s="18" t="str">
        <f t="shared" si="62"/>
        <v/>
      </c>
      <c r="AI215" s="47">
        <v>204</v>
      </c>
      <c r="AJ215" s="47" t="str">
        <f t="shared" si="63"/>
        <v/>
      </c>
      <c r="AK215" s="47" t="str">
        <f t="shared" si="64"/>
        <v>立得点表_幼児!3:７</v>
      </c>
      <c r="AL215" s="156" t="str">
        <f t="shared" si="65"/>
        <v>立得点表_幼児!11:15</v>
      </c>
      <c r="AM215" s="47" t="str">
        <f t="shared" si="66"/>
        <v>ボール得点表_幼児!3:７</v>
      </c>
      <c r="AN215" s="156" t="str">
        <f t="shared" si="67"/>
        <v>ボール得点表_幼児!11:15</v>
      </c>
      <c r="AO215" s="47" t="str">
        <f t="shared" si="68"/>
        <v>25m得点表_幼児!3:7</v>
      </c>
      <c r="AP215" s="156" t="str">
        <f t="shared" si="69"/>
        <v>25m得点表_幼児!11:15</v>
      </c>
      <c r="AQ215" s="47" t="str">
        <f t="shared" si="70"/>
        <v>往得点表_幼児!3:7</v>
      </c>
      <c r="AR215" s="156" t="str">
        <f t="shared" si="71"/>
        <v>往得点表_幼児!11:15</v>
      </c>
      <c r="AS215" s="47" t="e">
        <f>OR(AND(#REF!&lt;=7,#REF!&lt;&gt;""),AND(#REF!&gt;=50,#REF!=""))</f>
        <v>#REF!</v>
      </c>
    </row>
    <row r="216" spans="1:45">
      <c r="A216" s="10">
        <v>205</v>
      </c>
      <c r="B216" s="234"/>
      <c r="C216" s="235"/>
      <c r="D216" s="236"/>
      <c r="E216" s="237" t="str">
        <f t="shared" si="54"/>
        <v/>
      </c>
      <c r="F216" s="235"/>
      <c r="G216" s="235"/>
      <c r="H216" s="238"/>
      <c r="I216" s="239" t="str">
        <f t="shared" ca="1" si="55"/>
        <v/>
      </c>
      <c r="J216" s="240"/>
      <c r="K216" s="278"/>
      <c r="L216" s="278"/>
      <c r="M216" s="278"/>
      <c r="N216" s="241"/>
      <c r="O216" s="242"/>
      <c r="P216" s="106" t="str">
        <f t="shared" ca="1" si="56"/>
        <v/>
      </c>
      <c r="Q216" s="240"/>
      <c r="R216" s="278"/>
      <c r="S216" s="278"/>
      <c r="T216" s="278"/>
      <c r="U216" s="243"/>
      <c r="V216" s="106"/>
      <c r="W216" s="244" t="str">
        <f t="shared" ca="1" si="57"/>
        <v/>
      </c>
      <c r="X216" s="240"/>
      <c r="Y216" s="278"/>
      <c r="Z216" s="278"/>
      <c r="AA216" s="241"/>
      <c r="AB216" s="238"/>
      <c r="AC216" s="239" t="str">
        <f t="shared" ca="1" si="58"/>
        <v/>
      </c>
      <c r="AD216" s="245" t="str">
        <f t="shared" si="59"/>
        <v/>
      </c>
      <c r="AE216" s="245" t="str">
        <f t="shared" si="60"/>
        <v/>
      </c>
      <c r="AF216" s="11" t="str">
        <f>IF(AD216=4,VLOOKUP(AE216,設定_幼児!$A$2:$B$4,2,1),"---")</f>
        <v>---</v>
      </c>
      <c r="AG216" s="136" t="str">
        <f t="shared" si="61"/>
        <v xml:space="preserve"> </v>
      </c>
      <c r="AH216" s="18" t="str">
        <f t="shared" si="62"/>
        <v/>
      </c>
      <c r="AI216" s="47">
        <v>205</v>
      </c>
      <c r="AJ216" s="47" t="str">
        <f t="shared" si="63"/>
        <v/>
      </c>
      <c r="AK216" s="47" t="str">
        <f t="shared" si="64"/>
        <v>立得点表_幼児!3:７</v>
      </c>
      <c r="AL216" s="156" t="str">
        <f t="shared" si="65"/>
        <v>立得点表_幼児!11:15</v>
      </c>
      <c r="AM216" s="47" t="str">
        <f t="shared" si="66"/>
        <v>ボール得点表_幼児!3:７</v>
      </c>
      <c r="AN216" s="156" t="str">
        <f t="shared" si="67"/>
        <v>ボール得点表_幼児!11:15</v>
      </c>
      <c r="AO216" s="47" t="str">
        <f t="shared" si="68"/>
        <v>25m得点表_幼児!3:7</v>
      </c>
      <c r="AP216" s="156" t="str">
        <f t="shared" si="69"/>
        <v>25m得点表_幼児!11:15</v>
      </c>
      <c r="AQ216" s="47" t="str">
        <f t="shared" si="70"/>
        <v>往得点表_幼児!3:7</v>
      </c>
      <c r="AR216" s="156" t="str">
        <f t="shared" si="71"/>
        <v>往得点表_幼児!11:15</v>
      </c>
      <c r="AS216" s="47" t="e">
        <f>OR(AND(#REF!&lt;=7,#REF!&lt;&gt;""),AND(#REF!&gt;=50,#REF!=""))</f>
        <v>#REF!</v>
      </c>
    </row>
    <row r="217" spans="1:45">
      <c r="A217" s="10">
        <v>206</v>
      </c>
      <c r="B217" s="234"/>
      <c r="C217" s="235"/>
      <c r="D217" s="236"/>
      <c r="E217" s="237" t="str">
        <f t="shared" si="54"/>
        <v/>
      </c>
      <c r="F217" s="235"/>
      <c r="G217" s="235"/>
      <c r="H217" s="238"/>
      <c r="I217" s="239" t="str">
        <f t="shared" ca="1" si="55"/>
        <v/>
      </c>
      <c r="J217" s="240"/>
      <c r="K217" s="278"/>
      <c r="L217" s="278"/>
      <c r="M217" s="278"/>
      <c r="N217" s="241"/>
      <c r="O217" s="242"/>
      <c r="P217" s="106" t="str">
        <f t="shared" ca="1" si="56"/>
        <v/>
      </c>
      <c r="Q217" s="240"/>
      <c r="R217" s="278"/>
      <c r="S217" s="278"/>
      <c r="T217" s="278"/>
      <c r="U217" s="243"/>
      <c r="V217" s="106"/>
      <c r="W217" s="244" t="str">
        <f t="shared" ca="1" si="57"/>
        <v/>
      </c>
      <c r="X217" s="240"/>
      <c r="Y217" s="278"/>
      <c r="Z217" s="278"/>
      <c r="AA217" s="241"/>
      <c r="AB217" s="238"/>
      <c r="AC217" s="239" t="str">
        <f t="shared" ca="1" si="58"/>
        <v/>
      </c>
      <c r="AD217" s="245" t="str">
        <f t="shared" si="59"/>
        <v/>
      </c>
      <c r="AE217" s="245" t="str">
        <f t="shared" si="60"/>
        <v/>
      </c>
      <c r="AF217" s="11" t="str">
        <f>IF(AD217=4,VLOOKUP(AE217,設定_幼児!$A$2:$B$4,2,1),"---")</f>
        <v>---</v>
      </c>
      <c r="AG217" s="136" t="str">
        <f t="shared" si="61"/>
        <v xml:space="preserve"> </v>
      </c>
      <c r="AH217" s="18" t="str">
        <f t="shared" si="62"/>
        <v/>
      </c>
      <c r="AI217" s="47">
        <v>206</v>
      </c>
      <c r="AJ217" s="47" t="str">
        <f t="shared" si="63"/>
        <v/>
      </c>
      <c r="AK217" s="47" t="str">
        <f t="shared" si="64"/>
        <v>立得点表_幼児!3:７</v>
      </c>
      <c r="AL217" s="156" t="str">
        <f t="shared" si="65"/>
        <v>立得点表_幼児!11:15</v>
      </c>
      <c r="AM217" s="47" t="str">
        <f t="shared" si="66"/>
        <v>ボール得点表_幼児!3:７</v>
      </c>
      <c r="AN217" s="156" t="str">
        <f t="shared" si="67"/>
        <v>ボール得点表_幼児!11:15</v>
      </c>
      <c r="AO217" s="47" t="str">
        <f t="shared" si="68"/>
        <v>25m得点表_幼児!3:7</v>
      </c>
      <c r="AP217" s="156" t="str">
        <f t="shared" si="69"/>
        <v>25m得点表_幼児!11:15</v>
      </c>
      <c r="AQ217" s="47" t="str">
        <f t="shared" si="70"/>
        <v>往得点表_幼児!3:7</v>
      </c>
      <c r="AR217" s="156" t="str">
        <f t="shared" si="71"/>
        <v>往得点表_幼児!11:15</v>
      </c>
      <c r="AS217" s="47" t="e">
        <f>OR(AND(#REF!&lt;=7,#REF!&lt;&gt;""),AND(#REF!&gt;=50,#REF!=""))</f>
        <v>#REF!</v>
      </c>
    </row>
    <row r="218" spans="1:45">
      <c r="A218" s="10">
        <v>207</v>
      </c>
      <c r="B218" s="234"/>
      <c r="C218" s="235"/>
      <c r="D218" s="236"/>
      <c r="E218" s="237" t="str">
        <f t="shared" si="54"/>
        <v/>
      </c>
      <c r="F218" s="235"/>
      <c r="G218" s="235"/>
      <c r="H218" s="238"/>
      <c r="I218" s="239" t="str">
        <f t="shared" ca="1" si="55"/>
        <v/>
      </c>
      <c r="J218" s="240"/>
      <c r="K218" s="278"/>
      <c r="L218" s="278"/>
      <c r="M218" s="278"/>
      <c r="N218" s="241"/>
      <c r="O218" s="242"/>
      <c r="P218" s="106" t="str">
        <f t="shared" ca="1" si="56"/>
        <v/>
      </c>
      <c r="Q218" s="240"/>
      <c r="R218" s="278"/>
      <c r="S218" s="278"/>
      <c r="T218" s="278"/>
      <c r="U218" s="243"/>
      <c r="V218" s="106"/>
      <c r="W218" s="244" t="str">
        <f t="shared" ca="1" si="57"/>
        <v/>
      </c>
      <c r="X218" s="240"/>
      <c r="Y218" s="278"/>
      <c r="Z218" s="278"/>
      <c r="AA218" s="241"/>
      <c r="AB218" s="238"/>
      <c r="AC218" s="239" t="str">
        <f t="shared" ca="1" si="58"/>
        <v/>
      </c>
      <c r="AD218" s="245" t="str">
        <f t="shared" si="59"/>
        <v/>
      </c>
      <c r="AE218" s="245" t="str">
        <f t="shared" si="60"/>
        <v/>
      </c>
      <c r="AF218" s="11" t="str">
        <f>IF(AD218=4,VLOOKUP(AE218,設定_幼児!$A$2:$B$4,2,1),"---")</f>
        <v>---</v>
      </c>
      <c r="AG218" s="136" t="str">
        <f t="shared" si="61"/>
        <v xml:space="preserve"> </v>
      </c>
      <c r="AH218" s="18" t="str">
        <f t="shared" si="62"/>
        <v/>
      </c>
      <c r="AI218" s="47">
        <v>207</v>
      </c>
      <c r="AJ218" s="47" t="str">
        <f t="shared" si="63"/>
        <v/>
      </c>
      <c r="AK218" s="47" t="str">
        <f t="shared" si="64"/>
        <v>立得点表_幼児!3:７</v>
      </c>
      <c r="AL218" s="156" t="str">
        <f t="shared" si="65"/>
        <v>立得点表_幼児!11:15</v>
      </c>
      <c r="AM218" s="47" t="str">
        <f t="shared" si="66"/>
        <v>ボール得点表_幼児!3:７</v>
      </c>
      <c r="AN218" s="156" t="str">
        <f t="shared" si="67"/>
        <v>ボール得点表_幼児!11:15</v>
      </c>
      <c r="AO218" s="47" t="str">
        <f t="shared" si="68"/>
        <v>25m得点表_幼児!3:7</v>
      </c>
      <c r="AP218" s="156" t="str">
        <f t="shared" si="69"/>
        <v>25m得点表_幼児!11:15</v>
      </c>
      <c r="AQ218" s="47" t="str">
        <f t="shared" si="70"/>
        <v>往得点表_幼児!3:7</v>
      </c>
      <c r="AR218" s="156" t="str">
        <f t="shared" si="71"/>
        <v>往得点表_幼児!11:15</v>
      </c>
      <c r="AS218" s="47" t="e">
        <f>OR(AND(#REF!&lt;=7,#REF!&lt;&gt;""),AND(#REF!&gt;=50,#REF!=""))</f>
        <v>#REF!</v>
      </c>
    </row>
    <row r="219" spans="1:45">
      <c r="A219" s="10">
        <v>208</v>
      </c>
      <c r="B219" s="234"/>
      <c r="C219" s="235"/>
      <c r="D219" s="236"/>
      <c r="E219" s="237" t="str">
        <f t="shared" si="54"/>
        <v/>
      </c>
      <c r="F219" s="235"/>
      <c r="G219" s="235"/>
      <c r="H219" s="238"/>
      <c r="I219" s="239" t="str">
        <f t="shared" ca="1" si="55"/>
        <v/>
      </c>
      <c r="J219" s="240"/>
      <c r="K219" s="278"/>
      <c r="L219" s="278"/>
      <c r="M219" s="278"/>
      <c r="N219" s="241"/>
      <c r="O219" s="242"/>
      <c r="P219" s="106" t="str">
        <f t="shared" ca="1" si="56"/>
        <v/>
      </c>
      <c r="Q219" s="240"/>
      <c r="R219" s="278"/>
      <c r="S219" s="278"/>
      <c r="T219" s="278"/>
      <c r="U219" s="243"/>
      <c r="V219" s="106"/>
      <c r="W219" s="244" t="str">
        <f t="shared" ca="1" si="57"/>
        <v/>
      </c>
      <c r="X219" s="240"/>
      <c r="Y219" s="278"/>
      <c r="Z219" s="278"/>
      <c r="AA219" s="241"/>
      <c r="AB219" s="238"/>
      <c r="AC219" s="239" t="str">
        <f t="shared" ca="1" si="58"/>
        <v/>
      </c>
      <c r="AD219" s="245" t="str">
        <f t="shared" si="59"/>
        <v/>
      </c>
      <c r="AE219" s="245" t="str">
        <f t="shared" si="60"/>
        <v/>
      </c>
      <c r="AF219" s="11" t="str">
        <f>IF(AD219=4,VLOOKUP(AE219,設定_幼児!$A$2:$B$4,2,1),"---")</f>
        <v>---</v>
      </c>
      <c r="AG219" s="136" t="str">
        <f t="shared" si="61"/>
        <v xml:space="preserve"> </v>
      </c>
      <c r="AH219" s="18" t="str">
        <f t="shared" si="62"/>
        <v/>
      </c>
      <c r="AI219" s="47">
        <v>208</v>
      </c>
      <c r="AJ219" s="47" t="str">
        <f t="shared" si="63"/>
        <v/>
      </c>
      <c r="AK219" s="47" t="str">
        <f t="shared" si="64"/>
        <v>立得点表_幼児!3:７</v>
      </c>
      <c r="AL219" s="156" t="str">
        <f t="shared" si="65"/>
        <v>立得点表_幼児!11:15</v>
      </c>
      <c r="AM219" s="47" t="str">
        <f t="shared" si="66"/>
        <v>ボール得点表_幼児!3:７</v>
      </c>
      <c r="AN219" s="156" t="str">
        <f t="shared" si="67"/>
        <v>ボール得点表_幼児!11:15</v>
      </c>
      <c r="AO219" s="47" t="str">
        <f t="shared" si="68"/>
        <v>25m得点表_幼児!3:7</v>
      </c>
      <c r="AP219" s="156" t="str">
        <f t="shared" si="69"/>
        <v>25m得点表_幼児!11:15</v>
      </c>
      <c r="AQ219" s="47" t="str">
        <f t="shared" si="70"/>
        <v>往得点表_幼児!3:7</v>
      </c>
      <c r="AR219" s="156" t="str">
        <f t="shared" si="71"/>
        <v>往得点表_幼児!11:15</v>
      </c>
      <c r="AS219" s="47" t="e">
        <f>OR(AND(#REF!&lt;=7,#REF!&lt;&gt;""),AND(#REF!&gt;=50,#REF!=""))</f>
        <v>#REF!</v>
      </c>
    </row>
    <row r="220" spans="1:45">
      <c r="A220" s="10">
        <v>209</v>
      </c>
      <c r="B220" s="234"/>
      <c r="C220" s="235"/>
      <c r="D220" s="236"/>
      <c r="E220" s="237" t="str">
        <f t="shared" si="54"/>
        <v/>
      </c>
      <c r="F220" s="235"/>
      <c r="G220" s="235"/>
      <c r="H220" s="238"/>
      <c r="I220" s="239" t="str">
        <f t="shared" ca="1" si="55"/>
        <v/>
      </c>
      <c r="J220" s="240"/>
      <c r="K220" s="278"/>
      <c r="L220" s="278"/>
      <c r="M220" s="278"/>
      <c r="N220" s="241"/>
      <c r="O220" s="242"/>
      <c r="P220" s="106" t="str">
        <f t="shared" ca="1" si="56"/>
        <v/>
      </c>
      <c r="Q220" s="240"/>
      <c r="R220" s="278"/>
      <c r="S220" s="278"/>
      <c r="T220" s="278"/>
      <c r="U220" s="243"/>
      <c r="V220" s="106"/>
      <c r="W220" s="244" t="str">
        <f t="shared" ca="1" si="57"/>
        <v/>
      </c>
      <c r="X220" s="240"/>
      <c r="Y220" s="278"/>
      <c r="Z220" s="278"/>
      <c r="AA220" s="241"/>
      <c r="AB220" s="238"/>
      <c r="AC220" s="239" t="str">
        <f t="shared" ca="1" si="58"/>
        <v/>
      </c>
      <c r="AD220" s="245" t="str">
        <f t="shared" si="59"/>
        <v/>
      </c>
      <c r="AE220" s="245" t="str">
        <f t="shared" si="60"/>
        <v/>
      </c>
      <c r="AF220" s="11" t="str">
        <f>IF(AD220=4,VLOOKUP(AE220,設定_幼児!$A$2:$B$4,2,1),"---")</f>
        <v>---</v>
      </c>
      <c r="AG220" s="136" t="str">
        <f t="shared" si="61"/>
        <v xml:space="preserve"> </v>
      </c>
      <c r="AH220" s="18" t="str">
        <f t="shared" si="62"/>
        <v/>
      </c>
      <c r="AI220" s="47">
        <v>209</v>
      </c>
      <c r="AJ220" s="47" t="str">
        <f t="shared" si="63"/>
        <v/>
      </c>
      <c r="AK220" s="47" t="str">
        <f t="shared" si="64"/>
        <v>立得点表_幼児!3:７</v>
      </c>
      <c r="AL220" s="156" t="str">
        <f t="shared" si="65"/>
        <v>立得点表_幼児!11:15</v>
      </c>
      <c r="AM220" s="47" t="str">
        <f t="shared" si="66"/>
        <v>ボール得点表_幼児!3:７</v>
      </c>
      <c r="AN220" s="156" t="str">
        <f t="shared" si="67"/>
        <v>ボール得点表_幼児!11:15</v>
      </c>
      <c r="AO220" s="47" t="str">
        <f t="shared" si="68"/>
        <v>25m得点表_幼児!3:7</v>
      </c>
      <c r="AP220" s="156" t="str">
        <f t="shared" si="69"/>
        <v>25m得点表_幼児!11:15</v>
      </c>
      <c r="AQ220" s="47" t="str">
        <f t="shared" si="70"/>
        <v>往得点表_幼児!3:7</v>
      </c>
      <c r="AR220" s="156" t="str">
        <f t="shared" si="71"/>
        <v>往得点表_幼児!11:15</v>
      </c>
      <c r="AS220" s="47" t="e">
        <f>OR(AND(#REF!&lt;=7,#REF!&lt;&gt;""),AND(#REF!&gt;=50,#REF!=""))</f>
        <v>#REF!</v>
      </c>
    </row>
    <row r="221" spans="1:45">
      <c r="A221" s="10">
        <v>210</v>
      </c>
      <c r="B221" s="234"/>
      <c r="C221" s="235"/>
      <c r="D221" s="236"/>
      <c r="E221" s="237" t="str">
        <f t="shared" si="54"/>
        <v/>
      </c>
      <c r="F221" s="235"/>
      <c r="G221" s="235"/>
      <c r="H221" s="238"/>
      <c r="I221" s="239" t="str">
        <f t="shared" ca="1" si="55"/>
        <v/>
      </c>
      <c r="J221" s="240"/>
      <c r="K221" s="278"/>
      <c r="L221" s="278"/>
      <c r="M221" s="278"/>
      <c r="N221" s="241"/>
      <c r="O221" s="242"/>
      <c r="P221" s="106" t="str">
        <f t="shared" ca="1" si="56"/>
        <v/>
      </c>
      <c r="Q221" s="240"/>
      <c r="R221" s="278"/>
      <c r="S221" s="278"/>
      <c r="T221" s="278"/>
      <c r="U221" s="243"/>
      <c r="V221" s="106"/>
      <c r="W221" s="244" t="str">
        <f t="shared" ca="1" si="57"/>
        <v/>
      </c>
      <c r="X221" s="240"/>
      <c r="Y221" s="278"/>
      <c r="Z221" s="278"/>
      <c r="AA221" s="241"/>
      <c r="AB221" s="238"/>
      <c r="AC221" s="239" t="str">
        <f t="shared" ca="1" si="58"/>
        <v/>
      </c>
      <c r="AD221" s="245" t="str">
        <f t="shared" si="59"/>
        <v/>
      </c>
      <c r="AE221" s="245" t="str">
        <f t="shared" si="60"/>
        <v/>
      </c>
      <c r="AF221" s="11" t="str">
        <f>IF(AD221=4,VLOOKUP(AE221,設定_幼児!$A$2:$B$4,2,1),"---")</f>
        <v>---</v>
      </c>
      <c r="AG221" s="136" t="str">
        <f t="shared" si="61"/>
        <v xml:space="preserve"> </v>
      </c>
      <c r="AH221" s="18" t="str">
        <f t="shared" si="62"/>
        <v/>
      </c>
      <c r="AI221" s="47">
        <v>210</v>
      </c>
      <c r="AJ221" s="47" t="str">
        <f t="shared" si="63"/>
        <v/>
      </c>
      <c r="AK221" s="47" t="str">
        <f t="shared" si="64"/>
        <v>立得点表_幼児!3:７</v>
      </c>
      <c r="AL221" s="156" t="str">
        <f t="shared" si="65"/>
        <v>立得点表_幼児!11:15</v>
      </c>
      <c r="AM221" s="47" t="str">
        <f t="shared" si="66"/>
        <v>ボール得点表_幼児!3:７</v>
      </c>
      <c r="AN221" s="156" t="str">
        <f t="shared" si="67"/>
        <v>ボール得点表_幼児!11:15</v>
      </c>
      <c r="AO221" s="47" t="str">
        <f t="shared" si="68"/>
        <v>25m得点表_幼児!3:7</v>
      </c>
      <c r="AP221" s="156" t="str">
        <f t="shared" si="69"/>
        <v>25m得点表_幼児!11:15</v>
      </c>
      <c r="AQ221" s="47" t="str">
        <f t="shared" si="70"/>
        <v>往得点表_幼児!3:7</v>
      </c>
      <c r="AR221" s="156" t="str">
        <f t="shared" si="71"/>
        <v>往得点表_幼児!11:15</v>
      </c>
      <c r="AS221" s="47" t="e">
        <f>OR(AND(#REF!&lt;=7,#REF!&lt;&gt;""),AND(#REF!&gt;=50,#REF!=""))</f>
        <v>#REF!</v>
      </c>
    </row>
    <row r="222" spans="1:45">
      <c r="A222" s="10">
        <v>211</v>
      </c>
      <c r="B222" s="234"/>
      <c r="C222" s="235"/>
      <c r="D222" s="236"/>
      <c r="E222" s="237" t="str">
        <f t="shared" si="54"/>
        <v/>
      </c>
      <c r="F222" s="235"/>
      <c r="G222" s="235"/>
      <c r="H222" s="238"/>
      <c r="I222" s="239" t="str">
        <f t="shared" ca="1" si="55"/>
        <v/>
      </c>
      <c r="J222" s="240"/>
      <c r="K222" s="278"/>
      <c r="L222" s="278"/>
      <c r="M222" s="278"/>
      <c r="N222" s="241"/>
      <c r="O222" s="242"/>
      <c r="P222" s="106" t="str">
        <f t="shared" ca="1" si="56"/>
        <v/>
      </c>
      <c r="Q222" s="240"/>
      <c r="R222" s="278"/>
      <c r="S222" s="278"/>
      <c r="T222" s="278"/>
      <c r="U222" s="243"/>
      <c r="V222" s="106"/>
      <c r="W222" s="244" t="str">
        <f t="shared" ca="1" si="57"/>
        <v/>
      </c>
      <c r="X222" s="240"/>
      <c r="Y222" s="278"/>
      <c r="Z222" s="278"/>
      <c r="AA222" s="241"/>
      <c r="AB222" s="238"/>
      <c r="AC222" s="239" t="str">
        <f t="shared" ca="1" si="58"/>
        <v/>
      </c>
      <c r="AD222" s="245" t="str">
        <f t="shared" si="59"/>
        <v/>
      </c>
      <c r="AE222" s="245" t="str">
        <f t="shared" si="60"/>
        <v/>
      </c>
      <c r="AF222" s="11" t="str">
        <f>IF(AD222=4,VLOOKUP(AE222,設定_幼児!$A$2:$B$4,2,1),"---")</f>
        <v>---</v>
      </c>
      <c r="AG222" s="136" t="str">
        <f t="shared" si="61"/>
        <v xml:space="preserve"> </v>
      </c>
      <c r="AH222" s="18" t="str">
        <f t="shared" si="62"/>
        <v/>
      </c>
      <c r="AI222" s="47">
        <v>211</v>
      </c>
      <c r="AJ222" s="47" t="str">
        <f t="shared" si="63"/>
        <v/>
      </c>
      <c r="AK222" s="47" t="str">
        <f t="shared" si="64"/>
        <v>立得点表_幼児!3:７</v>
      </c>
      <c r="AL222" s="156" t="str">
        <f t="shared" si="65"/>
        <v>立得点表_幼児!11:15</v>
      </c>
      <c r="AM222" s="47" t="str">
        <f t="shared" si="66"/>
        <v>ボール得点表_幼児!3:７</v>
      </c>
      <c r="AN222" s="156" t="str">
        <f t="shared" si="67"/>
        <v>ボール得点表_幼児!11:15</v>
      </c>
      <c r="AO222" s="47" t="str">
        <f t="shared" si="68"/>
        <v>25m得点表_幼児!3:7</v>
      </c>
      <c r="AP222" s="156" t="str">
        <f t="shared" si="69"/>
        <v>25m得点表_幼児!11:15</v>
      </c>
      <c r="AQ222" s="47" t="str">
        <f t="shared" si="70"/>
        <v>往得点表_幼児!3:7</v>
      </c>
      <c r="AR222" s="156" t="str">
        <f t="shared" si="71"/>
        <v>往得点表_幼児!11:15</v>
      </c>
      <c r="AS222" s="47" t="e">
        <f>OR(AND(#REF!&lt;=7,#REF!&lt;&gt;""),AND(#REF!&gt;=50,#REF!=""))</f>
        <v>#REF!</v>
      </c>
    </row>
    <row r="223" spans="1:45">
      <c r="A223" s="10">
        <v>212</v>
      </c>
      <c r="B223" s="234"/>
      <c r="C223" s="235"/>
      <c r="D223" s="236"/>
      <c r="E223" s="237" t="str">
        <f t="shared" si="54"/>
        <v/>
      </c>
      <c r="F223" s="235"/>
      <c r="G223" s="235"/>
      <c r="H223" s="238"/>
      <c r="I223" s="239" t="str">
        <f t="shared" ca="1" si="55"/>
        <v/>
      </c>
      <c r="J223" s="240"/>
      <c r="K223" s="278"/>
      <c r="L223" s="278"/>
      <c r="M223" s="278"/>
      <c r="N223" s="241"/>
      <c r="O223" s="242"/>
      <c r="P223" s="106" t="str">
        <f t="shared" ca="1" si="56"/>
        <v/>
      </c>
      <c r="Q223" s="240"/>
      <c r="R223" s="278"/>
      <c r="S223" s="278"/>
      <c r="T223" s="278"/>
      <c r="U223" s="243"/>
      <c r="V223" s="106"/>
      <c r="W223" s="244" t="str">
        <f t="shared" ca="1" si="57"/>
        <v/>
      </c>
      <c r="X223" s="240"/>
      <c r="Y223" s="278"/>
      <c r="Z223" s="278"/>
      <c r="AA223" s="241"/>
      <c r="AB223" s="238"/>
      <c r="AC223" s="239" t="str">
        <f t="shared" ca="1" si="58"/>
        <v/>
      </c>
      <c r="AD223" s="245" t="str">
        <f t="shared" si="59"/>
        <v/>
      </c>
      <c r="AE223" s="245" t="str">
        <f t="shared" si="60"/>
        <v/>
      </c>
      <c r="AF223" s="11" t="str">
        <f>IF(AD223=4,VLOOKUP(AE223,設定_幼児!$A$2:$B$4,2,1),"---")</f>
        <v>---</v>
      </c>
      <c r="AG223" s="136" t="str">
        <f t="shared" si="61"/>
        <v xml:space="preserve"> </v>
      </c>
      <c r="AH223" s="18" t="str">
        <f t="shared" si="62"/>
        <v/>
      </c>
      <c r="AI223" s="47">
        <v>212</v>
      </c>
      <c r="AJ223" s="47" t="str">
        <f t="shared" si="63"/>
        <v/>
      </c>
      <c r="AK223" s="47" t="str">
        <f t="shared" si="64"/>
        <v>立得点表_幼児!3:７</v>
      </c>
      <c r="AL223" s="156" t="str">
        <f t="shared" si="65"/>
        <v>立得点表_幼児!11:15</v>
      </c>
      <c r="AM223" s="47" t="str">
        <f t="shared" si="66"/>
        <v>ボール得点表_幼児!3:７</v>
      </c>
      <c r="AN223" s="156" t="str">
        <f t="shared" si="67"/>
        <v>ボール得点表_幼児!11:15</v>
      </c>
      <c r="AO223" s="47" t="str">
        <f t="shared" si="68"/>
        <v>25m得点表_幼児!3:7</v>
      </c>
      <c r="AP223" s="156" t="str">
        <f t="shared" si="69"/>
        <v>25m得点表_幼児!11:15</v>
      </c>
      <c r="AQ223" s="47" t="str">
        <f t="shared" si="70"/>
        <v>往得点表_幼児!3:7</v>
      </c>
      <c r="AR223" s="156" t="str">
        <f t="shared" si="71"/>
        <v>往得点表_幼児!11:15</v>
      </c>
      <c r="AS223" s="47" t="e">
        <f>OR(AND(#REF!&lt;=7,#REF!&lt;&gt;""),AND(#REF!&gt;=50,#REF!=""))</f>
        <v>#REF!</v>
      </c>
    </row>
    <row r="224" spans="1:45">
      <c r="A224" s="10">
        <v>213</v>
      </c>
      <c r="B224" s="234"/>
      <c r="C224" s="235"/>
      <c r="D224" s="236"/>
      <c r="E224" s="237" t="str">
        <f t="shared" si="54"/>
        <v/>
      </c>
      <c r="F224" s="235"/>
      <c r="G224" s="235"/>
      <c r="H224" s="238"/>
      <c r="I224" s="239" t="str">
        <f t="shared" ca="1" si="55"/>
        <v/>
      </c>
      <c r="J224" s="240"/>
      <c r="K224" s="278"/>
      <c r="L224" s="278"/>
      <c r="M224" s="278"/>
      <c r="N224" s="241"/>
      <c r="O224" s="242"/>
      <c r="P224" s="106" t="str">
        <f t="shared" ca="1" si="56"/>
        <v/>
      </c>
      <c r="Q224" s="240"/>
      <c r="R224" s="278"/>
      <c r="S224" s="278"/>
      <c r="T224" s="278"/>
      <c r="U224" s="243"/>
      <c r="V224" s="106"/>
      <c r="W224" s="244" t="str">
        <f t="shared" ca="1" si="57"/>
        <v/>
      </c>
      <c r="X224" s="240"/>
      <c r="Y224" s="278"/>
      <c r="Z224" s="278"/>
      <c r="AA224" s="241"/>
      <c r="AB224" s="238"/>
      <c r="AC224" s="239" t="str">
        <f t="shared" ca="1" si="58"/>
        <v/>
      </c>
      <c r="AD224" s="245" t="str">
        <f t="shared" si="59"/>
        <v/>
      </c>
      <c r="AE224" s="245" t="str">
        <f t="shared" si="60"/>
        <v/>
      </c>
      <c r="AF224" s="11" t="str">
        <f>IF(AD224=4,VLOOKUP(AE224,設定_幼児!$A$2:$B$4,2,1),"---")</f>
        <v>---</v>
      </c>
      <c r="AG224" s="136" t="str">
        <f t="shared" si="61"/>
        <v xml:space="preserve"> </v>
      </c>
      <c r="AH224" s="18" t="str">
        <f t="shared" si="62"/>
        <v/>
      </c>
      <c r="AI224" s="47">
        <v>213</v>
      </c>
      <c r="AJ224" s="47" t="str">
        <f t="shared" si="63"/>
        <v/>
      </c>
      <c r="AK224" s="47" t="str">
        <f t="shared" si="64"/>
        <v>立得点表_幼児!3:７</v>
      </c>
      <c r="AL224" s="156" t="str">
        <f t="shared" si="65"/>
        <v>立得点表_幼児!11:15</v>
      </c>
      <c r="AM224" s="47" t="str">
        <f t="shared" si="66"/>
        <v>ボール得点表_幼児!3:７</v>
      </c>
      <c r="AN224" s="156" t="str">
        <f t="shared" si="67"/>
        <v>ボール得点表_幼児!11:15</v>
      </c>
      <c r="AO224" s="47" t="str">
        <f t="shared" si="68"/>
        <v>25m得点表_幼児!3:7</v>
      </c>
      <c r="AP224" s="156" t="str">
        <f t="shared" si="69"/>
        <v>25m得点表_幼児!11:15</v>
      </c>
      <c r="AQ224" s="47" t="str">
        <f t="shared" si="70"/>
        <v>往得点表_幼児!3:7</v>
      </c>
      <c r="AR224" s="156" t="str">
        <f t="shared" si="71"/>
        <v>往得点表_幼児!11:15</v>
      </c>
      <c r="AS224" s="47" t="e">
        <f>OR(AND(#REF!&lt;=7,#REF!&lt;&gt;""),AND(#REF!&gt;=50,#REF!=""))</f>
        <v>#REF!</v>
      </c>
    </row>
    <row r="225" spans="1:45">
      <c r="A225" s="10">
        <v>214</v>
      </c>
      <c r="B225" s="234"/>
      <c r="C225" s="235"/>
      <c r="D225" s="236"/>
      <c r="E225" s="237" t="str">
        <f t="shared" si="54"/>
        <v/>
      </c>
      <c r="F225" s="235"/>
      <c r="G225" s="235"/>
      <c r="H225" s="238"/>
      <c r="I225" s="239" t="str">
        <f t="shared" ca="1" si="55"/>
        <v/>
      </c>
      <c r="J225" s="240"/>
      <c r="K225" s="278"/>
      <c r="L225" s="278"/>
      <c r="M225" s="278"/>
      <c r="N225" s="241"/>
      <c r="O225" s="242"/>
      <c r="P225" s="106" t="str">
        <f t="shared" ca="1" si="56"/>
        <v/>
      </c>
      <c r="Q225" s="240"/>
      <c r="R225" s="278"/>
      <c r="S225" s="278"/>
      <c r="T225" s="278"/>
      <c r="U225" s="243"/>
      <c r="V225" s="106"/>
      <c r="W225" s="244" t="str">
        <f t="shared" ca="1" si="57"/>
        <v/>
      </c>
      <c r="X225" s="240"/>
      <c r="Y225" s="278"/>
      <c r="Z225" s="278"/>
      <c r="AA225" s="241"/>
      <c r="AB225" s="238"/>
      <c r="AC225" s="239" t="str">
        <f t="shared" ca="1" si="58"/>
        <v/>
      </c>
      <c r="AD225" s="245" t="str">
        <f t="shared" si="59"/>
        <v/>
      </c>
      <c r="AE225" s="245" t="str">
        <f t="shared" si="60"/>
        <v/>
      </c>
      <c r="AF225" s="11" t="str">
        <f>IF(AD225=4,VLOOKUP(AE225,設定_幼児!$A$2:$B$4,2,1),"---")</f>
        <v>---</v>
      </c>
      <c r="AG225" s="136" t="str">
        <f t="shared" si="61"/>
        <v xml:space="preserve"> </v>
      </c>
      <c r="AH225" s="18" t="str">
        <f t="shared" si="62"/>
        <v/>
      </c>
      <c r="AI225" s="47">
        <v>214</v>
      </c>
      <c r="AJ225" s="47" t="str">
        <f t="shared" si="63"/>
        <v/>
      </c>
      <c r="AK225" s="47" t="str">
        <f t="shared" si="64"/>
        <v>立得点表_幼児!3:７</v>
      </c>
      <c r="AL225" s="156" t="str">
        <f t="shared" si="65"/>
        <v>立得点表_幼児!11:15</v>
      </c>
      <c r="AM225" s="47" t="str">
        <f t="shared" si="66"/>
        <v>ボール得点表_幼児!3:７</v>
      </c>
      <c r="AN225" s="156" t="str">
        <f t="shared" si="67"/>
        <v>ボール得点表_幼児!11:15</v>
      </c>
      <c r="AO225" s="47" t="str">
        <f t="shared" si="68"/>
        <v>25m得点表_幼児!3:7</v>
      </c>
      <c r="AP225" s="156" t="str">
        <f t="shared" si="69"/>
        <v>25m得点表_幼児!11:15</v>
      </c>
      <c r="AQ225" s="47" t="str">
        <f t="shared" si="70"/>
        <v>往得点表_幼児!3:7</v>
      </c>
      <c r="AR225" s="156" t="str">
        <f t="shared" si="71"/>
        <v>往得点表_幼児!11:15</v>
      </c>
      <c r="AS225" s="47" t="e">
        <f>OR(AND(#REF!&lt;=7,#REF!&lt;&gt;""),AND(#REF!&gt;=50,#REF!=""))</f>
        <v>#REF!</v>
      </c>
    </row>
    <row r="226" spans="1:45">
      <c r="A226" s="10">
        <v>215</v>
      </c>
      <c r="B226" s="234"/>
      <c r="C226" s="235"/>
      <c r="D226" s="236"/>
      <c r="E226" s="237" t="str">
        <f t="shared" si="54"/>
        <v/>
      </c>
      <c r="F226" s="235"/>
      <c r="G226" s="235"/>
      <c r="H226" s="238"/>
      <c r="I226" s="239" t="str">
        <f t="shared" ca="1" si="55"/>
        <v/>
      </c>
      <c r="J226" s="240"/>
      <c r="K226" s="278"/>
      <c r="L226" s="278"/>
      <c r="M226" s="278"/>
      <c r="N226" s="241"/>
      <c r="O226" s="242"/>
      <c r="P226" s="106" t="str">
        <f t="shared" ca="1" si="56"/>
        <v/>
      </c>
      <c r="Q226" s="240"/>
      <c r="R226" s="278"/>
      <c r="S226" s="278"/>
      <c r="T226" s="278"/>
      <c r="U226" s="243"/>
      <c r="V226" s="106"/>
      <c r="W226" s="244" t="str">
        <f t="shared" ca="1" si="57"/>
        <v/>
      </c>
      <c r="X226" s="240"/>
      <c r="Y226" s="278"/>
      <c r="Z226" s="278"/>
      <c r="AA226" s="241"/>
      <c r="AB226" s="238"/>
      <c r="AC226" s="239" t="str">
        <f t="shared" ca="1" si="58"/>
        <v/>
      </c>
      <c r="AD226" s="245" t="str">
        <f t="shared" si="59"/>
        <v/>
      </c>
      <c r="AE226" s="245" t="str">
        <f t="shared" si="60"/>
        <v/>
      </c>
      <c r="AF226" s="11" t="str">
        <f>IF(AD226=4,VLOOKUP(AE226,設定_幼児!$A$2:$B$4,2,1),"---")</f>
        <v>---</v>
      </c>
      <c r="AG226" s="136" t="str">
        <f t="shared" si="61"/>
        <v xml:space="preserve"> </v>
      </c>
      <c r="AH226" s="18" t="str">
        <f t="shared" si="62"/>
        <v/>
      </c>
      <c r="AI226" s="47">
        <v>215</v>
      </c>
      <c r="AJ226" s="47" t="str">
        <f t="shared" si="63"/>
        <v/>
      </c>
      <c r="AK226" s="47" t="str">
        <f t="shared" si="64"/>
        <v>立得点表_幼児!3:７</v>
      </c>
      <c r="AL226" s="156" t="str">
        <f t="shared" si="65"/>
        <v>立得点表_幼児!11:15</v>
      </c>
      <c r="AM226" s="47" t="str">
        <f t="shared" si="66"/>
        <v>ボール得点表_幼児!3:７</v>
      </c>
      <c r="AN226" s="156" t="str">
        <f t="shared" si="67"/>
        <v>ボール得点表_幼児!11:15</v>
      </c>
      <c r="AO226" s="47" t="str">
        <f t="shared" si="68"/>
        <v>25m得点表_幼児!3:7</v>
      </c>
      <c r="AP226" s="156" t="str">
        <f t="shared" si="69"/>
        <v>25m得点表_幼児!11:15</v>
      </c>
      <c r="AQ226" s="47" t="str">
        <f t="shared" si="70"/>
        <v>往得点表_幼児!3:7</v>
      </c>
      <c r="AR226" s="156" t="str">
        <f t="shared" si="71"/>
        <v>往得点表_幼児!11:15</v>
      </c>
      <c r="AS226" s="47" t="e">
        <f>OR(AND(#REF!&lt;=7,#REF!&lt;&gt;""),AND(#REF!&gt;=50,#REF!=""))</f>
        <v>#REF!</v>
      </c>
    </row>
    <row r="227" spans="1:45">
      <c r="A227" s="10">
        <v>216</v>
      </c>
      <c r="B227" s="234"/>
      <c r="C227" s="235"/>
      <c r="D227" s="236"/>
      <c r="E227" s="237" t="str">
        <f t="shared" si="54"/>
        <v/>
      </c>
      <c r="F227" s="235"/>
      <c r="G227" s="235"/>
      <c r="H227" s="238"/>
      <c r="I227" s="239" t="str">
        <f t="shared" ca="1" si="55"/>
        <v/>
      </c>
      <c r="J227" s="240"/>
      <c r="K227" s="278"/>
      <c r="L227" s="278"/>
      <c r="M227" s="278"/>
      <c r="N227" s="241"/>
      <c r="O227" s="242"/>
      <c r="P227" s="106" t="str">
        <f t="shared" ca="1" si="56"/>
        <v/>
      </c>
      <c r="Q227" s="240"/>
      <c r="R227" s="278"/>
      <c r="S227" s="278"/>
      <c r="T227" s="278"/>
      <c r="U227" s="243"/>
      <c r="V227" s="106"/>
      <c r="W227" s="244" t="str">
        <f t="shared" ca="1" si="57"/>
        <v/>
      </c>
      <c r="X227" s="240"/>
      <c r="Y227" s="278"/>
      <c r="Z227" s="278"/>
      <c r="AA227" s="241"/>
      <c r="AB227" s="238"/>
      <c r="AC227" s="239" t="str">
        <f t="shared" ca="1" si="58"/>
        <v/>
      </c>
      <c r="AD227" s="245" t="str">
        <f t="shared" si="59"/>
        <v/>
      </c>
      <c r="AE227" s="245" t="str">
        <f t="shared" si="60"/>
        <v/>
      </c>
      <c r="AF227" s="11" t="str">
        <f>IF(AD227=4,VLOOKUP(AE227,設定_幼児!$A$2:$B$4,2,1),"---")</f>
        <v>---</v>
      </c>
      <c r="AG227" s="136" t="str">
        <f t="shared" si="61"/>
        <v xml:space="preserve"> </v>
      </c>
      <c r="AH227" s="18" t="str">
        <f t="shared" si="62"/>
        <v/>
      </c>
      <c r="AI227" s="47">
        <v>216</v>
      </c>
      <c r="AJ227" s="47" t="str">
        <f t="shared" si="63"/>
        <v/>
      </c>
      <c r="AK227" s="47" t="str">
        <f t="shared" si="64"/>
        <v>立得点表_幼児!3:７</v>
      </c>
      <c r="AL227" s="156" t="str">
        <f t="shared" si="65"/>
        <v>立得点表_幼児!11:15</v>
      </c>
      <c r="AM227" s="47" t="str">
        <f t="shared" si="66"/>
        <v>ボール得点表_幼児!3:７</v>
      </c>
      <c r="AN227" s="156" t="str">
        <f t="shared" si="67"/>
        <v>ボール得点表_幼児!11:15</v>
      </c>
      <c r="AO227" s="47" t="str">
        <f t="shared" si="68"/>
        <v>25m得点表_幼児!3:7</v>
      </c>
      <c r="AP227" s="156" t="str">
        <f t="shared" si="69"/>
        <v>25m得点表_幼児!11:15</v>
      </c>
      <c r="AQ227" s="47" t="str">
        <f t="shared" si="70"/>
        <v>往得点表_幼児!3:7</v>
      </c>
      <c r="AR227" s="156" t="str">
        <f t="shared" si="71"/>
        <v>往得点表_幼児!11:15</v>
      </c>
      <c r="AS227" s="47" t="e">
        <f>OR(AND(#REF!&lt;=7,#REF!&lt;&gt;""),AND(#REF!&gt;=50,#REF!=""))</f>
        <v>#REF!</v>
      </c>
    </row>
    <row r="228" spans="1:45">
      <c r="A228" s="10">
        <v>217</v>
      </c>
      <c r="B228" s="234"/>
      <c r="C228" s="235"/>
      <c r="D228" s="236"/>
      <c r="E228" s="237" t="str">
        <f t="shared" si="54"/>
        <v/>
      </c>
      <c r="F228" s="235"/>
      <c r="G228" s="235"/>
      <c r="H228" s="238"/>
      <c r="I228" s="239" t="str">
        <f t="shared" ca="1" si="55"/>
        <v/>
      </c>
      <c r="J228" s="240"/>
      <c r="K228" s="278"/>
      <c r="L228" s="278"/>
      <c r="M228" s="278"/>
      <c r="N228" s="241"/>
      <c r="O228" s="242"/>
      <c r="P228" s="106" t="str">
        <f t="shared" ca="1" si="56"/>
        <v/>
      </c>
      <c r="Q228" s="240"/>
      <c r="R228" s="278"/>
      <c r="S228" s="278"/>
      <c r="T228" s="278"/>
      <c r="U228" s="243"/>
      <c r="V228" s="106"/>
      <c r="W228" s="244" t="str">
        <f t="shared" ca="1" si="57"/>
        <v/>
      </c>
      <c r="X228" s="240"/>
      <c r="Y228" s="278"/>
      <c r="Z228" s="278"/>
      <c r="AA228" s="241"/>
      <c r="AB228" s="238"/>
      <c r="AC228" s="239" t="str">
        <f t="shared" ca="1" si="58"/>
        <v/>
      </c>
      <c r="AD228" s="245" t="str">
        <f t="shared" si="59"/>
        <v/>
      </c>
      <c r="AE228" s="245" t="str">
        <f t="shared" si="60"/>
        <v/>
      </c>
      <c r="AF228" s="11" t="str">
        <f>IF(AD228=4,VLOOKUP(AE228,設定_幼児!$A$2:$B$4,2,1),"---")</f>
        <v>---</v>
      </c>
      <c r="AG228" s="136" t="str">
        <f t="shared" si="61"/>
        <v xml:space="preserve"> </v>
      </c>
      <c r="AH228" s="18" t="str">
        <f t="shared" si="62"/>
        <v/>
      </c>
      <c r="AI228" s="47">
        <v>217</v>
      </c>
      <c r="AJ228" s="47" t="str">
        <f t="shared" si="63"/>
        <v/>
      </c>
      <c r="AK228" s="47" t="str">
        <f t="shared" si="64"/>
        <v>立得点表_幼児!3:７</v>
      </c>
      <c r="AL228" s="156" t="str">
        <f t="shared" si="65"/>
        <v>立得点表_幼児!11:15</v>
      </c>
      <c r="AM228" s="47" t="str">
        <f t="shared" si="66"/>
        <v>ボール得点表_幼児!3:７</v>
      </c>
      <c r="AN228" s="156" t="str">
        <f t="shared" si="67"/>
        <v>ボール得点表_幼児!11:15</v>
      </c>
      <c r="AO228" s="47" t="str">
        <f t="shared" si="68"/>
        <v>25m得点表_幼児!3:7</v>
      </c>
      <c r="AP228" s="156" t="str">
        <f t="shared" si="69"/>
        <v>25m得点表_幼児!11:15</v>
      </c>
      <c r="AQ228" s="47" t="str">
        <f t="shared" si="70"/>
        <v>往得点表_幼児!3:7</v>
      </c>
      <c r="AR228" s="156" t="str">
        <f t="shared" si="71"/>
        <v>往得点表_幼児!11:15</v>
      </c>
      <c r="AS228" s="47" t="e">
        <f>OR(AND(#REF!&lt;=7,#REF!&lt;&gt;""),AND(#REF!&gt;=50,#REF!=""))</f>
        <v>#REF!</v>
      </c>
    </row>
    <row r="229" spans="1:45">
      <c r="A229" s="10">
        <v>218</v>
      </c>
      <c r="B229" s="234"/>
      <c r="C229" s="235"/>
      <c r="D229" s="236"/>
      <c r="E229" s="237" t="str">
        <f t="shared" si="54"/>
        <v/>
      </c>
      <c r="F229" s="235"/>
      <c r="G229" s="235"/>
      <c r="H229" s="238"/>
      <c r="I229" s="239" t="str">
        <f t="shared" ca="1" si="55"/>
        <v/>
      </c>
      <c r="J229" s="240"/>
      <c r="K229" s="278"/>
      <c r="L229" s="278"/>
      <c r="M229" s="278"/>
      <c r="N229" s="241"/>
      <c r="O229" s="242"/>
      <c r="P229" s="106" t="str">
        <f t="shared" ca="1" si="56"/>
        <v/>
      </c>
      <c r="Q229" s="240"/>
      <c r="R229" s="278"/>
      <c r="S229" s="278"/>
      <c r="T229" s="278"/>
      <c r="U229" s="243"/>
      <c r="V229" s="106"/>
      <c r="W229" s="244" t="str">
        <f t="shared" ca="1" si="57"/>
        <v/>
      </c>
      <c r="X229" s="240"/>
      <c r="Y229" s="278"/>
      <c r="Z229" s="278"/>
      <c r="AA229" s="241"/>
      <c r="AB229" s="238"/>
      <c r="AC229" s="239" t="str">
        <f t="shared" ca="1" si="58"/>
        <v/>
      </c>
      <c r="AD229" s="245" t="str">
        <f t="shared" si="59"/>
        <v/>
      </c>
      <c r="AE229" s="245" t="str">
        <f t="shared" si="60"/>
        <v/>
      </c>
      <c r="AF229" s="11" t="str">
        <f>IF(AD229=4,VLOOKUP(AE229,設定_幼児!$A$2:$B$4,2,1),"---")</f>
        <v>---</v>
      </c>
      <c r="AG229" s="136" t="str">
        <f t="shared" si="61"/>
        <v xml:space="preserve"> </v>
      </c>
      <c r="AH229" s="18" t="str">
        <f t="shared" si="62"/>
        <v/>
      </c>
      <c r="AI229" s="47">
        <v>218</v>
      </c>
      <c r="AJ229" s="47" t="str">
        <f t="shared" si="63"/>
        <v/>
      </c>
      <c r="AK229" s="47" t="str">
        <f t="shared" si="64"/>
        <v>立得点表_幼児!3:７</v>
      </c>
      <c r="AL229" s="156" t="str">
        <f t="shared" si="65"/>
        <v>立得点表_幼児!11:15</v>
      </c>
      <c r="AM229" s="47" t="str">
        <f t="shared" si="66"/>
        <v>ボール得点表_幼児!3:７</v>
      </c>
      <c r="AN229" s="156" t="str">
        <f t="shared" si="67"/>
        <v>ボール得点表_幼児!11:15</v>
      </c>
      <c r="AO229" s="47" t="str">
        <f t="shared" si="68"/>
        <v>25m得点表_幼児!3:7</v>
      </c>
      <c r="AP229" s="156" t="str">
        <f t="shared" si="69"/>
        <v>25m得点表_幼児!11:15</v>
      </c>
      <c r="AQ229" s="47" t="str">
        <f t="shared" si="70"/>
        <v>往得点表_幼児!3:7</v>
      </c>
      <c r="AR229" s="156" t="str">
        <f t="shared" si="71"/>
        <v>往得点表_幼児!11:15</v>
      </c>
      <c r="AS229" s="47" t="e">
        <f>OR(AND(#REF!&lt;=7,#REF!&lt;&gt;""),AND(#REF!&gt;=50,#REF!=""))</f>
        <v>#REF!</v>
      </c>
    </row>
    <row r="230" spans="1:45">
      <c r="A230" s="10">
        <v>219</v>
      </c>
      <c r="B230" s="234"/>
      <c r="C230" s="235"/>
      <c r="D230" s="236"/>
      <c r="E230" s="237" t="str">
        <f t="shared" si="54"/>
        <v/>
      </c>
      <c r="F230" s="235"/>
      <c r="G230" s="235"/>
      <c r="H230" s="238"/>
      <c r="I230" s="239" t="str">
        <f t="shared" ca="1" si="55"/>
        <v/>
      </c>
      <c r="J230" s="240"/>
      <c r="K230" s="278"/>
      <c r="L230" s="278"/>
      <c r="M230" s="278"/>
      <c r="N230" s="241"/>
      <c r="O230" s="242"/>
      <c r="P230" s="106" t="str">
        <f t="shared" ca="1" si="56"/>
        <v/>
      </c>
      <c r="Q230" s="240"/>
      <c r="R230" s="278"/>
      <c r="S230" s="278"/>
      <c r="T230" s="278"/>
      <c r="U230" s="243"/>
      <c r="V230" s="106"/>
      <c r="W230" s="244" t="str">
        <f t="shared" ca="1" si="57"/>
        <v/>
      </c>
      <c r="X230" s="240"/>
      <c r="Y230" s="278"/>
      <c r="Z230" s="278"/>
      <c r="AA230" s="241"/>
      <c r="AB230" s="238"/>
      <c r="AC230" s="239" t="str">
        <f t="shared" ca="1" si="58"/>
        <v/>
      </c>
      <c r="AD230" s="245" t="str">
        <f t="shared" si="59"/>
        <v/>
      </c>
      <c r="AE230" s="245" t="str">
        <f t="shared" si="60"/>
        <v/>
      </c>
      <c r="AF230" s="11" t="str">
        <f>IF(AD230=4,VLOOKUP(AE230,設定_幼児!$A$2:$B$4,2,1),"---")</f>
        <v>---</v>
      </c>
      <c r="AG230" s="136" t="str">
        <f t="shared" si="61"/>
        <v xml:space="preserve"> </v>
      </c>
      <c r="AH230" s="18" t="str">
        <f t="shared" si="62"/>
        <v/>
      </c>
      <c r="AI230" s="47">
        <v>219</v>
      </c>
      <c r="AJ230" s="47" t="str">
        <f t="shared" si="63"/>
        <v/>
      </c>
      <c r="AK230" s="47" t="str">
        <f t="shared" si="64"/>
        <v>立得点表_幼児!3:７</v>
      </c>
      <c r="AL230" s="156" t="str">
        <f t="shared" si="65"/>
        <v>立得点表_幼児!11:15</v>
      </c>
      <c r="AM230" s="47" t="str">
        <f t="shared" si="66"/>
        <v>ボール得点表_幼児!3:７</v>
      </c>
      <c r="AN230" s="156" t="str">
        <f t="shared" si="67"/>
        <v>ボール得点表_幼児!11:15</v>
      </c>
      <c r="AO230" s="47" t="str">
        <f t="shared" si="68"/>
        <v>25m得点表_幼児!3:7</v>
      </c>
      <c r="AP230" s="156" t="str">
        <f t="shared" si="69"/>
        <v>25m得点表_幼児!11:15</v>
      </c>
      <c r="AQ230" s="47" t="str">
        <f t="shared" si="70"/>
        <v>往得点表_幼児!3:7</v>
      </c>
      <c r="AR230" s="156" t="str">
        <f t="shared" si="71"/>
        <v>往得点表_幼児!11:15</v>
      </c>
      <c r="AS230" s="47" t="e">
        <f>OR(AND(#REF!&lt;=7,#REF!&lt;&gt;""),AND(#REF!&gt;=50,#REF!=""))</f>
        <v>#REF!</v>
      </c>
    </row>
    <row r="231" spans="1:45">
      <c r="A231" s="10">
        <v>220</v>
      </c>
      <c r="B231" s="234"/>
      <c r="C231" s="235"/>
      <c r="D231" s="236"/>
      <c r="E231" s="237" t="str">
        <f t="shared" si="54"/>
        <v/>
      </c>
      <c r="F231" s="235"/>
      <c r="G231" s="235"/>
      <c r="H231" s="238"/>
      <c r="I231" s="239" t="str">
        <f t="shared" ca="1" si="55"/>
        <v/>
      </c>
      <c r="J231" s="240"/>
      <c r="K231" s="278"/>
      <c r="L231" s="278"/>
      <c r="M231" s="278"/>
      <c r="N231" s="241"/>
      <c r="O231" s="242"/>
      <c r="P231" s="106" t="str">
        <f t="shared" ca="1" si="56"/>
        <v/>
      </c>
      <c r="Q231" s="240"/>
      <c r="R231" s="278"/>
      <c r="S231" s="278"/>
      <c r="T231" s="278"/>
      <c r="U231" s="243"/>
      <c r="V231" s="106"/>
      <c r="W231" s="244" t="str">
        <f t="shared" ca="1" si="57"/>
        <v/>
      </c>
      <c r="X231" s="240"/>
      <c r="Y231" s="278"/>
      <c r="Z231" s="278"/>
      <c r="AA231" s="241"/>
      <c r="AB231" s="238"/>
      <c r="AC231" s="239" t="str">
        <f t="shared" ca="1" si="58"/>
        <v/>
      </c>
      <c r="AD231" s="245" t="str">
        <f t="shared" si="59"/>
        <v/>
      </c>
      <c r="AE231" s="245" t="str">
        <f t="shared" si="60"/>
        <v/>
      </c>
      <c r="AF231" s="11" t="str">
        <f>IF(AD231=4,VLOOKUP(AE231,設定_幼児!$A$2:$B$4,2,1),"---")</f>
        <v>---</v>
      </c>
      <c r="AG231" s="136" t="str">
        <f t="shared" si="61"/>
        <v xml:space="preserve"> </v>
      </c>
      <c r="AH231" s="18" t="str">
        <f t="shared" si="62"/>
        <v/>
      </c>
      <c r="AI231" s="47">
        <v>220</v>
      </c>
      <c r="AJ231" s="47" t="str">
        <f t="shared" si="63"/>
        <v/>
      </c>
      <c r="AK231" s="47" t="str">
        <f t="shared" si="64"/>
        <v>立得点表_幼児!3:７</v>
      </c>
      <c r="AL231" s="156" t="str">
        <f t="shared" si="65"/>
        <v>立得点表_幼児!11:15</v>
      </c>
      <c r="AM231" s="47" t="str">
        <f t="shared" si="66"/>
        <v>ボール得点表_幼児!3:７</v>
      </c>
      <c r="AN231" s="156" t="str">
        <f t="shared" si="67"/>
        <v>ボール得点表_幼児!11:15</v>
      </c>
      <c r="AO231" s="47" t="str">
        <f t="shared" si="68"/>
        <v>25m得点表_幼児!3:7</v>
      </c>
      <c r="AP231" s="156" t="str">
        <f t="shared" si="69"/>
        <v>25m得点表_幼児!11:15</v>
      </c>
      <c r="AQ231" s="47" t="str">
        <f t="shared" si="70"/>
        <v>往得点表_幼児!3:7</v>
      </c>
      <c r="AR231" s="156" t="str">
        <f t="shared" si="71"/>
        <v>往得点表_幼児!11:15</v>
      </c>
      <c r="AS231" s="47" t="e">
        <f>OR(AND(#REF!&lt;=7,#REF!&lt;&gt;""),AND(#REF!&gt;=50,#REF!=""))</f>
        <v>#REF!</v>
      </c>
    </row>
    <row r="232" spans="1:45">
      <c r="A232" s="10">
        <v>221</v>
      </c>
      <c r="B232" s="234"/>
      <c r="C232" s="235"/>
      <c r="D232" s="236"/>
      <c r="E232" s="237" t="str">
        <f t="shared" si="54"/>
        <v/>
      </c>
      <c r="F232" s="235"/>
      <c r="G232" s="235"/>
      <c r="H232" s="238"/>
      <c r="I232" s="239" t="str">
        <f t="shared" ca="1" si="55"/>
        <v/>
      </c>
      <c r="J232" s="240"/>
      <c r="K232" s="278"/>
      <c r="L232" s="278"/>
      <c r="M232" s="278"/>
      <c r="N232" s="241"/>
      <c r="O232" s="242"/>
      <c r="P232" s="106" t="str">
        <f t="shared" ca="1" si="56"/>
        <v/>
      </c>
      <c r="Q232" s="240"/>
      <c r="R232" s="278"/>
      <c r="S232" s="278"/>
      <c r="T232" s="278"/>
      <c r="U232" s="243"/>
      <c r="V232" s="106"/>
      <c r="W232" s="244" t="str">
        <f t="shared" ca="1" si="57"/>
        <v/>
      </c>
      <c r="X232" s="240"/>
      <c r="Y232" s="278"/>
      <c r="Z232" s="278"/>
      <c r="AA232" s="241"/>
      <c r="AB232" s="238"/>
      <c r="AC232" s="239" t="str">
        <f t="shared" ca="1" si="58"/>
        <v/>
      </c>
      <c r="AD232" s="245" t="str">
        <f t="shared" si="59"/>
        <v/>
      </c>
      <c r="AE232" s="245" t="str">
        <f t="shared" si="60"/>
        <v/>
      </c>
      <c r="AF232" s="11" t="str">
        <f>IF(AD232=4,VLOOKUP(AE232,設定_幼児!$A$2:$B$4,2,1),"---")</f>
        <v>---</v>
      </c>
      <c r="AG232" s="136" t="str">
        <f t="shared" si="61"/>
        <v xml:space="preserve"> </v>
      </c>
      <c r="AH232" s="18" t="str">
        <f t="shared" si="62"/>
        <v/>
      </c>
      <c r="AI232" s="47">
        <v>221</v>
      </c>
      <c r="AJ232" s="47" t="str">
        <f t="shared" si="63"/>
        <v/>
      </c>
      <c r="AK232" s="47" t="str">
        <f t="shared" si="64"/>
        <v>立得点表_幼児!3:７</v>
      </c>
      <c r="AL232" s="156" t="str">
        <f t="shared" si="65"/>
        <v>立得点表_幼児!11:15</v>
      </c>
      <c r="AM232" s="47" t="str">
        <f t="shared" si="66"/>
        <v>ボール得点表_幼児!3:７</v>
      </c>
      <c r="AN232" s="156" t="str">
        <f t="shared" si="67"/>
        <v>ボール得点表_幼児!11:15</v>
      </c>
      <c r="AO232" s="47" t="str">
        <f t="shared" si="68"/>
        <v>25m得点表_幼児!3:7</v>
      </c>
      <c r="AP232" s="156" t="str">
        <f t="shared" si="69"/>
        <v>25m得点表_幼児!11:15</v>
      </c>
      <c r="AQ232" s="47" t="str">
        <f t="shared" si="70"/>
        <v>往得点表_幼児!3:7</v>
      </c>
      <c r="AR232" s="156" t="str">
        <f t="shared" si="71"/>
        <v>往得点表_幼児!11:15</v>
      </c>
      <c r="AS232" s="47" t="e">
        <f>OR(AND(#REF!&lt;=7,#REF!&lt;&gt;""),AND(#REF!&gt;=50,#REF!=""))</f>
        <v>#REF!</v>
      </c>
    </row>
    <row r="233" spans="1:45">
      <c r="A233" s="10">
        <v>222</v>
      </c>
      <c r="B233" s="234"/>
      <c r="C233" s="235"/>
      <c r="D233" s="236"/>
      <c r="E233" s="237" t="str">
        <f t="shared" si="54"/>
        <v/>
      </c>
      <c r="F233" s="235"/>
      <c r="G233" s="235"/>
      <c r="H233" s="238"/>
      <c r="I233" s="239" t="str">
        <f t="shared" ca="1" si="55"/>
        <v/>
      </c>
      <c r="J233" s="240"/>
      <c r="K233" s="278"/>
      <c r="L233" s="278"/>
      <c r="M233" s="278"/>
      <c r="N233" s="241"/>
      <c r="O233" s="242"/>
      <c r="P233" s="106" t="str">
        <f t="shared" ca="1" si="56"/>
        <v/>
      </c>
      <c r="Q233" s="240"/>
      <c r="R233" s="278"/>
      <c r="S233" s="278"/>
      <c r="T233" s="278"/>
      <c r="U233" s="243"/>
      <c r="V233" s="106"/>
      <c r="W233" s="244" t="str">
        <f t="shared" ca="1" si="57"/>
        <v/>
      </c>
      <c r="X233" s="240"/>
      <c r="Y233" s="278"/>
      <c r="Z233" s="278"/>
      <c r="AA233" s="241"/>
      <c r="AB233" s="238"/>
      <c r="AC233" s="239" t="str">
        <f t="shared" ca="1" si="58"/>
        <v/>
      </c>
      <c r="AD233" s="245" t="str">
        <f t="shared" si="59"/>
        <v/>
      </c>
      <c r="AE233" s="245" t="str">
        <f t="shared" si="60"/>
        <v/>
      </c>
      <c r="AF233" s="11" t="str">
        <f>IF(AD233=4,VLOOKUP(AE233,設定_幼児!$A$2:$B$4,2,1),"---")</f>
        <v>---</v>
      </c>
      <c r="AG233" s="136" t="str">
        <f t="shared" si="61"/>
        <v xml:space="preserve"> </v>
      </c>
      <c r="AH233" s="18" t="str">
        <f t="shared" si="62"/>
        <v/>
      </c>
      <c r="AI233" s="47">
        <v>222</v>
      </c>
      <c r="AJ233" s="47" t="str">
        <f t="shared" si="63"/>
        <v/>
      </c>
      <c r="AK233" s="47" t="str">
        <f t="shared" si="64"/>
        <v>立得点表_幼児!3:７</v>
      </c>
      <c r="AL233" s="156" t="str">
        <f t="shared" si="65"/>
        <v>立得点表_幼児!11:15</v>
      </c>
      <c r="AM233" s="47" t="str">
        <f t="shared" si="66"/>
        <v>ボール得点表_幼児!3:７</v>
      </c>
      <c r="AN233" s="156" t="str">
        <f t="shared" si="67"/>
        <v>ボール得点表_幼児!11:15</v>
      </c>
      <c r="AO233" s="47" t="str">
        <f t="shared" si="68"/>
        <v>25m得点表_幼児!3:7</v>
      </c>
      <c r="AP233" s="156" t="str">
        <f t="shared" si="69"/>
        <v>25m得点表_幼児!11:15</v>
      </c>
      <c r="AQ233" s="47" t="str">
        <f t="shared" si="70"/>
        <v>往得点表_幼児!3:7</v>
      </c>
      <c r="AR233" s="156" t="str">
        <f t="shared" si="71"/>
        <v>往得点表_幼児!11:15</v>
      </c>
      <c r="AS233" s="47" t="e">
        <f>OR(AND(#REF!&lt;=7,#REF!&lt;&gt;""),AND(#REF!&gt;=50,#REF!=""))</f>
        <v>#REF!</v>
      </c>
    </row>
    <row r="234" spans="1:45">
      <c r="A234" s="10">
        <v>223</v>
      </c>
      <c r="B234" s="234"/>
      <c r="C234" s="235"/>
      <c r="D234" s="236"/>
      <c r="E234" s="237" t="str">
        <f t="shared" si="54"/>
        <v/>
      </c>
      <c r="F234" s="235"/>
      <c r="G234" s="235"/>
      <c r="H234" s="238"/>
      <c r="I234" s="239" t="str">
        <f t="shared" ca="1" si="55"/>
        <v/>
      </c>
      <c r="J234" s="240"/>
      <c r="K234" s="278"/>
      <c r="L234" s="278"/>
      <c r="M234" s="278"/>
      <c r="N234" s="241"/>
      <c r="O234" s="242"/>
      <c r="P234" s="106" t="str">
        <f t="shared" ca="1" si="56"/>
        <v/>
      </c>
      <c r="Q234" s="240"/>
      <c r="R234" s="278"/>
      <c r="S234" s="278"/>
      <c r="T234" s="278"/>
      <c r="U234" s="243"/>
      <c r="V234" s="106"/>
      <c r="W234" s="244" t="str">
        <f t="shared" ca="1" si="57"/>
        <v/>
      </c>
      <c r="X234" s="240"/>
      <c r="Y234" s="278"/>
      <c r="Z234" s="278"/>
      <c r="AA234" s="241"/>
      <c r="AB234" s="238"/>
      <c r="AC234" s="239" t="str">
        <f t="shared" ca="1" si="58"/>
        <v/>
      </c>
      <c r="AD234" s="245" t="str">
        <f t="shared" si="59"/>
        <v/>
      </c>
      <c r="AE234" s="245" t="str">
        <f t="shared" si="60"/>
        <v/>
      </c>
      <c r="AF234" s="11" t="str">
        <f>IF(AD234=4,VLOOKUP(AE234,設定_幼児!$A$2:$B$4,2,1),"---")</f>
        <v>---</v>
      </c>
      <c r="AG234" s="136" t="str">
        <f t="shared" si="61"/>
        <v xml:space="preserve"> </v>
      </c>
      <c r="AH234" s="18" t="str">
        <f t="shared" si="62"/>
        <v/>
      </c>
      <c r="AI234" s="47">
        <v>223</v>
      </c>
      <c r="AJ234" s="47" t="str">
        <f t="shared" si="63"/>
        <v/>
      </c>
      <c r="AK234" s="47" t="str">
        <f t="shared" si="64"/>
        <v>立得点表_幼児!3:７</v>
      </c>
      <c r="AL234" s="156" t="str">
        <f t="shared" si="65"/>
        <v>立得点表_幼児!11:15</v>
      </c>
      <c r="AM234" s="47" t="str">
        <f t="shared" si="66"/>
        <v>ボール得点表_幼児!3:７</v>
      </c>
      <c r="AN234" s="156" t="str">
        <f t="shared" si="67"/>
        <v>ボール得点表_幼児!11:15</v>
      </c>
      <c r="AO234" s="47" t="str">
        <f t="shared" si="68"/>
        <v>25m得点表_幼児!3:7</v>
      </c>
      <c r="AP234" s="156" t="str">
        <f t="shared" si="69"/>
        <v>25m得点表_幼児!11:15</v>
      </c>
      <c r="AQ234" s="47" t="str">
        <f t="shared" si="70"/>
        <v>往得点表_幼児!3:7</v>
      </c>
      <c r="AR234" s="156" t="str">
        <f t="shared" si="71"/>
        <v>往得点表_幼児!11:15</v>
      </c>
      <c r="AS234" s="47" t="e">
        <f>OR(AND(#REF!&lt;=7,#REF!&lt;&gt;""),AND(#REF!&gt;=50,#REF!=""))</f>
        <v>#REF!</v>
      </c>
    </row>
    <row r="235" spans="1:45">
      <c r="A235" s="10">
        <v>224</v>
      </c>
      <c r="B235" s="234"/>
      <c r="C235" s="235"/>
      <c r="D235" s="236"/>
      <c r="E235" s="237" t="str">
        <f t="shared" si="54"/>
        <v/>
      </c>
      <c r="F235" s="235"/>
      <c r="G235" s="235"/>
      <c r="H235" s="238"/>
      <c r="I235" s="239" t="str">
        <f t="shared" ca="1" si="55"/>
        <v/>
      </c>
      <c r="J235" s="240"/>
      <c r="K235" s="278"/>
      <c r="L235" s="278"/>
      <c r="M235" s="278"/>
      <c r="N235" s="241"/>
      <c r="O235" s="242"/>
      <c r="P235" s="106" t="str">
        <f t="shared" ca="1" si="56"/>
        <v/>
      </c>
      <c r="Q235" s="240"/>
      <c r="R235" s="278"/>
      <c r="S235" s="278"/>
      <c r="T235" s="278"/>
      <c r="U235" s="243"/>
      <c r="V235" s="106"/>
      <c r="W235" s="244" t="str">
        <f t="shared" ca="1" si="57"/>
        <v/>
      </c>
      <c r="X235" s="240"/>
      <c r="Y235" s="278"/>
      <c r="Z235" s="278"/>
      <c r="AA235" s="241"/>
      <c r="AB235" s="238"/>
      <c r="AC235" s="239" t="str">
        <f t="shared" ca="1" si="58"/>
        <v/>
      </c>
      <c r="AD235" s="245" t="str">
        <f t="shared" si="59"/>
        <v/>
      </c>
      <c r="AE235" s="245" t="str">
        <f t="shared" si="60"/>
        <v/>
      </c>
      <c r="AF235" s="11" t="str">
        <f>IF(AD235=4,VLOOKUP(AE235,設定_幼児!$A$2:$B$4,2,1),"---")</f>
        <v>---</v>
      </c>
      <c r="AG235" s="136" t="str">
        <f t="shared" si="61"/>
        <v xml:space="preserve"> </v>
      </c>
      <c r="AH235" s="18" t="str">
        <f t="shared" si="62"/>
        <v/>
      </c>
      <c r="AI235" s="47">
        <v>224</v>
      </c>
      <c r="AJ235" s="47" t="str">
        <f t="shared" si="63"/>
        <v/>
      </c>
      <c r="AK235" s="47" t="str">
        <f t="shared" si="64"/>
        <v>立得点表_幼児!3:７</v>
      </c>
      <c r="AL235" s="156" t="str">
        <f t="shared" si="65"/>
        <v>立得点表_幼児!11:15</v>
      </c>
      <c r="AM235" s="47" t="str">
        <f t="shared" si="66"/>
        <v>ボール得点表_幼児!3:７</v>
      </c>
      <c r="AN235" s="156" t="str">
        <f t="shared" si="67"/>
        <v>ボール得点表_幼児!11:15</v>
      </c>
      <c r="AO235" s="47" t="str">
        <f t="shared" si="68"/>
        <v>25m得点表_幼児!3:7</v>
      </c>
      <c r="AP235" s="156" t="str">
        <f t="shared" si="69"/>
        <v>25m得点表_幼児!11:15</v>
      </c>
      <c r="AQ235" s="47" t="str">
        <f t="shared" si="70"/>
        <v>往得点表_幼児!3:7</v>
      </c>
      <c r="AR235" s="156" t="str">
        <f t="shared" si="71"/>
        <v>往得点表_幼児!11:15</v>
      </c>
      <c r="AS235" s="47" t="e">
        <f>OR(AND(#REF!&lt;=7,#REF!&lt;&gt;""),AND(#REF!&gt;=50,#REF!=""))</f>
        <v>#REF!</v>
      </c>
    </row>
    <row r="236" spans="1:45">
      <c r="A236" s="10">
        <v>225</v>
      </c>
      <c r="B236" s="234"/>
      <c r="C236" s="235"/>
      <c r="D236" s="236"/>
      <c r="E236" s="237" t="str">
        <f t="shared" si="54"/>
        <v/>
      </c>
      <c r="F236" s="235"/>
      <c r="G236" s="235"/>
      <c r="H236" s="238"/>
      <c r="I236" s="239" t="str">
        <f t="shared" ca="1" si="55"/>
        <v/>
      </c>
      <c r="J236" s="240"/>
      <c r="K236" s="278"/>
      <c r="L236" s="278"/>
      <c r="M236" s="278"/>
      <c r="N236" s="241"/>
      <c r="O236" s="242"/>
      <c r="P236" s="106" t="str">
        <f t="shared" ca="1" si="56"/>
        <v/>
      </c>
      <c r="Q236" s="240"/>
      <c r="R236" s="278"/>
      <c r="S236" s="278"/>
      <c r="T236" s="278"/>
      <c r="U236" s="243"/>
      <c r="V236" s="106"/>
      <c r="W236" s="244" t="str">
        <f t="shared" ca="1" si="57"/>
        <v/>
      </c>
      <c r="X236" s="240"/>
      <c r="Y236" s="278"/>
      <c r="Z236" s="278"/>
      <c r="AA236" s="241"/>
      <c r="AB236" s="238"/>
      <c r="AC236" s="239" t="str">
        <f t="shared" ca="1" si="58"/>
        <v/>
      </c>
      <c r="AD236" s="245" t="str">
        <f t="shared" si="59"/>
        <v/>
      </c>
      <c r="AE236" s="245" t="str">
        <f t="shared" si="60"/>
        <v/>
      </c>
      <c r="AF236" s="11" t="str">
        <f>IF(AD236=4,VLOOKUP(AE236,設定_幼児!$A$2:$B$4,2,1),"---")</f>
        <v>---</v>
      </c>
      <c r="AG236" s="136" t="str">
        <f t="shared" si="61"/>
        <v xml:space="preserve"> </v>
      </c>
      <c r="AH236" s="18" t="str">
        <f t="shared" si="62"/>
        <v/>
      </c>
      <c r="AI236" s="47">
        <v>225</v>
      </c>
      <c r="AJ236" s="47" t="str">
        <f t="shared" si="63"/>
        <v/>
      </c>
      <c r="AK236" s="47" t="str">
        <f t="shared" si="64"/>
        <v>立得点表_幼児!3:７</v>
      </c>
      <c r="AL236" s="156" t="str">
        <f t="shared" si="65"/>
        <v>立得点表_幼児!11:15</v>
      </c>
      <c r="AM236" s="47" t="str">
        <f t="shared" si="66"/>
        <v>ボール得点表_幼児!3:７</v>
      </c>
      <c r="AN236" s="156" t="str">
        <f t="shared" si="67"/>
        <v>ボール得点表_幼児!11:15</v>
      </c>
      <c r="AO236" s="47" t="str">
        <f t="shared" si="68"/>
        <v>25m得点表_幼児!3:7</v>
      </c>
      <c r="AP236" s="156" t="str">
        <f t="shared" si="69"/>
        <v>25m得点表_幼児!11:15</v>
      </c>
      <c r="AQ236" s="47" t="str">
        <f t="shared" si="70"/>
        <v>往得点表_幼児!3:7</v>
      </c>
      <c r="AR236" s="156" t="str">
        <f t="shared" si="71"/>
        <v>往得点表_幼児!11:15</v>
      </c>
      <c r="AS236" s="47" t="e">
        <f>OR(AND(#REF!&lt;=7,#REF!&lt;&gt;""),AND(#REF!&gt;=50,#REF!=""))</f>
        <v>#REF!</v>
      </c>
    </row>
    <row r="237" spans="1:45">
      <c r="A237" s="10">
        <v>226</v>
      </c>
      <c r="B237" s="234"/>
      <c r="C237" s="235"/>
      <c r="D237" s="236"/>
      <c r="E237" s="237" t="str">
        <f t="shared" si="54"/>
        <v/>
      </c>
      <c r="F237" s="235"/>
      <c r="G237" s="235"/>
      <c r="H237" s="238"/>
      <c r="I237" s="239" t="str">
        <f t="shared" ca="1" si="55"/>
        <v/>
      </c>
      <c r="J237" s="240"/>
      <c r="K237" s="278"/>
      <c r="L237" s="278"/>
      <c r="M237" s="278"/>
      <c r="N237" s="241"/>
      <c r="O237" s="242"/>
      <c r="P237" s="106" t="str">
        <f t="shared" ca="1" si="56"/>
        <v/>
      </c>
      <c r="Q237" s="240"/>
      <c r="R237" s="278"/>
      <c r="S237" s="278"/>
      <c r="T237" s="278"/>
      <c r="U237" s="243"/>
      <c r="V237" s="106"/>
      <c r="W237" s="244" t="str">
        <f t="shared" ca="1" si="57"/>
        <v/>
      </c>
      <c r="X237" s="240"/>
      <c r="Y237" s="278"/>
      <c r="Z237" s="278"/>
      <c r="AA237" s="241"/>
      <c r="AB237" s="238"/>
      <c r="AC237" s="239" t="str">
        <f t="shared" ca="1" si="58"/>
        <v/>
      </c>
      <c r="AD237" s="245" t="str">
        <f t="shared" si="59"/>
        <v/>
      </c>
      <c r="AE237" s="245" t="str">
        <f t="shared" si="60"/>
        <v/>
      </c>
      <c r="AF237" s="11" t="str">
        <f>IF(AD237=4,VLOOKUP(AE237,設定_幼児!$A$2:$B$4,2,1),"---")</f>
        <v>---</v>
      </c>
      <c r="AG237" s="136" t="str">
        <f t="shared" si="61"/>
        <v xml:space="preserve"> </v>
      </c>
      <c r="AH237" s="18" t="str">
        <f t="shared" si="62"/>
        <v/>
      </c>
      <c r="AI237" s="47">
        <v>226</v>
      </c>
      <c r="AJ237" s="47" t="str">
        <f t="shared" si="63"/>
        <v/>
      </c>
      <c r="AK237" s="47" t="str">
        <f t="shared" si="64"/>
        <v>立得点表_幼児!3:７</v>
      </c>
      <c r="AL237" s="156" t="str">
        <f t="shared" si="65"/>
        <v>立得点表_幼児!11:15</v>
      </c>
      <c r="AM237" s="47" t="str">
        <f t="shared" si="66"/>
        <v>ボール得点表_幼児!3:７</v>
      </c>
      <c r="AN237" s="156" t="str">
        <f t="shared" si="67"/>
        <v>ボール得点表_幼児!11:15</v>
      </c>
      <c r="AO237" s="47" t="str">
        <f t="shared" si="68"/>
        <v>25m得点表_幼児!3:7</v>
      </c>
      <c r="AP237" s="156" t="str">
        <f t="shared" si="69"/>
        <v>25m得点表_幼児!11:15</v>
      </c>
      <c r="AQ237" s="47" t="str">
        <f t="shared" si="70"/>
        <v>往得点表_幼児!3:7</v>
      </c>
      <c r="AR237" s="156" t="str">
        <f t="shared" si="71"/>
        <v>往得点表_幼児!11:15</v>
      </c>
      <c r="AS237" s="47" t="e">
        <f>OR(AND(#REF!&lt;=7,#REF!&lt;&gt;""),AND(#REF!&gt;=50,#REF!=""))</f>
        <v>#REF!</v>
      </c>
    </row>
    <row r="238" spans="1:45">
      <c r="A238" s="10">
        <v>227</v>
      </c>
      <c r="B238" s="234"/>
      <c r="C238" s="235"/>
      <c r="D238" s="236"/>
      <c r="E238" s="237" t="str">
        <f t="shared" si="54"/>
        <v/>
      </c>
      <c r="F238" s="235"/>
      <c r="G238" s="235"/>
      <c r="H238" s="238"/>
      <c r="I238" s="239" t="str">
        <f t="shared" ca="1" si="55"/>
        <v/>
      </c>
      <c r="J238" s="240"/>
      <c r="K238" s="278"/>
      <c r="L238" s="278"/>
      <c r="M238" s="278"/>
      <c r="N238" s="241"/>
      <c r="O238" s="242"/>
      <c r="P238" s="106" t="str">
        <f t="shared" ca="1" si="56"/>
        <v/>
      </c>
      <c r="Q238" s="240"/>
      <c r="R238" s="278"/>
      <c r="S238" s="278"/>
      <c r="T238" s="278"/>
      <c r="U238" s="243"/>
      <c r="V238" s="106"/>
      <c r="W238" s="244" t="str">
        <f t="shared" ca="1" si="57"/>
        <v/>
      </c>
      <c r="X238" s="240"/>
      <c r="Y238" s="278"/>
      <c r="Z238" s="278"/>
      <c r="AA238" s="241"/>
      <c r="AB238" s="238"/>
      <c r="AC238" s="239" t="str">
        <f t="shared" ca="1" si="58"/>
        <v/>
      </c>
      <c r="AD238" s="245" t="str">
        <f t="shared" si="59"/>
        <v/>
      </c>
      <c r="AE238" s="245" t="str">
        <f t="shared" si="60"/>
        <v/>
      </c>
      <c r="AF238" s="11" t="str">
        <f>IF(AD238=4,VLOOKUP(AE238,設定_幼児!$A$2:$B$4,2,1),"---")</f>
        <v>---</v>
      </c>
      <c r="AG238" s="136" t="str">
        <f t="shared" si="61"/>
        <v xml:space="preserve"> </v>
      </c>
      <c r="AH238" s="18" t="str">
        <f t="shared" si="62"/>
        <v/>
      </c>
      <c r="AI238" s="47">
        <v>227</v>
      </c>
      <c r="AJ238" s="47" t="str">
        <f t="shared" si="63"/>
        <v/>
      </c>
      <c r="AK238" s="47" t="str">
        <f t="shared" si="64"/>
        <v>立得点表_幼児!3:７</v>
      </c>
      <c r="AL238" s="156" t="str">
        <f t="shared" si="65"/>
        <v>立得点表_幼児!11:15</v>
      </c>
      <c r="AM238" s="47" t="str">
        <f t="shared" si="66"/>
        <v>ボール得点表_幼児!3:７</v>
      </c>
      <c r="AN238" s="156" t="str">
        <f t="shared" si="67"/>
        <v>ボール得点表_幼児!11:15</v>
      </c>
      <c r="AO238" s="47" t="str">
        <f t="shared" si="68"/>
        <v>25m得点表_幼児!3:7</v>
      </c>
      <c r="AP238" s="156" t="str">
        <f t="shared" si="69"/>
        <v>25m得点表_幼児!11:15</v>
      </c>
      <c r="AQ238" s="47" t="str">
        <f t="shared" si="70"/>
        <v>往得点表_幼児!3:7</v>
      </c>
      <c r="AR238" s="156" t="str">
        <f t="shared" si="71"/>
        <v>往得点表_幼児!11:15</v>
      </c>
      <c r="AS238" s="47" t="e">
        <f>OR(AND(#REF!&lt;=7,#REF!&lt;&gt;""),AND(#REF!&gt;=50,#REF!=""))</f>
        <v>#REF!</v>
      </c>
    </row>
    <row r="239" spans="1:45">
      <c r="A239" s="10">
        <v>228</v>
      </c>
      <c r="B239" s="234"/>
      <c r="C239" s="235"/>
      <c r="D239" s="236"/>
      <c r="E239" s="237" t="str">
        <f t="shared" si="54"/>
        <v/>
      </c>
      <c r="F239" s="235"/>
      <c r="G239" s="235"/>
      <c r="H239" s="238"/>
      <c r="I239" s="239" t="str">
        <f t="shared" ca="1" si="55"/>
        <v/>
      </c>
      <c r="J239" s="240"/>
      <c r="K239" s="278"/>
      <c r="L239" s="278"/>
      <c r="M239" s="278"/>
      <c r="N239" s="241"/>
      <c r="O239" s="242"/>
      <c r="P239" s="106" t="str">
        <f t="shared" ca="1" si="56"/>
        <v/>
      </c>
      <c r="Q239" s="240"/>
      <c r="R239" s="278"/>
      <c r="S239" s="278"/>
      <c r="T239" s="278"/>
      <c r="U239" s="243"/>
      <c r="V239" s="106"/>
      <c r="W239" s="244" t="str">
        <f t="shared" ca="1" si="57"/>
        <v/>
      </c>
      <c r="X239" s="240"/>
      <c r="Y239" s="278"/>
      <c r="Z239" s="278"/>
      <c r="AA239" s="241"/>
      <c r="AB239" s="238"/>
      <c r="AC239" s="239" t="str">
        <f t="shared" ca="1" si="58"/>
        <v/>
      </c>
      <c r="AD239" s="245" t="str">
        <f t="shared" si="59"/>
        <v/>
      </c>
      <c r="AE239" s="245" t="str">
        <f t="shared" si="60"/>
        <v/>
      </c>
      <c r="AF239" s="11" t="str">
        <f>IF(AD239=4,VLOOKUP(AE239,設定_幼児!$A$2:$B$4,2,1),"---")</f>
        <v>---</v>
      </c>
      <c r="AG239" s="136" t="str">
        <f t="shared" si="61"/>
        <v xml:space="preserve"> </v>
      </c>
      <c r="AH239" s="18" t="str">
        <f t="shared" si="62"/>
        <v/>
      </c>
      <c r="AI239" s="47">
        <v>228</v>
      </c>
      <c r="AJ239" s="47" t="str">
        <f t="shared" si="63"/>
        <v/>
      </c>
      <c r="AK239" s="47" t="str">
        <f t="shared" si="64"/>
        <v>立得点表_幼児!3:７</v>
      </c>
      <c r="AL239" s="156" t="str">
        <f t="shared" si="65"/>
        <v>立得点表_幼児!11:15</v>
      </c>
      <c r="AM239" s="47" t="str">
        <f t="shared" si="66"/>
        <v>ボール得点表_幼児!3:７</v>
      </c>
      <c r="AN239" s="156" t="str">
        <f t="shared" si="67"/>
        <v>ボール得点表_幼児!11:15</v>
      </c>
      <c r="AO239" s="47" t="str">
        <f t="shared" si="68"/>
        <v>25m得点表_幼児!3:7</v>
      </c>
      <c r="AP239" s="156" t="str">
        <f t="shared" si="69"/>
        <v>25m得点表_幼児!11:15</v>
      </c>
      <c r="AQ239" s="47" t="str">
        <f t="shared" si="70"/>
        <v>往得点表_幼児!3:7</v>
      </c>
      <c r="AR239" s="156" t="str">
        <f t="shared" si="71"/>
        <v>往得点表_幼児!11:15</v>
      </c>
      <c r="AS239" s="47" t="e">
        <f>OR(AND(#REF!&lt;=7,#REF!&lt;&gt;""),AND(#REF!&gt;=50,#REF!=""))</f>
        <v>#REF!</v>
      </c>
    </row>
    <row r="240" spans="1:45">
      <c r="A240" s="10">
        <v>229</v>
      </c>
      <c r="B240" s="234"/>
      <c r="C240" s="235"/>
      <c r="D240" s="236"/>
      <c r="E240" s="237" t="str">
        <f t="shared" ref="E240:E303" si="72">IF(D240="","",DATEDIF(D240,$W$4,"y"))</f>
        <v/>
      </c>
      <c r="F240" s="235"/>
      <c r="G240" s="235"/>
      <c r="H240" s="238"/>
      <c r="I240" s="239" t="str">
        <f t="shared" ref="I240:I303" ca="1" si="73">IF(B240="","",IF(H240="","",CHOOSE(MATCH($H240,IF($C240="男",INDIRECT(AK240),INDIRECT(AL240)),1),1,2,3,4,5)))</f>
        <v/>
      </c>
      <c r="J240" s="240"/>
      <c r="K240" s="278"/>
      <c r="L240" s="278"/>
      <c r="M240" s="278"/>
      <c r="N240" s="241"/>
      <c r="O240" s="242"/>
      <c r="P240" s="106" t="str">
        <f t="shared" ref="P240:P303" ca="1" si="74">IF(B240="","",IF(O240="","",CHOOSE(MATCH($O240,IF($C240="男",INDIRECT(AM240),INDIRECT(AN240)),1),1,2,3,4,5)))</f>
        <v/>
      </c>
      <c r="Q240" s="240"/>
      <c r="R240" s="278"/>
      <c r="S240" s="278"/>
      <c r="T240" s="278"/>
      <c r="U240" s="243"/>
      <c r="V240" s="106"/>
      <c r="W240" s="244" t="str">
        <f t="shared" ref="W240:W303" ca="1" si="75">IF(B240="","",IF(V240="","",CHOOSE(MATCH($V240,IF($C240="男",INDIRECT(AO240),INDIRECT(AP240)),1),5,4,3,2,1)))</f>
        <v/>
      </c>
      <c r="X240" s="240"/>
      <c r="Y240" s="278"/>
      <c r="Z240" s="278"/>
      <c r="AA240" s="241"/>
      <c r="AB240" s="238"/>
      <c r="AC240" s="239" t="str">
        <f t="shared" ref="AC240:AC303" ca="1" si="76">IF(B240="","",IF(AB240="","",CHOOSE(MATCH(AB240,IF($C240="男",INDIRECT(AQ240),INDIRECT(AR240)),1),1,2,3,4,5)))</f>
        <v/>
      </c>
      <c r="AD240" s="245" t="str">
        <f t="shared" ref="AD240:AD303" si="77">IF(B240="","",COUNT(H240,O240,V240,AB240))</f>
        <v/>
      </c>
      <c r="AE240" s="245" t="str">
        <f t="shared" ref="AE240:AE303" si="78">IF(B240="","",SUM(I240,P240,,W240,AC240))</f>
        <v/>
      </c>
      <c r="AF240" s="11" t="str">
        <f>IF(AD240=4,VLOOKUP(AE240,設定_幼児!$A$2:$B$4,2,1),"---")</f>
        <v>---</v>
      </c>
      <c r="AG240" s="136" t="str">
        <f t="shared" ref="AG240:AG303" si="79">IF(D240=""," ",DATEDIF(D240,$W$4,"M"))</f>
        <v xml:space="preserve"> </v>
      </c>
      <c r="AH240" s="18" t="str">
        <f t="shared" ref="AH240:AH303" si="80">_xlfn.IFS(AG240=" ","",AG240&lt;=41,"3",AG240&lt;=47,"3.5",AG240&lt;=53,"4",AG240&lt;=59,4.5,AG240&lt;=65,5,AG240&lt;=71,5.5,AG240&gt;71,6,AG240="","")</f>
        <v/>
      </c>
      <c r="AI240" s="47">
        <v>229</v>
      </c>
      <c r="AJ240" s="47" t="str">
        <f t="shared" ref="AJ240:AJ303" si="81">IF(E240="","",VLOOKUP(E240,幼児年齢変換表,2))</f>
        <v/>
      </c>
      <c r="AK240" s="47" t="str">
        <f t="shared" si="64"/>
        <v>立得点表_幼児!3:７</v>
      </c>
      <c r="AL240" s="156" t="str">
        <f t="shared" si="65"/>
        <v>立得点表_幼児!11:15</v>
      </c>
      <c r="AM240" s="47" t="str">
        <f t="shared" si="66"/>
        <v>ボール得点表_幼児!3:７</v>
      </c>
      <c r="AN240" s="156" t="str">
        <f t="shared" si="67"/>
        <v>ボール得点表_幼児!11:15</v>
      </c>
      <c r="AO240" s="47" t="str">
        <f t="shared" si="68"/>
        <v>25m得点表_幼児!3:7</v>
      </c>
      <c r="AP240" s="156" t="str">
        <f t="shared" si="69"/>
        <v>25m得点表_幼児!11:15</v>
      </c>
      <c r="AQ240" s="47" t="str">
        <f t="shared" si="70"/>
        <v>往得点表_幼児!3:7</v>
      </c>
      <c r="AR240" s="156" t="str">
        <f t="shared" si="71"/>
        <v>往得点表_幼児!11:15</v>
      </c>
      <c r="AS240" s="47" t="e">
        <f>OR(AND(#REF!&lt;=7,#REF!&lt;&gt;""),AND(#REF!&gt;=50,#REF!=""))</f>
        <v>#REF!</v>
      </c>
    </row>
    <row r="241" spans="1:45">
      <c r="A241" s="10">
        <v>230</v>
      </c>
      <c r="B241" s="234"/>
      <c r="C241" s="235"/>
      <c r="D241" s="236"/>
      <c r="E241" s="237" t="str">
        <f t="shared" si="72"/>
        <v/>
      </c>
      <c r="F241" s="235"/>
      <c r="G241" s="235"/>
      <c r="H241" s="238"/>
      <c r="I241" s="239" t="str">
        <f t="shared" ca="1" si="73"/>
        <v/>
      </c>
      <c r="J241" s="240"/>
      <c r="K241" s="278"/>
      <c r="L241" s="278"/>
      <c r="M241" s="278"/>
      <c r="N241" s="241"/>
      <c r="O241" s="242"/>
      <c r="P241" s="106" t="str">
        <f t="shared" ca="1" si="74"/>
        <v/>
      </c>
      <c r="Q241" s="240"/>
      <c r="R241" s="278"/>
      <c r="S241" s="278"/>
      <c r="T241" s="278"/>
      <c r="U241" s="243"/>
      <c r="V241" s="106"/>
      <c r="W241" s="244" t="str">
        <f t="shared" ca="1" si="75"/>
        <v/>
      </c>
      <c r="X241" s="240"/>
      <c r="Y241" s="278"/>
      <c r="Z241" s="278"/>
      <c r="AA241" s="241"/>
      <c r="AB241" s="238"/>
      <c r="AC241" s="239" t="str">
        <f t="shared" ca="1" si="76"/>
        <v/>
      </c>
      <c r="AD241" s="245" t="str">
        <f t="shared" si="77"/>
        <v/>
      </c>
      <c r="AE241" s="245" t="str">
        <f t="shared" si="78"/>
        <v/>
      </c>
      <c r="AF241" s="11" t="str">
        <f>IF(AD241=4,VLOOKUP(AE241,設定_幼児!$A$2:$B$4,2,1),"---")</f>
        <v>---</v>
      </c>
      <c r="AG241" s="136" t="str">
        <f t="shared" si="79"/>
        <v xml:space="preserve"> </v>
      </c>
      <c r="AH241" s="18" t="str">
        <f t="shared" si="80"/>
        <v/>
      </c>
      <c r="AI241" s="47">
        <v>230</v>
      </c>
      <c r="AJ241" s="47" t="str">
        <f t="shared" si="81"/>
        <v/>
      </c>
      <c r="AK241" s="47" t="str">
        <f t="shared" si="64"/>
        <v>立得点表_幼児!3:７</v>
      </c>
      <c r="AL241" s="156" t="str">
        <f t="shared" si="65"/>
        <v>立得点表_幼児!11:15</v>
      </c>
      <c r="AM241" s="47" t="str">
        <f t="shared" si="66"/>
        <v>ボール得点表_幼児!3:７</v>
      </c>
      <c r="AN241" s="156" t="str">
        <f t="shared" si="67"/>
        <v>ボール得点表_幼児!11:15</v>
      </c>
      <c r="AO241" s="47" t="str">
        <f t="shared" si="68"/>
        <v>25m得点表_幼児!3:7</v>
      </c>
      <c r="AP241" s="156" t="str">
        <f t="shared" si="69"/>
        <v>25m得点表_幼児!11:15</v>
      </c>
      <c r="AQ241" s="47" t="str">
        <f t="shared" si="70"/>
        <v>往得点表_幼児!3:7</v>
      </c>
      <c r="AR241" s="156" t="str">
        <f t="shared" si="71"/>
        <v>往得点表_幼児!11:15</v>
      </c>
      <c r="AS241" s="47" t="e">
        <f>OR(AND(#REF!&lt;=7,#REF!&lt;&gt;""),AND(#REF!&gt;=50,#REF!=""))</f>
        <v>#REF!</v>
      </c>
    </row>
    <row r="242" spans="1:45">
      <c r="A242" s="10">
        <v>231</v>
      </c>
      <c r="B242" s="234"/>
      <c r="C242" s="235"/>
      <c r="D242" s="236"/>
      <c r="E242" s="237" t="str">
        <f t="shared" si="72"/>
        <v/>
      </c>
      <c r="F242" s="235"/>
      <c r="G242" s="235"/>
      <c r="H242" s="238"/>
      <c r="I242" s="239" t="str">
        <f t="shared" ca="1" si="73"/>
        <v/>
      </c>
      <c r="J242" s="240"/>
      <c r="K242" s="278"/>
      <c r="L242" s="278"/>
      <c r="M242" s="278"/>
      <c r="N242" s="241"/>
      <c r="O242" s="242"/>
      <c r="P242" s="106" t="str">
        <f t="shared" ca="1" si="74"/>
        <v/>
      </c>
      <c r="Q242" s="240"/>
      <c r="R242" s="278"/>
      <c r="S242" s="278"/>
      <c r="T242" s="278"/>
      <c r="U242" s="243"/>
      <c r="V242" s="106"/>
      <c r="W242" s="244" t="str">
        <f t="shared" ca="1" si="75"/>
        <v/>
      </c>
      <c r="X242" s="240"/>
      <c r="Y242" s="278"/>
      <c r="Z242" s="278"/>
      <c r="AA242" s="241"/>
      <c r="AB242" s="238"/>
      <c r="AC242" s="239" t="str">
        <f t="shared" ca="1" si="76"/>
        <v/>
      </c>
      <c r="AD242" s="245" t="str">
        <f t="shared" si="77"/>
        <v/>
      </c>
      <c r="AE242" s="245" t="str">
        <f t="shared" si="78"/>
        <v/>
      </c>
      <c r="AF242" s="11" t="str">
        <f>IF(AD242=4,VLOOKUP(AE242,設定_幼児!$A$2:$B$4,2,1),"---")</f>
        <v>---</v>
      </c>
      <c r="AG242" s="136" t="str">
        <f t="shared" si="79"/>
        <v xml:space="preserve"> </v>
      </c>
      <c r="AH242" s="18" t="str">
        <f t="shared" si="80"/>
        <v/>
      </c>
      <c r="AI242" s="47">
        <v>231</v>
      </c>
      <c r="AJ242" s="47" t="str">
        <f t="shared" si="81"/>
        <v/>
      </c>
      <c r="AK242" s="47" t="str">
        <f t="shared" si="64"/>
        <v>立得点表_幼児!3:７</v>
      </c>
      <c r="AL242" s="156" t="str">
        <f t="shared" si="65"/>
        <v>立得点表_幼児!11:15</v>
      </c>
      <c r="AM242" s="47" t="str">
        <f t="shared" si="66"/>
        <v>ボール得点表_幼児!3:７</v>
      </c>
      <c r="AN242" s="156" t="str">
        <f t="shared" si="67"/>
        <v>ボール得点表_幼児!11:15</v>
      </c>
      <c r="AO242" s="47" t="str">
        <f t="shared" si="68"/>
        <v>25m得点表_幼児!3:7</v>
      </c>
      <c r="AP242" s="156" t="str">
        <f t="shared" si="69"/>
        <v>25m得点表_幼児!11:15</v>
      </c>
      <c r="AQ242" s="47" t="str">
        <f t="shared" si="70"/>
        <v>往得点表_幼児!3:7</v>
      </c>
      <c r="AR242" s="156" t="str">
        <f t="shared" si="71"/>
        <v>往得点表_幼児!11:15</v>
      </c>
      <c r="AS242" s="47" t="e">
        <f>OR(AND(#REF!&lt;=7,#REF!&lt;&gt;""),AND(#REF!&gt;=50,#REF!=""))</f>
        <v>#REF!</v>
      </c>
    </row>
    <row r="243" spans="1:45">
      <c r="A243" s="10">
        <v>232</v>
      </c>
      <c r="B243" s="234"/>
      <c r="C243" s="235"/>
      <c r="D243" s="236"/>
      <c r="E243" s="237" t="str">
        <f t="shared" si="72"/>
        <v/>
      </c>
      <c r="F243" s="235"/>
      <c r="G243" s="235"/>
      <c r="H243" s="238"/>
      <c r="I243" s="239" t="str">
        <f t="shared" ca="1" si="73"/>
        <v/>
      </c>
      <c r="J243" s="240"/>
      <c r="K243" s="278"/>
      <c r="L243" s="278"/>
      <c r="M243" s="278"/>
      <c r="N243" s="241"/>
      <c r="O243" s="242"/>
      <c r="P243" s="106" t="str">
        <f t="shared" ca="1" si="74"/>
        <v/>
      </c>
      <c r="Q243" s="240"/>
      <c r="R243" s="278"/>
      <c r="S243" s="278"/>
      <c r="T243" s="278"/>
      <c r="U243" s="243"/>
      <c r="V243" s="106"/>
      <c r="W243" s="244" t="str">
        <f t="shared" ca="1" si="75"/>
        <v/>
      </c>
      <c r="X243" s="240"/>
      <c r="Y243" s="278"/>
      <c r="Z243" s="278"/>
      <c r="AA243" s="241"/>
      <c r="AB243" s="238"/>
      <c r="AC243" s="239" t="str">
        <f t="shared" ca="1" si="76"/>
        <v/>
      </c>
      <c r="AD243" s="245" t="str">
        <f t="shared" si="77"/>
        <v/>
      </c>
      <c r="AE243" s="245" t="str">
        <f t="shared" si="78"/>
        <v/>
      </c>
      <c r="AF243" s="11" t="str">
        <f>IF(AD243=4,VLOOKUP(AE243,設定_幼児!$A$2:$B$4,2,1),"---")</f>
        <v>---</v>
      </c>
      <c r="AG243" s="136" t="str">
        <f t="shared" si="79"/>
        <v xml:space="preserve"> </v>
      </c>
      <c r="AH243" s="18" t="str">
        <f t="shared" si="80"/>
        <v/>
      </c>
      <c r="AI243" s="47">
        <v>232</v>
      </c>
      <c r="AJ243" s="47" t="str">
        <f t="shared" si="81"/>
        <v/>
      </c>
      <c r="AK243" s="47" t="str">
        <f t="shared" si="64"/>
        <v>立得点表_幼児!3:７</v>
      </c>
      <c r="AL243" s="156" t="str">
        <f t="shared" si="65"/>
        <v>立得点表_幼児!11:15</v>
      </c>
      <c r="AM243" s="47" t="str">
        <f t="shared" si="66"/>
        <v>ボール得点表_幼児!3:７</v>
      </c>
      <c r="AN243" s="156" t="str">
        <f t="shared" si="67"/>
        <v>ボール得点表_幼児!11:15</v>
      </c>
      <c r="AO243" s="47" t="str">
        <f t="shared" si="68"/>
        <v>25m得点表_幼児!3:7</v>
      </c>
      <c r="AP243" s="156" t="str">
        <f t="shared" si="69"/>
        <v>25m得点表_幼児!11:15</v>
      </c>
      <c r="AQ243" s="47" t="str">
        <f t="shared" si="70"/>
        <v>往得点表_幼児!3:7</v>
      </c>
      <c r="AR243" s="156" t="str">
        <f t="shared" si="71"/>
        <v>往得点表_幼児!11:15</v>
      </c>
      <c r="AS243" s="47" t="e">
        <f>OR(AND(#REF!&lt;=7,#REF!&lt;&gt;""),AND(#REF!&gt;=50,#REF!=""))</f>
        <v>#REF!</v>
      </c>
    </row>
    <row r="244" spans="1:45">
      <c r="A244" s="10">
        <v>233</v>
      </c>
      <c r="B244" s="234"/>
      <c r="C244" s="235"/>
      <c r="D244" s="236"/>
      <c r="E244" s="237" t="str">
        <f t="shared" si="72"/>
        <v/>
      </c>
      <c r="F244" s="235"/>
      <c r="G244" s="235"/>
      <c r="H244" s="238"/>
      <c r="I244" s="239" t="str">
        <f t="shared" ca="1" si="73"/>
        <v/>
      </c>
      <c r="J244" s="240"/>
      <c r="K244" s="278"/>
      <c r="L244" s="278"/>
      <c r="M244" s="278"/>
      <c r="N244" s="241"/>
      <c r="O244" s="242"/>
      <c r="P244" s="106" t="str">
        <f t="shared" ca="1" si="74"/>
        <v/>
      </c>
      <c r="Q244" s="240"/>
      <c r="R244" s="278"/>
      <c r="S244" s="278"/>
      <c r="T244" s="278"/>
      <c r="U244" s="243"/>
      <c r="V244" s="106"/>
      <c r="W244" s="244" t="str">
        <f t="shared" ca="1" si="75"/>
        <v/>
      </c>
      <c r="X244" s="240"/>
      <c r="Y244" s="278"/>
      <c r="Z244" s="278"/>
      <c r="AA244" s="241"/>
      <c r="AB244" s="238"/>
      <c r="AC244" s="239" t="str">
        <f t="shared" ca="1" si="76"/>
        <v/>
      </c>
      <c r="AD244" s="245" t="str">
        <f t="shared" si="77"/>
        <v/>
      </c>
      <c r="AE244" s="245" t="str">
        <f t="shared" si="78"/>
        <v/>
      </c>
      <c r="AF244" s="11" t="str">
        <f>IF(AD244=4,VLOOKUP(AE244,設定_幼児!$A$2:$B$4,2,1),"---")</f>
        <v>---</v>
      </c>
      <c r="AG244" s="136" t="str">
        <f t="shared" si="79"/>
        <v xml:space="preserve"> </v>
      </c>
      <c r="AH244" s="18" t="str">
        <f t="shared" si="80"/>
        <v/>
      </c>
      <c r="AI244" s="47">
        <v>233</v>
      </c>
      <c r="AJ244" s="47" t="str">
        <f t="shared" si="81"/>
        <v/>
      </c>
      <c r="AK244" s="47" t="str">
        <f t="shared" si="64"/>
        <v>立得点表_幼児!3:７</v>
      </c>
      <c r="AL244" s="156" t="str">
        <f t="shared" si="65"/>
        <v>立得点表_幼児!11:15</v>
      </c>
      <c r="AM244" s="47" t="str">
        <f t="shared" si="66"/>
        <v>ボール得点表_幼児!3:７</v>
      </c>
      <c r="AN244" s="156" t="str">
        <f t="shared" si="67"/>
        <v>ボール得点表_幼児!11:15</v>
      </c>
      <c r="AO244" s="47" t="str">
        <f t="shared" si="68"/>
        <v>25m得点表_幼児!3:7</v>
      </c>
      <c r="AP244" s="156" t="str">
        <f t="shared" si="69"/>
        <v>25m得点表_幼児!11:15</v>
      </c>
      <c r="AQ244" s="47" t="str">
        <f t="shared" si="70"/>
        <v>往得点表_幼児!3:7</v>
      </c>
      <c r="AR244" s="156" t="str">
        <f t="shared" si="71"/>
        <v>往得点表_幼児!11:15</v>
      </c>
      <c r="AS244" s="47" t="e">
        <f>OR(AND(#REF!&lt;=7,#REF!&lt;&gt;""),AND(#REF!&gt;=50,#REF!=""))</f>
        <v>#REF!</v>
      </c>
    </row>
    <row r="245" spans="1:45">
      <c r="A245" s="10">
        <v>234</v>
      </c>
      <c r="B245" s="234"/>
      <c r="C245" s="235"/>
      <c r="D245" s="236"/>
      <c r="E245" s="237" t="str">
        <f t="shared" si="72"/>
        <v/>
      </c>
      <c r="F245" s="235"/>
      <c r="G245" s="235"/>
      <c r="H245" s="238"/>
      <c r="I245" s="239" t="str">
        <f t="shared" ca="1" si="73"/>
        <v/>
      </c>
      <c r="J245" s="240"/>
      <c r="K245" s="278"/>
      <c r="L245" s="278"/>
      <c r="M245" s="278"/>
      <c r="N245" s="241"/>
      <c r="O245" s="242"/>
      <c r="P245" s="106" t="str">
        <f t="shared" ca="1" si="74"/>
        <v/>
      </c>
      <c r="Q245" s="240"/>
      <c r="R245" s="278"/>
      <c r="S245" s="278"/>
      <c r="T245" s="278"/>
      <c r="U245" s="243"/>
      <c r="V245" s="106"/>
      <c r="W245" s="244" t="str">
        <f t="shared" ca="1" si="75"/>
        <v/>
      </c>
      <c r="X245" s="240"/>
      <c r="Y245" s="278"/>
      <c r="Z245" s="278"/>
      <c r="AA245" s="241"/>
      <c r="AB245" s="238"/>
      <c r="AC245" s="239" t="str">
        <f t="shared" ca="1" si="76"/>
        <v/>
      </c>
      <c r="AD245" s="245" t="str">
        <f t="shared" si="77"/>
        <v/>
      </c>
      <c r="AE245" s="245" t="str">
        <f t="shared" si="78"/>
        <v/>
      </c>
      <c r="AF245" s="11" t="str">
        <f>IF(AD245=4,VLOOKUP(AE245,設定_幼児!$A$2:$B$4,2,1),"---")</f>
        <v>---</v>
      </c>
      <c r="AG245" s="136" t="str">
        <f t="shared" si="79"/>
        <v xml:space="preserve"> </v>
      </c>
      <c r="AH245" s="18" t="str">
        <f t="shared" si="80"/>
        <v/>
      </c>
      <c r="AI245" s="47">
        <v>234</v>
      </c>
      <c r="AJ245" s="47" t="str">
        <f t="shared" si="81"/>
        <v/>
      </c>
      <c r="AK245" s="47" t="str">
        <f t="shared" si="64"/>
        <v>立得点表_幼児!3:７</v>
      </c>
      <c r="AL245" s="156" t="str">
        <f t="shared" si="65"/>
        <v>立得点表_幼児!11:15</v>
      </c>
      <c r="AM245" s="47" t="str">
        <f t="shared" si="66"/>
        <v>ボール得点表_幼児!3:７</v>
      </c>
      <c r="AN245" s="156" t="str">
        <f t="shared" si="67"/>
        <v>ボール得点表_幼児!11:15</v>
      </c>
      <c r="AO245" s="47" t="str">
        <f t="shared" si="68"/>
        <v>25m得点表_幼児!3:7</v>
      </c>
      <c r="AP245" s="156" t="str">
        <f t="shared" si="69"/>
        <v>25m得点表_幼児!11:15</v>
      </c>
      <c r="AQ245" s="47" t="str">
        <f t="shared" si="70"/>
        <v>往得点表_幼児!3:7</v>
      </c>
      <c r="AR245" s="156" t="str">
        <f t="shared" si="71"/>
        <v>往得点表_幼児!11:15</v>
      </c>
      <c r="AS245" s="47" t="e">
        <f>OR(AND(#REF!&lt;=7,#REF!&lt;&gt;""),AND(#REF!&gt;=50,#REF!=""))</f>
        <v>#REF!</v>
      </c>
    </row>
    <row r="246" spans="1:45">
      <c r="A246" s="10">
        <v>235</v>
      </c>
      <c r="B246" s="234"/>
      <c r="C246" s="235"/>
      <c r="D246" s="236"/>
      <c r="E246" s="237" t="str">
        <f t="shared" si="72"/>
        <v/>
      </c>
      <c r="F246" s="235"/>
      <c r="G246" s="235"/>
      <c r="H246" s="238"/>
      <c r="I246" s="239" t="str">
        <f t="shared" ca="1" si="73"/>
        <v/>
      </c>
      <c r="J246" s="240"/>
      <c r="K246" s="278"/>
      <c r="L246" s="278"/>
      <c r="M246" s="278"/>
      <c r="N246" s="241"/>
      <c r="O246" s="242"/>
      <c r="P246" s="106" t="str">
        <f t="shared" ca="1" si="74"/>
        <v/>
      </c>
      <c r="Q246" s="240"/>
      <c r="R246" s="278"/>
      <c r="S246" s="278"/>
      <c r="T246" s="278"/>
      <c r="U246" s="243"/>
      <c r="V246" s="106"/>
      <c r="W246" s="244" t="str">
        <f t="shared" ca="1" si="75"/>
        <v/>
      </c>
      <c r="X246" s="240"/>
      <c r="Y246" s="278"/>
      <c r="Z246" s="278"/>
      <c r="AA246" s="241"/>
      <c r="AB246" s="238"/>
      <c r="AC246" s="239" t="str">
        <f t="shared" ca="1" si="76"/>
        <v/>
      </c>
      <c r="AD246" s="245" t="str">
        <f t="shared" si="77"/>
        <v/>
      </c>
      <c r="AE246" s="245" t="str">
        <f t="shared" si="78"/>
        <v/>
      </c>
      <c r="AF246" s="11" t="str">
        <f>IF(AD246=4,VLOOKUP(AE246,設定_幼児!$A$2:$B$4,2,1),"---")</f>
        <v>---</v>
      </c>
      <c r="AG246" s="136" t="str">
        <f t="shared" si="79"/>
        <v xml:space="preserve"> </v>
      </c>
      <c r="AH246" s="18" t="str">
        <f t="shared" si="80"/>
        <v/>
      </c>
      <c r="AI246" s="47">
        <v>235</v>
      </c>
      <c r="AJ246" s="47" t="str">
        <f t="shared" si="81"/>
        <v/>
      </c>
      <c r="AK246" s="47" t="str">
        <f t="shared" si="64"/>
        <v>立得点表_幼児!3:７</v>
      </c>
      <c r="AL246" s="156" t="str">
        <f t="shared" si="65"/>
        <v>立得点表_幼児!11:15</v>
      </c>
      <c r="AM246" s="47" t="str">
        <f t="shared" si="66"/>
        <v>ボール得点表_幼児!3:７</v>
      </c>
      <c r="AN246" s="156" t="str">
        <f t="shared" si="67"/>
        <v>ボール得点表_幼児!11:15</v>
      </c>
      <c r="AO246" s="47" t="str">
        <f t="shared" si="68"/>
        <v>25m得点表_幼児!3:7</v>
      </c>
      <c r="AP246" s="156" t="str">
        <f t="shared" si="69"/>
        <v>25m得点表_幼児!11:15</v>
      </c>
      <c r="AQ246" s="47" t="str">
        <f t="shared" si="70"/>
        <v>往得点表_幼児!3:7</v>
      </c>
      <c r="AR246" s="156" t="str">
        <f t="shared" si="71"/>
        <v>往得点表_幼児!11:15</v>
      </c>
      <c r="AS246" s="47" t="e">
        <f>OR(AND(#REF!&lt;=7,#REF!&lt;&gt;""),AND(#REF!&gt;=50,#REF!=""))</f>
        <v>#REF!</v>
      </c>
    </row>
    <row r="247" spans="1:45">
      <c r="A247" s="10">
        <v>236</v>
      </c>
      <c r="B247" s="234"/>
      <c r="C247" s="235"/>
      <c r="D247" s="236"/>
      <c r="E247" s="237" t="str">
        <f t="shared" si="72"/>
        <v/>
      </c>
      <c r="F247" s="235"/>
      <c r="G247" s="235"/>
      <c r="H247" s="238"/>
      <c r="I247" s="239" t="str">
        <f t="shared" ca="1" si="73"/>
        <v/>
      </c>
      <c r="J247" s="240"/>
      <c r="K247" s="278"/>
      <c r="L247" s="278"/>
      <c r="M247" s="278"/>
      <c r="N247" s="241"/>
      <c r="O247" s="242"/>
      <c r="P247" s="106" t="str">
        <f t="shared" ca="1" si="74"/>
        <v/>
      </c>
      <c r="Q247" s="240"/>
      <c r="R247" s="278"/>
      <c r="S247" s="278"/>
      <c r="T247" s="278"/>
      <c r="U247" s="243"/>
      <c r="V247" s="106"/>
      <c r="W247" s="244" t="str">
        <f t="shared" ca="1" si="75"/>
        <v/>
      </c>
      <c r="X247" s="240"/>
      <c r="Y247" s="278"/>
      <c r="Z247" s="278"/>
      <c r="AA247" s="241"/>
      <c r="AB247" s="238"/>
      <c r="AC247" s="239" t="str">
        <f t="shared" ca="1" si="76"/>
        <v/>
      </c>
      <c r="AD247" s="245" t="str">
        <f t="shared" si="77"/>
        <v/>
      </c>
      <c r="AE247" s="245" t="str">
        <f t="shared" si="78"/>
        <v/>
      </c>
      <c r="AF247" s="11" t="str">
        <f>IF(AD247=4,VLOOKUP(AE247,設定_幼児!$A$2:$B$4,2,1),"---")</f>
        <v>---</v>
      </c>
      <c r="AG247" s="136" t="str">
        <f t="shared" si="79"/>
        <v xml:space="preserve"> </v>
      </c>
      <c r="AH247" s="18" t="str">
        <f t="shared" si="80"/>
        <v/>
      </c>
      <c r="AI247" s="47">
        <v>236</v>
      </c>
      <c r="AJ247" s="47" t="str">
        <f t="shared" si="81"/>
        <v/>
      </c>
      <c r="AK247" s="47" t="str">
        <f t="shared" si="64"/>
        <v>立得点表_幼児!3:７</v>
      </c>
      <c r="AL247" s="156" t="str">
        <f t="shared" si="65"/>
        <v>立得点表_幼児!11:15</v>
      </c>
      <c r="AM247" s="47" t="str">
        <f t="shared" si="66"/>
        <v>ボール得点表_幼児!3:７</v>
      </c>
      <c r="AN247" s="156" t="str">
        <f t="shared" si="67"/>
        <v>ボール得点表_幼児!11:15</v>
      </c>
      <c r="AO247" s="47" t="str">
        <f t="shared" si="68"/>
        <v>25m得点表_幼児!3:7</v>
      </c>
      <c r="AP247" s="156" t="str">
        <f t="shared" si="69"/>
        <v>25m得点表_幼児!11:15</v>
      </c>
      <c r="AQ247" s="47" t="str">
        <f t="shared" si="70"/>
        <v>往得点表_幼児!3:7</v>
      </c>
      <c r="AR247" s="156" t="str">
        <f t="shared" si="71"/>
        <v>往得点表_幼児!11:15</v>
      </c>
      <c r="AS247" s="47" t="e">
        <f>OR(AND(#REF!&lt;=7,#REF!&lt;&gt;""),AND(#REF!&gt;=50,#REF!=""))</f>
        <v>#REF!</v>
      </c>
    </row>
    <row r="248" spans="1:45">
      <c r="A248" s="10">
        <v>237</v>
      </c>
      <c r="B248" s="234"/>
      <c r="C248" s="235"/>
      <c r="D248" s="236"/>
      <c r="E248" s="237" t="str">
        <f t="shared" si="72"/>
        <v/>
      </c>
      <c r="F248" s="235"/>
      <c r="G248" s="235"/>
      <c r="H248" s="238"/>
      <c r="I248" s="239" t="str">
        <f t="shared" ca="1" si="73"/>
        <v/>
      </c>
      <c r="J248" s="240"/>
      <c r="K248" s="278"/>
      <c r="L248" s="278"/>
      <c r="M248" s="278"/>
      <c r="N248" s="241"/>
      <c r="O248" s="242"/>
      <c r="P248" s="106" t="str">
        <f t="shared" ca="1" si="74"/>
        <v/>
      </c>
      <c r="Q248" s="240"/>
      <c r="R248" s="278"/>
      <c r="S248" s="278"/>
      <c r="T248" s="278"/>
      <c r="U248" s="243"/>
      <c r="V248" s="106"/>
      <c r="W248" s="244" t="str">
        <f t="shared" ca="1" si="75"/>
        <v/>
      </c>
      <c r="X248" s="240"/>
      <c r="Y248" s="278"/>
      <c r="Z248" s="278"/>
      <c r="AA248" s="241"/>
      <c r="AB248" s="238"/>
      <c r="AC248" s="239" t="str">
        <f t="shared" ca="1" si="76"/>
        <v/>
      </c>
      <c r="AD248" s="245" t="str">
        <f t="shared" si="77"/>
        <v/>
      </c>
      <c r="AE248" s="245" t="str">
        <f t="shared" si="78"/>
        <v/>
      </c>
      <c r="AF248" s="11" t="str">
        <f>IF(AD248=4,VLOOKUP(AE248,設定_幼児!$A$2:$B$4,2,1),"---")</f>
        <v>---</v>
      </c>
      <c r="AG248" s="136" t="str">
        <f t="shared" si="79"/>
        <v xml:space="preserve"> </v>
      </c>
      <c r="AH248" s="18" t="str">
        <f t="shared" si="80"/>
        <v/>
      </c>
      <c r="AI248" s="47">
        <v>237</v>
      </c>
      <c r="AJ248" s="47" t="str">
        <f t="shared" si="81"/>
        <v/>
      </c>
      <c r="AK248" s="47" t="str">
        <f t="shared" si="64"/>
        <v>立得点表_幼児!3:７</v>
      </c>
      <c r="AL248" s="156" t="str">
        <f t="shared" si="65"/>
        <v>立得点表_幼児!11:15</v>
      </c>
      <c r="AM248" s="47" t="str">
        <f t="shared" si="66"/>
        <v>ボール得点表_幼児!3:７</v>
      </c>
      <c r="AN248" s="156" t="str">
        <f t="shared" si="67"/>
        <v>ボール得点表_幼児!11:15</v>
      </c>
      <c r="AO248" s="47" t="str">
        <f t="shared" si="68"/>
        <v>25m得点表_幼児!3:7</v>
      </c>
      <c r="AP248" s="156" t="str">
        <f t="shared" si="69"/>
        <v>25m得点表_幼児!11:15</v>
      </c>
      <c r="AQ248" s="47" t="str">
        <f t="shared" si="70"/>
        <v>往得点表_幼児!3:7</v>
      </c>
      <c r="AR248" s="156" t="str">
        <f t="shared" si="71"/>
        <v>往得点表_幼児!11:15</v>
      </c>
      <c r="AS248" s="47" t="e">
        <f>OR(AND(#REF!&lt;=7,#REF!&lt;&gt;""),AND(#REF!&gt;=50,#REF!=""))</f>
        <v>#REF!</v>
      </c>
    </row>
    <row r="249" spans="1:45">
      <c r="A249" s="10">
        <v>238</v>
      </c>
      <c r="B249" s="234"/>
      <c r="C249" s="235"/>
      <c r="D249" s="236"/>
      <c r="E249" s="237" t="str">
        <f t="shared" si="72"/>
        <v/>
      </c>
      <c r="F249" s="235"/>
      <c r="G249" s="235"/>
      <c r="H249" s="238"/>
      <c r="I249" s="239" t="str">
        <f t="shared" ca="1" si="73"/>
        <v/>
      </c>
      <c r="J249" s="240"/>
      <c r="K249" s="278"/>
      <c r="L249" s="278"/>
      <c r="M249" s="278"/>
      <c r="N249" s="241"/>
      <c r="O249" s="242"/>
      <c r="P249" s="106" t="str">
        <f t="shared" ca="1" si="74"/>
        <v/>
      </c>
      <c r="Q249" s="240"/>
      <c r="R249" s="278"/>
      <c r="S249" s="278"/>
      <c r="T249" s="278"/>
      <c r="U249" s="243"/>
      <c r="V249" s="106"/>
      <c r="W249" s="244" t="str">
        <f t="shared" ca="1" si="75"/>
        <v/>
      </c>
      <c r="X249" s="240"/>
      <c r="Y249" s="278"/>
      <c r="Z249" s="278"/>
      <c r="AA249" s="241"/>
      <c r="AB249" s="238"/>
      <c r="AC249" s="239" t="str">
        <f t="shared" ca="1" si="76"/>
        <v/>
      </c>
      <c r="AD249" s="245" t="str">
        <f t="shared" si="77"/>
        <v/>
      </c>
      <c r="AE249" s="245" t="str">
        <f t="shared" si="78"/>
        <v/>
      </c>
      <c r="AF249" s="11" t="str">
        <f>IF(AD249=4,VLOOKUP(AE249,設定_幼児!$A$2:$B$4,2,1),"---")</f>
        <v>---</v>
      </c>
      <c r="AG249" s="136" t="str">
        <f t="shared" si="79"/>
        <v xml:space="preserve"> </v>
      </c>
      <c r="AH249" s="18" t="str">
        <f t="shared" si="80"/>
        <v/>
      </c>
      <c r="AI249" s="47">
        <v>238</v>
      </c>
      <c r="AJ249" s="47" t="str">
        <f t="shared" si="81"/>
        <v/>
      </c>
      <c r="AK249" s="47" t="str">
        <f t="shared" si="64"/>
        <v>立得点表_幼児!3:７</v>
      </c>
      <c r="AL249" s="156" t="str">
        <f t="shared" si="65"/>
        <v>立得点表_幼児!11:15</v>
      </c>
      <c r="AM249" s="47" t="str">
        <f t="shared" si="66"/>
        <v>ボール得点表_幼児!3:７</v>
      </c>
      <c r="AN249" s="156" t="str">
        <f t="shared" si="67"/>
        <v>ボール得点表_幼児!11:15</v>
      </c>
      <c r="AO249" s="47" t="str">
        <f t="shared" si="68"/>
        <v>25m得点表_幼児!3:7</v>
      </c>
      <c r="AP249" s="156" t="str">
        <f t="shared" si="69"/>
        <v>25m得点表_幼児!11:15</v>
      </c>
      <c r="AQ249" s="47" t="str">
        <f t="shared" si="70"/>
        <v>往得点表_幼児!3:7</v>
      </c>
      <c r="AR249" s="156" t="str">
        <f t="shared" si="71"/>
        <v>往得点表_幼児!11:15</v>
      </c>
      <c r="AS249" s="47" t="e">
        <f>OR(AND(#REF!&lt;=7,#REF!&lt;&gt;""),AND(#REF!&gt;=50,#REF!=""))</f>
        <v>#REF!</v>
      </c>
    </row>
    <row r="250" spans="1:45">
      <c r="A250" s="10">
        <v>239</v>
      </c>
      <c r="B250" s="234"/>
      <c r="C250" s="235"/>
      <c r="D250" s="236"/>
      <c r="E250" s="237" t="str">
        <f t="shared" si="72"/>
        <v/>
      </c>
      <c r="F250" s="235"/>
      <c r="G250" s="235"/>
      <c r="H250" s="238"/>
      <c r="I250" s="239" t="str">
        <f t="shared" ca="1" si="73"/>
        <v/>
      </c>
      <c r="J250" s="240"/>
      <c r="K250" s="278"/>
      <c r="L250" s="278"/>
      <c r="M250" s="278"/>
      <c r="N250" s="241"/>
      <c r="O250" s="242"/>
      <c r="P250" s="106" t="str">
        <f t="shared" ca="1" si="74"/>
        <v/>
      </c>
      <c r="Q250" s="240"/>
      <c r="R250" s="278"/>
      <c r="S250" s="278"/>
      <c r="T250" s="278"/>
      <c r="U250" s="243"/>
      <c r="V250" s="106"/>
      <c r="W250" s="244" t="str">
        <f t="shared" ca="1" si="75"/>
        <v/>
      </c>
      <c r="X250" s="240"/>
      <c r="Y250" s="278"/>
      <c r="Z250" s="278"/>
      <c r="AA250" s="241"/>
      <c r="AB250" s="238"/>
      <c r="AC250" s="239" t="str">
        <f t="shared" ca="1" si="76"/>
        <v/>
      </c>
      <c r="AD250" s="245" t="str">
        <f t="shared" si="77"/>
        <v/>
      </c>
      <c r="AE250" s="245" t="str">
        <f t="shared" si="78"/>
        <v/>
      </c>
      <c r="AF250" s="11" t="str">
        <f>IF(AD250=4,VLOOKUP(AE250,設定_幼児!$A$2:$B$4,2,1),"---")</f>
        <v>---</v>
      </c>
      <c r="AG250" s="136" t="str">
        <f t="shared" si="79"/>
        <v xml:space="preserve"> </v>
      </c>
      <c r="AH250" s="18" t="str">
        <f t="shared" si="80"/>
        <v/>
      </c>
      <c r="AI250" s="47">
        <v>239</v>
      </c>
      <c r="AJ250" s="47" t="str">
        <f t="shared" si="81"/>
        <v/>
      </c>
      <c r="AK250" s="47" t="str">
        <f t="shared" si="64"/>
        <v>立得点表_幼児!3:７</v>
      </c>
      <c r="AL250" s="156" t="str">
        <f t="shared" si="65"/>
        <v>立得点表_幼児!11:15</v>
      </c>
      <c r="AM250" s="47" t="str">
        <f t="shared" si="66"/>
        <v>ボール得点表_幼児!3:７</v>
      </c>
      <c r="AN250" s="156" t="str">
        <f t="shared" si="67"/>
        <v>ボール得点表_幼児!11:15</v>
      </c>
      <c r="AO250" s="47" t="str">
        <f t="shared" si="68"/>
        <v>25m得点表_幼児!3:7</v>
      </c>
      <c r="AP250" s="156" t="str">
        <f t="shared" si="69"/>
        <v>25m得点表_幼児!11:15</v>
      </c>
      <c r="AQ250" s="47" t="str">
        <f t="shared" si="70"/>
        <v>往得点表_幼児!3:7</v>
      </c>
      <c r="AR250" s="156" t="str">
        <f t="shared" si="71"/>
        <v>往得点表_幼児!11:15</v>
      </c>
      <c r="AS250" s="47" t="e">
        <f>OR(AND(#REF!&lt;=7,#REF!&lt;&gt;""),AND(#REF!&gt;=50,#REF!=""))</f>
        <v>#REF!</v>
      </c>
    </row>
    <row r="251" spans="1:45">
      <c r="A251" s="10">
        <v>240</v>
      </c>
      <c r="B251" s="234"/>
      <c r="C251" s="235"/>
      <c r="D251" s="236"/>
      <c r="E251" s="237" t="str">
        <f t="shared" si="72"/>
        <v/>
      </c>
      <c r="F251" s="235"/>
      <c r="G251" s="235"/>
      <c r="H251" s="238"/>
      <c r="I251" s="239" t="str">
        <f t="shared" ca="1" si="73"/>
        <v/>
      </c>
      <c r="J251" s="240"/>
      <c r="K251" s="278"/>
      <c r="L251" s="278"/>
      <c r="M251" s="278"/>
      <c r="N251" s="241"/>
      <c r="O251" s="242"/>
      <c r="P251" s="106" t="str">
        <f t="shared" ca="1" si="74"/>
        <v/>
      </c>
      <c r="Q251" s="240"/>
      <c r="R251" s="278"/>
      <c r="S251" s="278"/>
      <c r="T251" s="278"/>
      <c r="U251" s="243"/>
      <c r="V251" s="106"/>
      <c r="W251" s="244" t="str">
        <f t="shared" ca="1" si="75"/>
        <v/>
      </c>
      <c r="X251" s="240"/>
      <c r="Y251" s="278"/>
      <c r="Z251" s="278"/>
      <c r="AA251" s="241"/>
      <c r="AB251" s="238"/>
      <c r="AC251" s="239" t="str">
        <f t="shared" ca="1" si="76"/>
        <v/>
      </c>
      <c r="AD251" s="245" t="str">
        <f t="shared" si="77"/>
        <v/>
      </c>
      <c r="AE251" s="245" t="str">
        <f t="shared" si="78"/>
        <v/>
      </c>
      <c r="AF251" s="11" t="str">
        <f>IF(AD251=4,VLOOKUP(AE251,設定_幼児!$A$2:$B$4,2,1),"---")</f>
        <v>---</v>
      </c>
      <c r="AG251" s="136" t="str">
        <f t="shared" si="79"/>
        <v xml:space="preserve"> </v>
      </c>
      <c r="AH251" s="18" t="str">
        <f t="shared" si="80"/>
        <v/>
      </c>
      <c r="AI251" s="47">
        <v>240</v>
      </c>
      <c r="AJ251" s="47" t="str">
        <f t="shared" si="81"/>
        <v/>
      </c>
      <c r="AK251" s="47" t="str">
        <f t="shared" si="64"/>
        <v>立得点表_幼児!3:７</v>
      </c>
      <c r="AL251" s="156" t="str">
        <f t="shared" si="65"/>
        <v>立得点表_幼児!11:15</v>
      </c>
      <c r="AM251" s="47" t="str">
        <f t="shared" si="66"/>
        <v>ボール得点表_幼児!3:７</v>
      </c>
      <c r="AN251" s="156" t="str">
        <f t="shared" si="67"/>
        <v>ボール得点表_幼児!11:15</v>
      </c>
      <c r="AO251" s="47" t="str">
        <f t="shared" si="68"/>
        <v>25m得点表_幼児!3:7</v>
      </c>
      <c r="AP251" s="156" t="str">
        <f t="shared" si="69"/>
        <v>25m得点表_幼児!11:15</v>
      </c>
      <c r="AQ251" s="47" t="str">
        <f t="shared" si="70"/>
        <v>往得点表_幼児!3:7</v>
      </c>
      <c r="AR251" s="156" t="str">
        <f t="shared" si="71"/>
        <v>往得点表_幼児!11:15</v>
      </c>
      <c r="AS251" s="47" t="e">
        <f>OR(AND(#REF!&lt;=7,#REF!&lt;&gt;""),AND(#REF!&gt;=50,#REF!=""))</f>
        <v>#REF!</v>
      </c>
    </row>
    <row r="252" spans="1:45">
      <c r="A252" s="10">
        <v>241</v>
      </c>
      <c r="B252" s="234"/>
      <c r="C252" s="235"/>
      <c r="D252" s="236"/>
      <c r="E252" s="237" t="str">
        <f t="shared" si="72"/>
        <v/>
      </c>
      <c r="F252" s="235"/>
      <c r="G252" s="235"/>
      <c r="H252" s="238"/>
      <c r="I252" s="239" t="str">
        <f t="shared" ca="1" si="73"/>
        <v/>
      </c>
      <c r="J252" s="240"/>
      <c r="K252" s="278"/>
      <c r="L252" s="278"/>
      <c r="M252" s="278"/>
      <c r="N252" s="241"/>
      <c r="O252" s="242"/>
      <c r="P252" s="106" t="str">
        <f t="shared" ca="1" si="74"/>
        <v/>
      </c>
      <c r="Q252" s="240"/>
      <c r="R252" s="278"/>
      <c r="S252" s="278"/>
      <c r="T252" s="278"/>
      <c r="U252" s="243"/>
      <c r="V252" s="106"/>
      <c r="W252" s="244" t="str">
        <f t="shared" ca="1" si="75"/>
        <v/>
      </c>
      <c r="X252" s="240"/>
      <c r="Y252" s="278"/>
      <c r="Z252" s="278"/>
      <c r="AA252" s="241"/>
      <c r="AB252" s="238"/>
      <c r="AC252" s="239" t="str">
        <f t="shared" ca="1" si="76"/>
        <v/>
      </c>
      <c r="AD252" s="245" t="str">
        <f t="shared" si="77"/>
        <v/>
      </c>
      <c r="AE252" s="245" t="str">
        <f t="shared" si="78"/>
        <v/>
      </c>
      <c r="AF252" s="11" t="str">
        <f>IF(AD252=4,VLOOKUP(AE252,設定_幼児!$A$2:$B$4,2,1),"---")</f>
        <v>---</v>
      </c>
      <c r="AG252" s="136" t="str">
        <f t="shared" si="79"/>
        <v xml:space="preserve"> </v>
      </c>
      <c r="AH252" s="18" t="str">
        <f t="shared" si="80"/>
        <v/>
      </c>
      <c r="AI252" s="47">
        <v>241</v>
      </c>
      <c r="AJ252" s="47" t="str">
        <f t="shared" si="81"/>
        <v/>
      </c>
      <c r="AK252" s="47" t="str">
        <f t="shared" si="64"/>
        <v>立得点表_幼児!3:７</v>
      </c>
      <c r="AL252" s="156" t="str">
        <f t="shared" si="65"/>
        <v>立得点表_幼児!11:15</v>
      </c>
      <c r="AM252" s="47" t="str">
        <f t="shared" si="66"/>
        <v>ボール得点表_幼児!3:７</v>
      </c>
      <c r="AN252" s="156" t="str">
        <f t="shared" si="67"/>
        <v>ボール得点表_幼児!11:15</v>
      </c>
      <c r="AO252" s="47" t="str">
        <f t="shared" si="68"/>
        <v>25m得点表_幼児!3:7</v>
      </c>
      <c r="AP252" s="156" t="str">
        <f t="shared" si="69"/>
        <v>25m得点表_幼児!11:15</v>
      </c>
      <c r="AQ252" s="47" t="str">
        <f t="shared" si="70"/>
        <v>往得点表_幼児!3:7</v>
      </c>
      <c r="AR252" s="156" t="str">
        <f t="shared" si="71"/>
        <v>往得点表_幼児!11:15</v>
      </c>
      <c r="AS252" s="47" t="e">
        <f>OR(AND(#REF!&lt;=7,#REF!&lt;&gt;""),AND(#REF!&gt;=50,#REF!=""))</f>
        <v>#REF!</v>
      </c>
    </row>
    <row r="253" spans="1:45">
      <c r="A253" s="10">
        <v>242</v>
      </c>
      <c r="B253" s="234"/>
      <c r="C253" s="235"/>
      <c r="D253" s="236"/>
      <c r="E253" s="237" t="str">
        <f t="shared" si="72"/>
        <v/>
      </c>
      <c r="F253" s="235"/>
      <c r="G253" s="235"/>
      <c r="H253" s="238"/>
      <c r="I253" s="239" t="str">
        <f t="shared" ca="1" si="73"/>
        <v/>
      </c>
      <c r="J253" s="240"/>
      <c r="K253" s="278"/>
      <c r="L253" s="278"/>
      <c r="M253" s="278"/>
      <c r="N253" s="241"/>
      <c r="O253" s="242"/>
      <c r="P253" s="106" t="str">
        <f t="shared" ca="1" si="74"/>
        <v/>
      </c>
      <c r="Q253" s="240"/>
      <c r="R253" s="278"/>
      <c r="S253" s="278"/>
      <c r="T253" s="278"/>
      <c r="U253" s="243"/>
      <c r="V253" s="106"/>
      <c r="W253" s="244" t="str">
        <f t="shared" ca="1" si="75"/>
        <v/>
      </c>
      <c r="X253" s="240"/>
      <c r="Y253" s="278"/>
      <c r="Z253" s="278"/>
      <c r="AA253" s="241"/>
      <c r="AB253" s="238"/>
      <c r="AC253" s="239" t="str">
        <f t="shared" ca="1" si="76"/>
        <v/>
      </c>
      <c r="AD253" s="245" t="str">
        <f t="shared" si="77"/>
        <v/>
      </c>
      <c r="AE253" s="245" t="str">
        <f t="shared" si="78"/>
        <v/>
      </c>
      <c r="AF253" s="11" t="str">
        <f>IF(AD253=4,VLOOKUP(AE253,設定_幼児!$A$2:$B$4,2,1),"---")</f>
        <v>---</v>
      </c>
      <c r="AG253" s="136" t="str">
        <f t="shared" si="79"/>
        <v xml:space="preserve"> </v>
      </c>
      <c r="AH253" s="18" t="str">
        <f t="shared" si="80"/>
        <v/>
      </c>
      <c r="AI253" s="47">
        <v>242</v>
      </c>
      <c r="AJ253" s="47" t="str">
        <f t="shared" si="81"/>
        <v/>
      </c>
      <c r="AK253" s="47" t="str">
        <f t="shared" si="64"/>
        <v>立得点表_幼児!3:７</v>
      </c>
      <c r="AL253" s="156" t="str">
        <f t="shared" si="65"/>
        <v>立得点表_幼児!11:15</v>
      </c>
      <c r="AM253" s="47" t="str">
        <f t="shared" si="66"/>
        <v>ボール得点表_幼児!3:７</v>
      </c>
      <c r="AN253" s="156" t="str">
        <f t="shared" si="67"/>
        <v>ボール得点表_幼児!11:15</v>
      </c>
      <c r="AO253" s="47" t="str">
        <f t="shared" si="68"/>
        <v>25m得点表_幼児!3:7</v>
      </c>
      <c r="AP253" s="156" t="str">
        <f t="shared" si="69"/>
        <v>25m得点表_幼児!11:15</v>
      </c>
      <c r="AQ253" s="47" t="str">
        <f t="shared" si="70"/>
        <v>往得点表_幼児!3:7</v>
      </c>
      <c r="AR253" s="156" t="str">
        <f t="shared" si="71"/>
        <v>往得点表_幼児!11:15</v>
      </c>
      <c r="AS253" s="47" t="e">
        <f>OR(AND(#REF!&lt;=7,#REF!&lt;&gt;""),AND(#REF!&gt;=50,#REF!=""))</f>
        <v>#REF!</v>
      </c>
    </row>
    <row r="254" spans="1:45">
      <c r="A254" s="10">
        <v>243</v>
      </c>
      <c r="B254" s="234"/>
      <c r="C254" s="235"/>
      <c r="D254" s="236"/>
      <c r="E254" s="237" t="str">
        <f t="shared" si="72"/>
        <v/>
      </c>
      <c r="F254" s="235"/>
      <c r="G254" s="235"/>
      <c r="H254" s="238"/>
      <c r="I254" s="239" t="str">
        <f t="shared" ca="1" si="73"/>
        <v/>
      </c>
      <c r="J254" s="240"/>
      <c r="K254" s="278"/>
      <c r="L254" s="278"/>
      <c r="M254" s="278"/>
      <c r="N254" s="241"/>
      <c r="O254" s="242"/>
      <c r="P254" s="106" t="str">
        <f t="shared" ca="1" si="74"/>
        <v/>
      </c>
      <c r="Q254" s="240"/>
      <c r="R254" s="278"/>
      <c r="S254" s="278"/>
      <c r="T254" s="278"/>
      <c r="U254" s="243"/>
      <c r="V254" s="106"/>
      <c r="W254" s="244" t="str">
        <f t="shared" ca="1" si="75"/>
        <v/>
      </c>
      <c r="X254" s="240"/>
      <c r="Y254" s="278"/>
      <c r="Z254" s="278"/>
      <c r="AA254" s="241"/>
      <c r="AB254" s="238"/>
      <c r="AC254" s="239" t="str">
        <f t="shared" ca="1" si="76"/>
        <v/>
      </c>
      <c r="AD254" s="245" t="str">
        <f t="shared" si="77"/>
        <v/>
      </c>
      <c r="AE254" s="245" t="str">
        <f t="shared" si="78"/>
        <v/>
      </c>
      <c r="AF254" s="11" t="str">
        <f>IF(AD254=4,VLOOKUP(AE254,設定_幼児!$A$2:$B$4,2,1),"---")</f>
        <v>---</v>
      </c>
      <c r="AG254" s="136" t="str">
        <f t="shared" si="79"/>
        <v xml:space="preserve"> </v>
      </c>
      <c r="AH254" s="18" t="str">
        <f t="shared" si="80"/>
        <v/>
      </c>
      <c r="AI254" s="47">
        <v>243</v>
      </c>
      <c r="AJ254" s="47" t="str">
        <f t="shared" si="81"/>
        <v/>
      </c>
      <c r="AK254" s="47" t="str">
        <f t="shared" si="64"/>
        <v>立得点表_幼児!3:７</v>
      </c>
      <c r="AL254" s="156" t="str">
        <f t="shared" si="65"/>
        <v>立得点表_幼児!11:15</v>
      </c>
      <c r="AM254" s="47" t="str">
        <f t="shared" si="66"/>
        <v>ボール得点表_幼児!3:７</v>
      </c>
      <c r="AN254" s="156" t="str">
        <f t="shared" si="67"/>
        <v>ボール得点表_幼児!11:15</v>
      </c>
      <c r="AO254" s="47" t="str">
        <f t="shared" si="68"/>
        <v>25m得点表_幼児!3:7</v>
      </c>
      <c r="AP254" s="156" t="str">
        <f t="shared" si="69"/>
        <v>25m得点表_幼児!11:15</v>
      </c>
      <c r="AQ254" s="47" t="str">
        <f t="shared" si="70"/>
        <v>往得点表_幼児!3:7</v>
      </c>
      <c r="AR254" s="156" t="str">
        <f t="shared" si="71"/>
        <v>往得点表_幼児!11:15</v>
      </c>
      <c r="AS254" s="47" t="e">
        <f>OR(AND(#REF!&lt;=7,#REF!&lt;&gt;""),AND(#REF!&gt;=50,#REF!=""))</f>
        <v>#REF!</v>
      </c>
    </row>
    <row r="255" spans="1:45">
      <c r="A255" s="10">
        <v>244</v>
      </c>
      <c r="B255" s="234"/>
      <c r="C255" s="235"/>
      <c r="D255" s="236"/>
      <c r="E255" s="237" t="str">
        <f t="shared" si="72"/>
        <v/>
      </c>
      <c r="F255" s="235"/>
      <c r="G255" s="235"/>
      <c r="H255" s="238"/>
      <c r="I255" s="239" t="str">
        <f t="shared" ca="1" si="73"/>
        <v/>
      </c>
      <c r="J255" s="240"/>
      <c r="K255" s="278"/>
      <c r="L255" s="278"/>
      <c r="M255" s="278"/>
      <c r="N255" s="241"/>
      <c r="O255" s="242"/>
      <c r="P255" s="106" t="str">
        <f t="shared" ca="1" si="74"/>
        <v/>
      </c>
      <c r="Q255" s="240"/>
      <c r="R255" s="278"/>
      <c r="S255" s="278"/>
      <c r="T255" s="278"/>
      <c r="U255" s="243"/>
      <c r="V255" s="106"/>
      <c r="W255" s="244" t="str">
        <f t="shared" ca="1" si="75"/>
        <v/>
      </c>
      <c r="X255" s="240"/>
      <c r="Y255" s="278"/>
      <c r="Z255" s="278"/>
      <c r="AA255" s="241"/>
      <c r="AB255" s="238"/>
      <c r="AC255" s="239" t="str">
        <f t="shared" ca="1" si="76"/>
        <v/>
      </c>
      <c r="AD255" s="245" t="str">
        <f t="shared" si="77"/>
        <v/>
      </c>
      <c r="AE255" s="245" t="str">
        <f t="shared" si="78"/>
        <v/>
      </c>
      <c r="AF255" s="11" t="str">
        <f>IF(AD255=4,VLOOKUP(AE255,設定_幼児!$A$2:$B$4,2,1),"---")</f>
        <v>---</v>
      </c>
      <c r="AG255" s="136" t="str">
        <f t="shared" si="79"/>
        <v xml:space="preserve"> </v>
      </c>
      <c r="AH255" s="18" t="str">
        <f t="shared" si="80"/>
        <v/>
      </c>
      <c r="AI255" s="47">
        <v>244</v>
      </c>
      <c r="AJ255" s="47" t="str">
        <f t="shared" si="81"/>
        <v/>
      </c>
      <c r="AK255" s="47" t="str">
        <f t="shared" si="64"/>
        <v>立得点表_幼児!3:７</v>
      </c>
      <c r="AL255" s="156" t="str">
        <f t="shared" si="65"/>
        <v>立得点表_幼児!11:15</v>
      </c>
      <c r="AM255" s="47" t="str">
        <f t="shared" si="66"/>
        <v>ボール得点表_幼児!3:７</v>
      </c>
      <c r="AN255" s="156" t="str">
        <f t="shared" si="67"/>
        <v>ボール得点表_幼児!11:15</v>
      </c>
      <c r="AO255" s="47" t="str">
        <f t="shared" si="68"/>
        <v>25m得点表_幼児!3:7</v>
      </c>
      <c r="AP255" s="156" t="str">
        <f t="shared" si="69"/>
        <v>25m得点表_幼児!11:15</v>
      </c>
      <c r="AQ255" s="47" t="str">
        <f t="shared" si="70"/>
        <v>往得点表_幼児!3:7</v>
      </c>
      <c r="AR255" s="156" t="str">
        <f t="shared" si="71"/>
        <v>往得点表_幼児!11:15</v>
      </c>
      <c r="AS255" s="47" t="e">
        <f>OR(AND(#REF!&lt;=7,#REF!&lt;&gt;""),AND(#REF!&gt;=50,#REF!=""))</f>
        <v>#REF!</v>
      </c>
    </row>
    <row r="256" spans="1:45">
      <c r="A256" s="10">
        <v>245</v>
      </c>
      <c r="B256" s="234"/>
      <c r="C256" s="235"/>
      <c r="D256" s="236"/>
      <c r="E256" s="237" t="str">
        <f t="shared" si="72"/>
        <v/>
      </c>
      <c r="F256" s="235"/>
      <c r="G256" s="235"/>
      <c r="H256" s="238"/>
      <c r="I256" s="239" t="str">
        <f t="shared" ca="1" si="73"/>
        <v/>
      </c>
      <c r="J256" s="240"/>
      <c r="K256" s="278"/>
      <c r="L256" s="278"/>
      <c r="M256" s="278"/>
      <c r="N256" s="241"/>
      <c r="O256" s="242"/>
      <c r="P256" s="106" t="str">
        <f t="shared" ca="1" si="74"/>
        <v/>
      </c>
      <c r="Q256" s="240"/>
      <c r="R256" s="278"/>
      <c r="S256" s="278"/>
      <c r="T256" s="278"/>
      <c r="U256" s="243"/>
      <c r="V256" s="106"/>
      <c r="W256" s="244" t="str">
        <f t="shared" ca="1" si="75"/>
        <v/>
      </c>
      <c r="X256" s="240"/>
      <c r="Y256" s="278"/>
      <c r="Z256" s="278"/>
      <c r="AA256" s="241"/>
      <c r="AB256" s="238"/>
      <c r="AC256" s="239" t="str">
        <f t="shared" ca="1" si="76"/>
        <v/>
      </c>
      <c r="AD256" s="245" t="str">
        <f t="shared" si="77"/>
        <v/>
      </c>
      <c r="AE256" s="245" t="str">
        <f t="shared" si="78"/>
        <v/>
      </c>
      <c r="AF256" s="11" t="str">
        <f>IF(AD256=4,VLOOKUP(AE256,設定_幼児!$A$2:$B$4,2,1),"---")</f>
        <v>---</v>
      </c>
      <c r="AG256" s="136" t="str">
        <f t="shared" si="79"/>
        <v xml:space="preserve"> </v>
      </c>
      <c r="AH256" s="18" t="str">
        <f t="shared" si="80"/>
        <v/>
      </c>
      <c r="AI256" s="47">
        <v>245</v>
      </c>
      <c r="AJ256" s="47" t="str">
        <f t="shared" si="81"/>
        <v/>
      </c>
      <c r="AK256" s="47" t="str">
        <f t="shared" si="64"/>
        <v>立得点表_幼児!3:７</v>
      </c>
      <c r="AL256" s="156" t="str">
        <f t="shared" si="65"/>
        <v>立得点表_幼児!11:15</v>
      </c>
      <c r="AM256" s="47" t="str">
        <f t="shared" si="66"/>
        <v>ボール得点表_幼児!3:７</v>
      </c>
      <c r="AN256" s="156" t="str">
        <f t="shared" si="67"/>
        <v>ボール得点表_幼児!11:15</v>
      </c>
      <c r="AO256" s="47" t="str">
        <f t="shared" si="68"/>
        <v>25m得点表_幼児!3:7</v>
      </c>
      <c r="AP256" s="156" t="str">
        <f t="shared" si="69"/>
        <v>25m得点表_幼児!11:15</v>
      </c>
      <c r="AQ256" s="47" t="str">
        <f t="shared" si="70"/>
        <v>往得点表_幼児!3:7</v>
      </c>
      <c r="AR256" s="156" t="str">
        <f t="shared" si="71"/>
        <v>往得点表_幼児!11:15</v>
      </c>
      <c r="AS256" s="47" t="e">
        <f>OR(AND(#REF!&lt;=7,#REF!&lt;&gt;""),AND(#REF!&gt;=50,#REF!=""))</f>
        <v>#REF!</v>
      </c>
    </row>
    <row r="257" spans="1:45">
      <c r="A257" s="10">
        <v>246</v>
      </c>
      <c r="B257" s="234"/>
      <c r="C257" s="235"/>
      <c r="D257" s="236"/>
      <c r="E257" s="237" t="str">
        <f t="shared" si="72"/>
        <v/>
      </c>
      <c r="F257" s="235"/>
      <c r="G257" s="235"/>
      <c r="H257" s="238"/>
      <c r="I257" s="239" t="str">
        <f t="shared" ca="1" si="73"/>
        <v/>
      </c>
      <c r="J257" s="240"/>
      <c r="K257" s="278"/>
      <c r="L257" s="278"/>
      <c r="M257" s="278"/>
      <c r="N257" s="241"/>
      <c r="O257" s="242"/>
      <c r="P257" s="106" t="str">
        <f t="shared" ca="1" si="74"/>
        <v/>
      </c>
      <c r="Q257" s="240"/>
      <c r="R257" s="278"/>
      <c r="S257" s="278"/>
      <c r="T257" s="278"/>
      <c r="U257" s="243"/>
      <c r="V257" s="106"/>
      <c r="W257" s="244" t="str">
        <f t="shared" ca="1" si="75"/>
        <v/>
      </c>
      <c r="X257" s="240"/>
      <c r="Y257" s="278"/>
      <c r="Z257" s="278"/>
      <c r="AA257" s="241"/>
      <c r="AB257" s="238"/>
      <c r="AC257" s="239" t="str">
        <f t="shared" ca="1" si="76"/>
        <v/>
      </c>
      <c r="AD257" s="245" t="str">
        <f t="shared" si="77"/>
        <v/>
      </c>
      <c r="AE257" s="245" t="str">
        <f t="shared" si="78"/>
        <v/>
      </c>
      <c r="AF257" s="11" t="str">
        <f>IF(AD257=4,VLOOKUP(AE257,設定_幼児!$A$2:$B$4,2,1),"---")</f>
        <v>---</v>
      </c>
      <c r="AG257" s="136" t="str">
        <f t="shared" si="79"/>
        <v xml:space="preserve"> </v>
      </c>
      <c r="AH257" s="18" t="str">
        <f t="shared" si="80"/>
        <v/>
      </c>
      <c r="AI257" s="47">
        <v>246</v>
      </c>
      <c r="AJ257" s="47" t="str">
        <f t="shared" si="81"/>
        <v/>
      </c>
      <c r="AK257" s="47" t="str">
        <f t="shared" si="64"/>
        <v>立得点表_幼児!3:７</v>
      </c>
      <c r="AL257" s="156" t="str">
        <f t="shared" si="65"/>
        <v>立得点表_幼児!11:15</v>
      </c>
      <c r="AM257" s="47" t="str">
        <f t="shared" si="66"/>
        <v>ボール得点表_幼児!3:７</v>
      </c>
      <c r="AN257" s="156" t="str">
        <f t="shared" si="67"/>
        <v>ボール得点表_幼児!11:15</v>
      </c>
      <c r="AO257" s="47" t="str">
        <f t="shared" si="68"/>
        <v>25m得点表_幼児!3:7</v>
      </c>
      <c r="AP257" s="156" t="str">
        <f t="shared" si="69"/>
        <v>25m得点表_幼児!11:15</v>
      </c>
      <c r="AQ257" s="47" t="str">
        <f t="shared" si="70"/>
        <v>往得点表_幼児!3:7</v>
      </c>
      <c r="AR257" s="156" t="str">
        <f t="shared" si="71"/>
        <v>往得点表_幼児!11:15</v>
      </c>
      <c r="AS257" s="47" t="e">
        <f>OR(AND(#REF!&lt;=7,#REF!&lt;&gt;""),AND(#REF!&gt;=50,#REF!=""))</f>
        <v>#REF!</v>
      </c>
    </row>
    <row r="258" spans="1:45">
      <c r="A258" s="10">
        <v>247</v>
      </c>
      <c r="B258" s="234"/>
      <c r="C258" s="235"/>
      <c r="D258" s="236"/>
      <c r="E258" s="237" t="str">
        <f t="shared" si="72"/>
        <v/>
      </c>
      <c r="F258" s="235"/>
      <c r="G258" s="235"/>
      <c r="H258" s="238"/>
      <c r="I258" s="239" t="str">
        <f t="shared" ca="1" si="73"/>
        <v/>
      </c>
      <c r="J258" s="240"/>
      <c r="K258" s="278"/>
      <c r="L258" s="278"/>
      <c r="M258" s="278"/>
      <c r="N258" s="241"/>
      <c r="O258" s="242"/>
      <c r="P258" s="106" t="str">
        <f t="shared" ca="1" si="74"/>
        <v/>
      </c>
      <c r="Q258" s="240"/>
      <c r="R258" s="278"/>
      <c r="S258" s="278"/>
      <c r="T258" s="278"/>
      <c r="U258" s="243"/>
      <c r="V258" s="106"/>
      <c r="W258" s="244" t="str">
        <f t="shared" ca="1" si="75"/>
        <v/>
      </c>
      <c r="X258" s="240"/>
      <c r="Y258" s="278"/>
      <c r="Z258" s="278"/>
      <c r="AA258" s="241"/>
      <c r="AB258" s="238"/>
      <c r="AC258" s="239" t="str">
        <f t="shared" ca="1" si="76"/>
        <v/>
      </c>
      <c r="AD258" s="245" t="str">
        <f t="shared" si="77"/>
        <v/>
      </c>
      <c r="AE258" s="245" t="str">
        <f t="shared" si="78"/>
        <v/>
      </c>
      <c r="AF258" s="11" t="str">
        <f>IF(AD258=4,VLOOKUP(AE258,設定_幼児!$A$2:$B$4,2,1),"---")</f>
        <v>---</v>
      </c>
      <c r="AG258" s="136" t="str">
        <f t="shared" si="79"/>
        <v xml:space="preserve"> </v>
      </c>
      <c r="AH258" s="18" t="str">
        <f t="shared" si="80"/>
        <v/>
      </c>
      <c r="AI258" s="47">
        <v>247</v>
      </c>
      <c r="AJ258" s="47" t="str">
        <f t="shared" si="81"/>
        <v/>
      </c>
      <c r="AK258" s="47" t="str">
        <f t="shared" si="64"/>
        <v>立得点表_幼児!3:７</v>
      </c>
      <c r="AL258" s="156" t="str">
        <f t="shared" si="65"/>
        <v>立得点表_幼児!11:15</v>
      </c>
      <c r="AM258" s="47" t="str">
        <f t="shared" si="66"/>
        <v>ボール得点表_幼児!3:７</v>
      </c>
      <c r="AN258" s="156" t="str">
        <f t="shared" si="67"/>
        <v>ボール得点表_幼児!11:15</v>
      </c>
      <c r="AO258" s="47" t="str">
        <f t="shared" si="68"/>
        <v>25m得点表_幼児!3:7</v>
      </c>
      <c r="AP258" s="156" t="str">
        <f t="shared" si="69"/>
        <v>25m得点表_幼児!11:15</v>
      </c>
      <c r="AQ258" s="47" t="str">
        <f t="shared" si="70"/>
        <v>往得点表_幼児!3:7</v>
      </c>
      <c r="AR258" s="156" t="str">
        <f t="shared" si="71"/>
        <v>往得点表_幼児!11:15</v>
      </c>
      <c r="AS258" s="47" t="e">
        <f>OR(AND(#REF!&lt;=7,#REF!&lt;&gt;""),AND(#REF!&gt;=50,#REF!=""))</f>
        <v>#REF!</v>
      </c>
    </row>
    <row r="259" spans="1:45">
      <c r="A259" s="10">
        <v>248</v>
      </c>
      <c r="B259" s="234"/>
      <c r="C259" s="235"/>
      <c r="D259" s="236"/>
      <c r="E259" s="237" t="str">
        <f t="shared" si="72"/>
        <v/>
      </c>
      <c r="F259" s="235"/>
      <c r="G259" s="235"/>
      <c r="H259" s="238"/>
      <c r="I259" s="239" t="str">
        <f t="shared" ca="1" si="73"/>
        <v/>
      </c>
      <c r="J259" s="240"/>
      <c r="K259" s="278"/>
      <c r="L259" s="278"/>
      <c r="M259" s="278"/>
      <c r="N259" s="241"/>
      <c r="O259" s="242"/>
      <c r="P259" s="106" t="str">
        <f t="shared" ca="1" si="74"/>
        <v/>
      </c>
      <c r="Q259" s="240"/>
      <c r="R259" s="278"/>
      <c r="S259" s="278"/>
      <c r="T259" s="278"/>
      <c r="U259" s="243"/>
      <c r="V259" s="106"/>
      <c r="W259" s="244" t="str">
        <f t="shared" ca="1" si="75"/>
        <v/>
      </c>
      <c r="X259" s="240"/>
      <c r="Y259" s="278"/>
      <c r="Z259" s="278"/>
      <c r="AA259" s="241"/>
      <c r="AB259" s="238"/>
      <c r="AC259" s="239" t="str">
        <f t="shared" ca="1" si="76"/>
        <v/>
      </c>
      <c r="AD259" s="245" t="str">
        <f t="shared" si="77"/>
        <v/>
      </c>
      <c r="AE259" s="245" t="str">
        <f t="shared" si="78"/>
        <v/>
      </c>
      <c r="AF259" s="11" t="str">
        <f>IF(AD259=4,VLOOKUP(AE259,設定_幼児!$A$2:$B$4,2,1),"---")</f>
        <v>---</v>
      </c>
      <c r="AG259" s="136" t="str">
        <f t="shared" si="79"/>
        <v xml:space="preserve"> </v>
      </c>
      <c r="AH259" s="18" t="str">
        <f t="shared" si="80"/>
        <v/>
      </c>
      <c r="AI259" s="47">
        <v>248</v>
      </c>
      <c r="AJ259" s="47" t="str">
        <f t="shared" si="81"/>
        <v/>
      </c>
      <c r="AK259" s="47" t="str">
        <f t="shared" si="64"/>
        <v>立得点表_幼児!3:７</v>
      </c>
      <c r="AL259" s="156" t="str">
        <f t="shared" si="65"/>
        <v>立得点表_幼児!11:15</v>
      </c>
      <c r="AM259" s="47" t="str">
        <f t="shared" si="66"/>
        <v>ボール得点表_幼児!3:７</v>
      </c>
      <c r="AN259" s="156" t="str">
        <f t="shared" si="67"/>
        <v>ボール得点表_幼児!11:15</v>
      </c>
      <c r="AO259" s="47" t="str">
        <f t="shared" si="68"/>
        <v>25m得点表_幼児!3:7</v>
      </c>
      <c r="AP259" s="156" t="str">
        <f t="shared" si="69"/>
        <v>25m得点表_幼児!11:15</v>
      </c>
      <c r="AQ259" s="47" t="str">
        <f t="shared" si="70"/>
        <v>往得点表_幼児!3:7</v>
      </c>
      <c r="AR259" s="156" t="str">
        <f t="shared" si="71"/>
        <v>往得点表_幼児!11:15</v>
      </c>
      <c r="AS259" s="47" t="e">
        <f>OR(AND(#REF!&lt;=7,#REF!&lt;&gt;""),AND(#REF!&gt;=50,#REF!=""))</f>
        <v>#REF!</v>
      </c>
    </row>
    <row r="260" spans="1:45">
      <c r="A260" s="10">
        <v>249</v>
      </c>
      <c r="B260" s="234"/>
      <c r="C260" s="235"/>
      <c r="D260" s="236"/>
      <c r="E260" s="237" t="str">
        <f t="shared" si="72"/>
        <v/>
      </c>
      <c r="F260" s="235"/>
      <c r="G260" s="235"/>
      <c r="H260" s="238"/>
      <c r="I260" s="239" t="str">
        <f t="shared" ca="1" si="73"/>
        <v/>
      </c>
      <c r="J260" s="240"/>
      <c r="K260" s="278"/>
      <c r="L260" s="278"/>
      <c r="M260" s="278"/>
      <c r="N260" s="241"/>
      <c r="O260" s="242"/>
      <c r="P260" s="106" t="str">
        <f t="shared" ca="1" si="74"/>
        <v/>
      </c>
      <c r="Q260" s="240"/>
      <c r="R260" s="278"/>
      <c r="S260" s="278"/>
      <c r="T260" s="278"/>
      <c r="U260" s="243"/>
      <c r="V260" s="106"/>
      <c r="W260" s="244" t="str">
        <f t="shared" ca="1" si="75"/>
        <v/>
      </c>
      <c r="X260" s="240"/>
      <c r="Y260" s="278"/>
      <c r="Z260" s="278"/>
      <c r="AA260" s="241"/>
      <c r="AB260" s="238"/>
      <c r="AC260" s="239" t="str">
        <f t="shared" ca="1" si="76"/>
        <v/>
      </c>
      <c r="AD260" s="245" t="str">
        <f t="shared" si="77"/>
        <v/>
      </c>
      <c r="AE260" s="245" t="str">
        <f t="shared" si="78"/>
        <v/>
      </c>
      <c r="AF260" s="11" t="str">
        <f>IF(AD260=4,VLOOKUP(AE260,設定_幼児!$A$2:$B$4,2,1),"---")</f>
        <v>---</v>
      </c>
      <c r="AG260" s="136" t="str">
        <f t="shared" si="79"/>
        <v xml:space="preserve"> </v>
      </c>
      <c r="AH260" s="18" t="str">
        <f t="shared" si="80"/>
        <v/>
      </c>
      <c r="AI260" s="47">
        <v>249</v>
      </c>
      <c r="AJ260" s="47" t="str">
        <f t="shared" si="81"/>
        <v/>
      </c>
      <c r="AK260" s="47" t="str">
        <f t="shared" si="64"/>
        <v>立得点表_幼児!3:７</v>
      </c>
      <c r="AL260" s="156" t="str">
        <f t="shared" si="65"/>
        <v>立得点表_幼児!11:15</v>
      </c>
      <c r="AM260" s="47" t="str">
        <f t="shared" si="66"/>
        <v>ボール得点表_幼児!3:７</v>
      </c>
      <c r="AN260" s="156" t="str">
        <f t="shared" si="67"/>
        <v>ボール得点表_幼児!11:15</v>
      </c>
      <c r="AO260" s="47" t="str">
        <f t="shared" si="68"/>
        <v>25m得点表_幼児!3:7</v>
      </c>
      <c r="AP260" s="156" t="str">
        <f t="shared" si="69"/>
        <v>25m得点表_幼児!11:15</v>
      </c>
      <c r="AQ260" s="47" t="str">
        <f t="shared" si="70"/>
        <v>往得点表_幼児!3:7</v>
      </c>
      <c r="AR260" s="156" t="str">
        <f t="shared" si="71"/>
        <v>往得点表_幼児!11:15</v>
      </c>
      <c r="AS260" s="47" t="e">
        <f>OR(AND(#REF!&lt;=7,#REF!&lt;&gt;""),AND(#REF!&gt;=50,#REF!=""))</f>
        <v>#REF!</v>
      </c>
    </row>
    <row r="261" spans="1:45">
      <c r="A261" s="10">
        <v>250</v>
      </c>
      <c r="B261" s="234"/>
      <c r="C261" s="235"/>
      <c r="D261" s="236"/>
      <c r="E261" s="237" t="str">
        <f t="shared" si="72"/>
        <v/>
      </c>
      <c r="F261" s="235"/>
      <c r="G261" s="235"/>
      <c r="H261" s="238"/>
      <c r="I261" s="239" t="str">
        <f t="shared" ca="1" si="73"/>
        <v/>
      </c>
      <c r="J261" s="240"/>
      <c r="K261" s="278"/>
      <c r="L261" s="278"/>
      <c r="M261" s="278"/>
      <c r="N261" s="241"/>
      <c r="O261" s="242"/>
      <c r="P261" s="106" t="str">
        <f t="shared" ca="1" si="74"/>
        <v/>
      </c>
      <c r="Q261" s="240"/>
      <c r="R261" s="278"/>
      <c r="S261" s="278"/>
      <c r="T261" s="278"/>
      <c r="U261" s="243"/>
      <c r="V261" s="106"/>
      <c r="W261" s="244" t="str">
        <f t="shared" ca="1" si="75"/>
        <v/>
      </c>
      <c r="X261" s="240"/>
      <c r="Y261" s="278"/>
      <c r="Z261" s="278"/>
      <c r="AA261" s="241"/>
      <c r="AB261" s="238"/>
      <c r="AC261" s="239" t="str">
        <f t="shared" ca="1" si="76"/>
        <v/>
      </c>
      <c r="AD261" s="245" t="str">
        <f t="shared" si="77"/>
        <v/>
      </c>
      <c r="AE261" s="245" t="str">
        <f t="shared" si="78"/>
        <v/>
      </c>
      <c r="AF261" s="11" t="str">
        <f>IF(AD261=4,VLOOKUP(AE261,設定_幼児!$A$2:$B$4,2,1),"---")</f>
        <v>---</v>
      </c>
      <c r="AG261" s="136" t="str">
        <f t="shared" si="79"/>
        <v xml:space="preserve"> </v>
      </c>
      <c r="AH261" s="18" t="str">
        <f t="shared" si="80"/>
        <v/>
      </c>
      <c r="AI261" s="47">
        <v>250</v>
      </c>
      <c r="AJ261" s="47" t="str">
        <f t="shared" si="81"/>
        <v/>
      </c>
      <c r="AK261" s="47" t="str">
        <f t="shared" si="64"/>
        <v>立得点表_幼児!3:７</v>
      </c>
      <c r="AL261" s="156" t="str">
        <f t="shared" si="65"/>
        <v>立得点表_幼児!11:15</v>
      </c>
      <c r="AM261" s="47" t="str">
        <f t="shared" si="66"/>
        <v>ボール得点表_幼児!3:７</v>
      </c>
      <c r="AN261" s="156" t="str">
        <f t="shared" si="67"/>
        <v>ボール得点表_幼児!11:15</v>
      </c>
      <c r="AO261" s="47" t="str">
        <f t="shared" si="68"/>
        <v>25m得点表_幼児!3:7</v>
      </c>
      <c r="AP261" s="156" t="str">
        <f t="shared" si="69"/>
        <v>25m得点表_幼児!11:15</v>
      </c>
      <c r="AQ261" s="47" t="str">
        <f t="shared" si="70"/>
        <v>往得点表_幼児!3:7</v>
      </c>
      <c r="AR261" s="156" t="str">
        <f t="shared" si="71"/>
        <v>往得点表_幼児!11:15</v>
      </c>
      <c r="AS261" s="47" t="e">
        <f>OR(AND(#REF!&lt;=7,#REF!&lt;&gt;""),AND(#REF!&gt;=50,#REF!=""))</f>
        <v>#REF!</v>
      </c>
    </row>
    <row r="262" spans="1:45">
      <c r="A262" s="10">
        <v>251</v>
      </c>
      <c r="B262" s="234"/>
      <c r="C262" s="235"/>
      <c r="D262" s="236"/>
      <c r="E262" s="237" t="str">
        <f t="shared" si="72"/>
        <v/>
      </c>
      <c r="F262" s="235"/>
      <c r="G262" s="235"/>
      <c r="H262" s="238"/>
      <c r="I262" s="239" t="str">
        <f t="shared" ca="1" si="73"/>
        <v/>
      </c>
      <c r="J262" s="240"/>
      <c r="K262" s="278"/>
      <c r="L262" s="278"/>
      <c r="M262" s="278"/>
      <c r="N262" s="241"/>
      <c r="O262" s="242"/>
      <c r="P262" s="106" t="str">
        <f t="shared" ca="1" si="74"/>
        <v/>
      </c>
      <c r="Q262" s="240"/>
      <c r="R262" s="278"/>
      <c r="S262" s="278"/>
      <c r="T262" s="278"/>
      <c r="U262" s="243"/>
      <c r="V262" s="106"/>
      <c r="W262" s="244" t="str">
        <f t="shared" ca="1" si="75"/>
        <v/>
      </c>
      <c r="X262" s="240"/>
      <c r="Y262" s="278"/>
      <c r="Z262" s="278"/>
      <c r="AA262" s="241"/>
      <c r="AB262" s="238"/>
      <c r="AC262" s="239" t="str">
        <f t="shared" ca="1" si="76"/>
        <v/>
      </c>
      <c r="AD262" s="245" t="str">
        <f t="shared" si="77"/>
        <v/>
      </c>
      <c r="AE262" s="245" t="str">
        <f t="shared" si="78"/>
        <v/>
      </c>
      <c r="AF262" s="11" t="str">
        <f>IF(AD262=4,VLOOKUP(AE262,設定_幼児!$A$2:$B$4,2,1),"---")</f>
        <v>---</v>
      </c>
      <c r="AG262" s="136" t="str">
        <f t="shared" si="79"/>
        <v xml:space="preserve"> </v>
      </c>
      <c r="AH262" s="18" t="str">
        <f t="shared" si="80"/>
        <v/>
      </c>
      <c r="AI262" s="47">
        <v>251</v>
      </c>
      <c r="AJ262" s="47" t="str">
        <f t="shared" si="81"/>
        <v/>
      </c>
      <c r="AK262" s="47" t="str">
        <f t="shared" si="64"/>
        <v>立得点表_幼児!3:７</v>
      </c>
      <c r="AL262" s="156" t="str">
        <f t="shared" si="65"/>
        <v>立得点表_幼児!11:15</v>
      </c>
      <c r="AM262" s="47" t="str">
        <f t="shared" si="66"/>
        <v>ボール得点表_幼児!3:７</v>
      </c>
      <c r="AN262" s="156" t="str">
        <f t="shared" si="67"/>
        <v>ボール得点表_幼児!11:15</v>
      </c>
      <c r="AO262" s="47" t="str">
        <f t="shared" si="68"/>
        <v>25m得点表_幼児!3:7</v>
      </c>
      <c r="AP262" s="156" t="str">
        <f t="shared" si="69"/>
        <v>25m得点表_幼児!11:15</v>
      </c>
      <c r="AQ262" s="47" t="str">
        <f t="shared" si="70"/>
        <v>往得点表_幼児!3:7</v>
      </c>
      <c r="AR262" s="156" t="str">
        <f t="shared" si="71"/>
        <v>往得点表_幼児!11:15</v>
      </c>
      <c r="AS262" s="47" t="e">
        <f>OR(AND(#REF!&lt;=7,#REF!&lt;&gt;""),AND(#REF!&gt;=50,#REF!=""))</f>
        <v>#REF!</v>
      </c>
    </row>
    <row r="263" spans="1:45">
      <c r="A263" s="10">
        <v>252</v>
      </c>
      <c r="B263" s="234"/>
      <c r="C263" s="235"/>
      <c r="D263" s="236"/>
      <c r="E263" s="237" t="str">
        <f t="shared" si="72"/>
        <v/>
      </c>
      <c r="F263" s="235"/>
      <c r="G263" s="235"/>
      <c r="H263" s="238"/>
      <c r="I263" s="239" t="str">
        <f t="shared" ca="1" si="73"/>
        <v/>
      </c>
      <c r="J263" s="240"/>
      <c r="K263" s="278"/>
      <c r="L263" s="278"/>
      <c r="M263" s="278"/>
      <c r="N263" s="241"/>
      <c r="O263" s="242"/>
      <c r="P263" s="106" t="str">
        <f t="shared" ca="1" si="74"/>
        <v/>
      </c>
      <c r="Q263" s="240"/>
      <c r="R263" s="278"/>
      <c r="S263" s="278"/>
      <c r="T263" s="278"/>
      <c r="U263" s="243"/>
      <c r="V263" s="106"/>
      <c r="W263" s="244" t="str">
        <f t="shared" ca="1" si="75"/>
        <v/>
      </c>
      <c r="X263" s="240"/>
      <c r="Y263" s="278"/>
      <c r="Z263" s="278"/>
      <c r="AA263" s="241"/>
      <c r="AB263" s="238"/>
      <c r="AC263" s="239" t="str">
        <f t="shared" ca="1" si="76"/>
        <v/>
      </c>
      <c r="AD263" s="245" t="str">
        <f t="shared" si="77"/>
        <v/>
      </c>
      <c r="AE263" s="245" t="str">
        <f t="shared" si="78"/>
        <v/>
      </c>
      <c r="AF263" s="11" t="str">
        <f>IF(AD263=4,VLOOKUP(AE263,設定_幼児!$A$2:$B$4,2,1),"---")</f>
        <v>---</v>
      </c>
      <c r="AG263" s="136" t="str">
        <f t="shared" si="79"/>
        <v xml:space="preserve"> </v>
      </c>
      <c r="AH263" s="18" t="str">
        <f t="shared" si="80"/>
        <v/>
      </c>
      <c r="AI263" s="47">
        <v>252</v>
      </c>
      <c r="AJ263" s="47" t="str">
        <f t="shared" si="81"/>
        <v/>
      </c>
      <c r="AK263" s="47" t="str">
        <f t="shared" si="64"/>
        <v>立得点表_幼児!3:７</v>
      </c>
      <c r="AL263" s="156" t="str">
        <f t="shared" si="65"/>
        <v>立得点表_幼児!11:15</v>
      </c>
      <c r="AM263" s="47" t="str">
        <f t="shared" si="66"/>
        <v>ボール得点表_幼児!3:７</v>
      </c>
      <c r="AN263" s="156" t="str">
        <f t="shared" si="67"/>
        <v>ボール得点表_幼児!11:15</v>
      </c>
      <c r="AO263" s="47" t="str">
        <f t="shared" si="68"/>
        <v>25m得点表_幼児!3:7</v>
      </c>
      <c r="AP263" s="156" t="str">
        <f t="shared" si="69"/>
        <v>25m得点表_幼児!11:15</v>
      </c>
      <c r="AQ263" s="47" t="str">
        <f t="shared" si="70"/>
        <v>往得点表_幼児!3:7</v>
      </c>
      <c r="AR263" s="156" t="str">
        <f t="shared" si="71"/>
        <v>往得点表_幼児!11:15</v>
      </c>
      <c r="AS263" s="47" t="e">
        <f>OR(AND(#REF!&lt;=7,#REF!&lt;&gt;""),AND(#REF!&gt;=50,#REF!=""))</f>
        <v>#REF!</v>
      </c>
    </row>
    <row r="264" spans="1:45">
      <c r="A264" s="10">
        <v>253</v>
      </c>
      <c r="B264" s="234"/>
      <c r="C264" s="235"/>
      <c r="D264" s="236"/>
      <c r="E264" s="237" t="str">
        <f t="shared" si="72"/>
        <v/>
      </c>
      <c r="F264" s="235"/>
      <c r="G264" s="235"/>
      <c r="H264" s="238"/>
      <c r="I264" s="239" t="str">
        <f t="shared" ca="1" si="73"/>
        <v/>
      </c>
      <c r="J264" s="240"/>
      <c r="K264" s="278"/>
      <c r="L264" s="278"/>
      <c r="M264" s="278"/>
      <c r="N264" s="241"/>
      <c r="O264" s="242"/>
      <c r="P264" s="106" t="str">
        <f t="shared" ca="1" si="74"/>
        <v/>
      </c>
      <c r="Q264" s="240"/>
      <c r="R264" s="278"/>
      <c r="S264" s="278"/>
      <c r="T264" s="278"/>
      <c r="U264" s="243"/>
      <c r="V264" s="106"/>
      <c r="W264" s="244" t="str">
        <f t="shared" ca="1" si="75"/>
        <v/>
      </c>
      <c r="X264" s="240"/>
      <c r="Y264" s="278"/>
      <c r="Z264" s="278"/>
      <c r="AA264" s="241"/>
      <c r="AB264" s="238"/>
      <c r="AC264" s="239" t="str">
        <f t="shared" ca="1" si="76"/>
        <v/>
      </c>
      <c r="AD264" s="245" t="str">
        <f t="shared" si="77"/>
        <v/>
      </c>
      <c r="AE264" s="245" t="str">
        <f t="shared" si="78"/>
        <v/>
      </c>
      <c r="AF264" s="11" t="str">
        <f>IF(AD264=4,VLOOKUP(AE264,設定_幼児!$A$2:$B$4,2,1),"---")</f>
        <v>---</v>
      </c>
      <c r="AG264" s="136" t="str">
        <f t="shared" si="79"/>
        <v xml:space="preserve"> </v>
      </c>
      <c r="AH264" s="18" t="str">
        <f t="shared" si="80"/>
        <v/>
      </c>
      <c r="AI264" s="47">
        <v>253</v>
      </c>
      <c r="AJ264" s="47" t="str">
        <f t="shared" si="81"/>
        <v/>
      </c>
      <c r="AK264" s="47" t="str">
        <f t="shared" si="64"/>
        <v>立得点表_幼児!3:７</v>
      </c>
      <c r="AL264" s="156" t="str">
        <f t="shared" si="65"/>
        <v>立得点表_幼児!11:15</v>
      </c>
      <c r="AM264" s="47" t="str">
        <f t="shared" si="66"/>
        <v>ボール得点表_幼児!3:７</v>
      </c>
      <c r="AN264" s="156" t="str">
        <f t="shared" si="67"/>
        <v>ボール得点表_幼児!11:15</v>
      </c>
      <c r="AO264" s="47" t="str">
        <f t="shared" si="68"/>
        <v>25m得点表_幼児!3:7</v>
      </c>
      <c r="AP264" s="156" t="str">
        <f t="shared" si="69"/>
        <v>25m得点表_幼児!11:15</v>
      </c>
      <c r="AQ264" s="47" t="str">
        <f t="shared" si="70"/>
        <v>往得点表_幼児!3:7</v>
      </c>
      <c r="AR264" s="156" t="str">
        <f t="shared" si="71"/>
        <v>往得点表_幼児!11:15</v>
      </c>
      <c r="AS264" s="47" t="e">
        <f>OR(AND(#REF!&lt;=7,#REF!&lt;&gt;""),AND(#REF!&gt;=50,#REF!=""))</f>
        <v>#REF!</v>
      </c>
    </row>
    <row r="265" spans="1:45">
      <c r="A265" s="10">
        <v>254</v>
      </c>
      <c r="B265" s="234"/>
      <c r="C265" s="235"/>
      <c r="D265" s="236"/>
      <c r="E265" s="237" t="str">
        <f t="shared" si="72"/>
        <v/>
      </c>
      <c r="F265" s="235"/>
      <c r="G265" s="235"/>
      <c r="H265" s="238"/>
      <c r="I265" s="239" t="str">
        <f t="shared" ca="1" si="73"/>
        <v/>
      </c>
      <c r="J265" s="240"/>
      <c r="K265" s="278"/>
      <c r="L265" s="278"/>
      <c r="M265" s="278"/>
      <c r="N265" s="241"/>
      <c r="O265" s="242"/>
      <c r="P265" s="106" t="str">
        <f t="shared" ca="1" si="74"/>
        <v/>
      </c>
      <c r="Q265" s="240"/>
      <c r="R265" s="278"/>
      <c r="S265" s="278"/>
      <c r="T265" s="278"/>
      <c r="U265" s="243"/>
      <c r="V265" s="106"/>
      <c r="W265" s="244" t="str">
        <f t="shared" ca="1" si="75"/>
        <v/>
      </c>
      <c r="X265" s="240"/>
      <c r="Y265" s="278"/>
      <c r="Z265" s="278"/>
      <c r="AA265" s="241"/>
      <c r="AB265" s="238"/>
      <c r="AC265" s="239" t="str">
        <f t="shared" ca="1" si="76"/>
        <v/>
      </c>
      <c r="AD265" s="245" t="str">
        <f t="shared" si="77"/>
        <v/>
      </c>
      <c r="AE265" s="245" t="str">
        <f t="shared" si="78"/>
        <v/>
      </c>
      <c r="AF265" s="11" t="str">
        <f>IF(AD265=4,VLOOKUP(AE265,設定_幼児!$A$2:$B$4,2,1),"---")</f>
        <v>---</v>
      </c>
      <c r="AG265" s="136" t="str">
        <f t="shared" si="79"/>
        <v xml:space="preserve"> </v>
      </c>
      <c r="AH265" s="18" t="str">
        <f t="shared" si="80"/>
        <v/>
      </c>
      <c r="AI265" s="47">
        <v>254</v>
      </c>
      <c r="AJ265" s="47" t="str">
        <f t="shared" si="81"/>
        <v/>
      </c>
      <c r="AK265" s="47" t="str">
        <f t="shared" si="64"/>
        <v>立得点表_幼児!3:７</v>
      </c>
      <c r="AL265" s="156" t="str">
        <f t="shared" si="65"/>
        <v>立得点表_幼児!11:15</v>
      </c>
      <c r="AM265" s="47" t="str">
        <f t="shared" si="66"/>
        <v>ボール得点表_幼児!3:７</v>
      </c>
      <c r="AN265" s="156" t="str">
        <f t="shared" si="67"/>
        <v>ボール得点表_幼児!11:15</v>
      </c>
      <c r="AO265" s="47" t="str">
        <f t="shared" si="68"/>
        <v>25m得点表_幼児!3:7</v>
      </c>
      <c r="AP265" s="156" t="str">
        <f t="shared" si="69"/>
        <v>25m得点表_幼児!11:15</v>
      </c>
      <c r="AQ265" s="47" t="str">
        <f t="shared" si="70"/>
        <v>往得点表_幼児!3:7</v>
      </c>
      <c r="AR265" s="156" t="str">
        <f t="shared" si="71"/>
        <v>往得点表_幼児!11:15</v>
      </c>
      <c r="AS265" s="47" t="e">
        <f>OR(AND(#REF!&lt;=7,#REF!&lt;&gt;""),AND(#REF!&gt;=50,#REF!=""))</f>
        <v>#REF!</v>
      </c>
    </row>
    <row r="266" spans="1:45">
      <c r="A266" s="10">
        <v>255</v>
      </c>
      <c r="B266" s="234"/>
      <c r="C266" s="235"/>
      <c r="D266" s="236"/>
      <c r="E266" s="237" t="str">
        <f t="shared" si="72"/>
        <v/>
      </c>
      <c r="F266" s="235"/>
      <c r="G266" s="235"/>
      <c r="H266" s="238"/>
      <c r="I266" s="239" t="str">
        <f t="shared" ca="1" si="73"/>
        <v/>
      </c>
      <c r="J266" s="240"/>
      <c r="K266" s="278"/>
      <c r="L266" s="278"/>
      <c r="M266" s="278"/>
      <c r="N266" s="241"/>
      <c r="O266" s="242"/>
      <c r="P266" s="106" t="str">
        <f t="shared" ca="1" si="74"/>
        <v/>
      </c>
      <c r="Q266" s="240"/>
      <c r="R266" s="278"/>
      <c r="S266" s="278"/>
      <c r="T266" s="278"/>
      <c r="U266" s="243"/>
      <c r="V266" s="106"/>
      <c r="W266" s="244" t="str">
        <f t="shared" ca="1" si="75"/>
        <v/>
      </c>
      <c r="X266" s="240"/>
      <c r="Y266" s="278"/>
      <c r="Z266" s="278"/>
      <c r="AA266" s="241"/>
      <c r="AB266" s="238"/>
      <c r="AC266" s="239" t="str">
        <f t="shared" ca="1" si="76"/>
        <v/>
      </c>
      <c r="AD266" s="245" t="str">
        <f t="shared" si="77"/>
        <v/>
      </c>
      <c r="AE266" s="245" t="str">
        <f t="shared" si="78"/>
        <v/>
      </c>
      <c r="AF266" s="11" t="str">
        <f>IF(AD266=4,VLOOKUP(AE266,設定_幼児!$A$2:$B$4,2,1),"---")</f>
        <v>---</v>
      </c>
      <c r="AG266" s="136" t="str">
        <f t="shared" si="79"/>
        <v xml:space="preserve"> </v>
      </c>
      <c r="AH266" s="18" t="str">
        <f t="shared" si="80"/>
        <v/>
      </c>
      <c r="AI266" s="47">
        <v>255</v>
      </c>
      <c r="AJ266" s="47" t="str">
        <f t="shared" si="81"/>
        <v/>
      </c>
      <c r="AK266" s="47" t="str">
        <f t="shared" si="64"/>
        <v>立得点表_幼児!3:７</v>
      </c>
      <c r="AL266" s="156" t="str">
        <f t="shared" si="65"/>
        <v>立得点表_幼児!11:15</v>
      </c>
      <c r="AM266" s="47" t="str">
        <f t="shared" si="66"/>
        <v>ボール得点表_幼児!3:７</v>
      </c>
      <c r="AN266" s="156" t="str">
        <f t="shared" si="67"/>
        <v>ボール得点表_幼児!11:15</v>
      </c>
      <c r="AO266" s="47" t="str">
        <f t="shared" si="68"/>
        <v>25m得点表_幼児!3:7</v>
      </c>
      <c r="AP266" s="156" t="str">
        <f t="shared" si="69"/>
        <v>25m得点表_幼児!11:15</v>
      </c>
      <c r="AQ266" s="47" t="str">
        <f t="shared" si="70"/>
        <v>往得点表_幼児!3:7</v>
      </c>
      <c r="AR266" s="156" t="str">
        <f t="shared" si="71"/>
        <v>往得点表_幼児!11:15</v>
      </c>
      <c r="AS266" s="47" t="e">
        <f>OR(AND(#REF!&lt;=7,#REF!&lt;&gt;""),AND(#REF!&gt;=50,#REF!=""))</f>
        <v>#REF!</v>
      </c>
    </row>
    <row r="267" spans="1:45">
      <c r="A267" s="10">
        <v>256</v>
      </c>
      <c r="B267" s="234"/>
      <c r="C267" s="235"/>
      <c r="D267" s="236"/>
      <c r="E267" s="237" t="str">
        <f t="shared" si="72"/>
        <v/>
      </c>
      <c r="F267" s="235"/>
      <c r="G267" s="235"/>
      <c r="H267" s="238"/>
      <c r="I267" s="239" t="str">
        <f t="shared" ca="1" si="73"/>
        <v/>
      </c>
      <c r="J267" s="240"/>
      <c r="K267" s="278"/>
      <c r="L267" s="278"/>
      <c r="M267" s="278"/>
      <c r="N267" s="241"/>
      <c r="O267" s="242"/>
      <c r="P267" s="106" t="str">
        <f t="shared" ca="1" si="74"/>
        <v/>
      </c>
      <c r="Q267" s="240"/>
      <c r="R267" s="278"/>
      <c r="S267" s="278"/>
      <c r="T267" s="278"/>
      <c r="U267" s="243"/>
      <c r="V267" s="106"/>
      <c r="W267" s="244" t="str">
        <f t="shared" ca="1" si="75"/>
        <v/>
      </c>
      <c r="X267" s="240"/>
      <c r="Y267" s="278"/>
      <c r="Z267" s="278"/>
      <c r="AA267" s="241"/>
      <c r="AB267" s="238"/>
      <c r="AC267" s="239" t="str">
        <f t="shared" ca="1" si="76"/>
        <v/>
      </c>
      <c r="AD267" s="245" t="str">
        <f t="shared" si="77"/>
        <v/>
      </c>
      <c r="AE267" s="245" t="str">
        <f t="shared" si="78"/>
        <v/>
      </c>
      <c r="AF267" s="11" t="str">
        <f>IF(AD267=4,VLOOKUP(AE267,設定_幼児!$A$2:$B$4,2,1),"---")</f>
        <v>---</v>
      </c>
      <c r="AG267" s="136" t="str">
        <f t="shared" si="79"/>
        <v xml:space="preserve"> </v>
      </c>
      <c r="AH267" s="18" t="str">
        <f t="shared" si="80"/>
        <v/>
      </c>
      <c r="AI267" s="47">
        <v>256</v>
      </c>
      <c r="AJ267" s="47" t="str">
        <f t="shared" si="81"/>
        <v/>
      </c>
      <c r="AK267" s="47" t="str">
        <f t="shared" si="64"/>
        <v>立得点表_幼児!3:７</v>
      </c>
      <c r="AL267" s="156" t="str">
        <f t="shared" si="65"/>
        <v>立得点表_幼児!11:15</v>
      </c>
      <c r="AM267" s="47" t="str">
        <f t="shared" si="66"/>
        <v>ボール得点表_幼児!3:７</v>
      </c>
      <c r="AN267" s="156" t="str">
        <f t="shared" si="67"/>
        <v>ボール得点表_幼児!11:15</v>
      </c>
      <c r="AO267" s="47" t="str">
        <f t="shared" si="68"/>
        <v>25m得点表_幼児!3:7</v>
      </c>
      <c r="AP267" s="156" t="str">
        <f t="shared" si="69"/>
        <v>25m得点表_幼児!11:15</v>
      </c>
      <c r="AQ267" s="47" t="str">
        <f t="shared" si="70"/>
        <v>往得点表_幼児!3:7</v>
      </c>
      <c r="AR267" s="156" t="str">
        <f t="shared" si="71"/>
        <v>往得点表_幼児!11:15</v>
      </c>
      <c r="AS267" s="47" t="e">
        <f>OR(AND(#REF!&lt;=7,#REF!&lt;&gt;""),AND(#REF!&gt;=50,#REF!=""))</f>
        <v>#REF!</v>
      </c>
    </row>
    <row r="268" spans="1:45">
      <c r="A268" s="10">
        <v>257</v>
      </c>
      <c r="B268" s="234"/>
      <c r="C268" s="235"/>
      <c r="D268" s="236"/>
      <c r="E268" s="237" t="str">
        <f t="shared" si="72"/>
        <v/>
      </c>
      <c r="F268" s="235"/>
      <c r="G268" s="235"/>
      <c r="H268" s="238"/>
      <c r="I268" s="239" t="str">
        <f t="shared" ca="1" si="73"/>
        <v/>
      </c>
      <c r="J268" s="240"/>
      <c r="K268" s="278"/>
      <c r="L268" s="278"/>
      <c r="M268" s="278"/>
      <c r="N268" s="241"/>
      <c r="O268" s="242"/>
      <c r="P268" s="106" t="str">
        <f t="shared" ca="1" si="74"/>
        <v/>
      </c>
      <c r="Q268" s="240"/>
      <c r="R268" s="278"/>
      <c r="S268" s="278"/>
      <c r="T268" s="278"/>
      <c r="U268" s="243"/>
      <c r="V268" s="106"/>
      <c r="W268" s="244" t="str">
        <f t="shared" ca="1" si="75"/>
        <v/>
      </c>
      <c r="X268" s="240"/>
      <c r="Y268" s="278"/>
      <c r="Z268" s="278"/>
      <c r="AA268" s="241"/>
      <c r="AB268" s="238"/>
      <c r="AC268" s="239" t="str">
        <f t="shared" ca="1" si="76"/>
        <v/>
      </c>
      <c r="AD268" s="245" t="str">
        <f t="shared" si="77"/>
        <v/>
      </c>
      <c r="AE268" s="245" t="str">
        <f t="shared" si="78"/>
        <v/>
      </c>
      <c r="AF268" s="11" t="str">
        <f>IF(AD268=4,VLOOKUP(AE268,設定_幼児!$A$2:$B$4,2,1),"---")</f>
        <v>---</v>
      </c>
      <c r="AG268" s="136" t="str">
        <f t="shared" si="79"/>
        <v xml:space="preserve"> </v>
      </c>
      <c r="AH268" s="18" t="str">
        <f t="shared" si="80"/>
        <v/>
      </c>
      <c r="AI268" s="47">
        <v>257</v>
      </c>
      <c r="AJ268" s="47" t="str">
        <f t="shared" si="81"/>
        <v/>
      </c>
      <c r="AK268" s="47" t="str">
        <f t="shared" si="64"/>
        <v>立得点表_幼児!3:７</v>
      </c>
      <c r="AL268" s="156" t="str">
        <f t="shared" si="65"/>
        <v>立得点表_幼児!11:15</v>
      </c>
      <c r="AM268" s="47" t="str">
        <f t="shared" si="66"/>
        <v>ボール得点表_幼児!3:７</v>
      </c>
      <c r="AN268" s="156" t="str">
        <f t="shared" si="67"/>
        <v>ボール得点表_幼児!11:15</v>
      </c>
      <c r="AO268" s="47" t="str">
        <f t="shared" si="68"/>
        <v>25m得点表_幼児!3:7</v>
      </c>
      <c r="AP268" s="156" t="str">
        <f t="shared" si="69"/>
        <v>25m得点表_幼児!11:15</v>
      </c>
      <c r="AQ268" s="47" t="str">
        <f t="shared" si="70"/>
        <v>往得点表_幼児!3:7</v>
      </c>
      <c r="AR268" s="156" t="str">
        <f t="shared" si="71"/>
        <v>往得点表_幼児!11:15</v>
      </c>
      <c r="AS268" s="47" t="e">
        <f>OR(AND(#REF!&lt;=7,#REF!&lt;&gt;""),AND(#REF!&gt;=50,#REF!=""))</f>
        <v>#REF!</v>
      </c>
    </row>
    <row r="269" spans="1:45">
      <c r="A269" s="10">
        <v>258</v>
      </c>
      <c r="B269" s="234"/>
      <c r="C269" s="235"/>
      <c r="D269" s="236"/>
      <c r="E269" s="237" t="str">
        <f t="shared" si="72"/>
        <v/>
      </c>
      <c r="F269" s="235"/>
      <c r="G269" s="235"/>
      <c r="H269" s="238"/>
      <c r="I269" s="239" t="str">
        <f t="shared" ca="1" si="73"/>
        <v/>
      </c>
      <c r="J269" s="240"/>
      <c r="K269" s="278"/>
      <c r="L269" s="278"/>
      <c r="M269" s="278"/>
      <c r="N269" s="241"/>
      <c r="O269" s="242"/>
      <c r="P269" s="106" t="str">
        <f t="shared" ca="1" si="74"/>
        <v/>
      </c>
      <c r="Q269" s="240"/>
      <c r="R269" s="278"/>
      <c r="S269" s="278"/>
      <c r="T269" s="278"/>
      <c r="U269" s="243"/>
      <c r="V269" s="106"/>
      <c r="W269" s="244" t="str">
        <f t="shared" ca="1" si="75"/>
        <v/>
      </c>
      <c r="X269" s="240"/>
      <c r="Y269" s="278"/>
      <c r="Z269" s="278"/>
      <c r="AA269" s="241"/>
      <c r="AB269" s="238"/>
      <c r="AC269" s="239" t="str">
        <f t="shared" ca="1" si="76"/>
        <v/>
      </c>
      <c r="AD269" s="245" t="str">
        <f t="shared" si="77"/>
        <v/>
      </c>
      <c r="AE269" s="245" t="str">
        <f t="shared" si="78"/>
        <v/>
      </c>
      <c r="AF269" s="11" t="str">
        <f>IF(AD269=4,VLOOKUP(AE269,設定_幼児!$A$2:$B$4,2,1),"---")</f>
        <v>---</v>
      </c>
      <c r="AG269" s="136" t="str">
        <f t="shared" si="79"/>
        <v xml:space="preserve"> </v>
      </c>
      <c r="AH269" s="18" t="str">
        <f t="shared" si="80"/>
        <v/>
      </c>
      <c r="AI269" s="47">
        <v>258</v>
      </c>
      <c r="AJ269" s="47" t="str">
        <f t="shared" si="81"/>
        <v/>
      </c>
      <c r="AK269" s="47" t="str">
        <f t="shared" ref="AK269:AK332" si="82">"立得点表_幼児!"&amp;$AJ269&amp;"3:"&amp;$AJ269&amp;"７"</f>
        <v>立得点表_幼児!3:７</v>
      </c>
      <c r="AL269" s="156" t="str">
        <f t="shared" ref="AL269:AL332" si="83">"立得点表_幼児!"&amp;$AJ269&amp;"11:"&amp;$AJ269&amp;"15"</f>
        <v>立得点表_幼児!11:15</v>
      </c>
      <c r="AM269" s="47" t="str">
        <f t="shared" ref="AM269:AM332" si="84">"ボール得点表_幼児!"&amp;$AJ269&amp;"3:"&amp;$AJ269&amp;"７"</f>
        <v>ボール得点表_幼児!3:７</v>
      </c>
      <c r="AN269" s="156" t="str">
        <f t="shared" ref="AN269:AN332" si="85">"ボール得点表_幼児!"&amp;$AJ269&amp;"11:"&amp;$AJ269&amp;"15"</f>
        <v>ボール得点表_幼児!11:15</v>
      </c>
      <c r="AO269" s="47" t="str">
        <f t="shared" ref="AO269:AO332" si="86">"25m得点表_幼児!"&amp;$AJ269&amp;"3:"&amp;$AJ269&amp;"7"</f>
        <v>25m得点表_幼児!3:7</v>
      </c>
      <c r="AP269" s="156" t="str">
        <f t="shared" ref="AP269:AP332" si="87">"25m得点表_幼児!"&amp;$AJ268&amp;"11:"&amp;$AJ269&amp;"15"</f>
        <v>25m得点表_幼児!11:15</v>
      </c>
      <c r="AQ269" s="47" t="str">
        <f t="shared" ref="AQ269:AQ332" si="88">"往得点表_幼児!"&amp;$AJ269&amp;"3:"&amp;$AJ269&amp;"7"</f>
        <v>往得点表_幼児!3:7</v>
      </c>
      <c r="AR269" s="156" t="str">
        <f t="shared" ref="AR269:AR332" si="89">"往得点表_幼児!"&amp;$AJ269&amp;"11:"&amp;$AJ269&amp;"15"</f>
        <v>往得点表_幼児!11:15</v>
      </c>
      <c r="AS269" s="47" t="e">
        <f>OR(AND(#REF!&lt;=7,#REF!&lt;&gt;""),AND(#REF!&gt;=50,#REF!=""))</f>
        <v>#REF!</v>
      </c>
    </row>
    <row r="270" spans="1:45">
      <c r="A270" s="10">
        <v>259</v>
      </c>
      <c r="B270" s="234"/>
      <c r="C270" s="235"/>
      <c r="D270" s="236"/>
      <c r="E270" s="237" t="str">
        <f t="shared" si="72"/>
        <v/>
      </c>
      <c r="F270" s="235"/>
      <c r="G270" s="235"/>
      <c r="H270" s="238"/>
      <c r="I270" s="239" t="str">
        <f t="shared" ca="1" si="73"/>
        <v/>
      </c>
      <c r="J270" s="240"/>
      <c r="K270" s="278"/>
      <c r="L270" s="278"/>
      <c r="M270" s="278"/>
      <c r="N270" s="241"/>
      <c r="O270" s="242"/>
      <c r="P270" s="106" t="str">
        <f t="shared" ca="1" si="74"/>
        <v/>
      </c>
      <c r="Q270" s="240"/>
      <c r="R270" s="278"/>
      <c r="S270" s="278"/>
      <c r="T270" s="278"/>
      <c r="U270" s="243"/>
      <c r="V270" s="106"/>
      <c r="W270" s="244" t="str">
        <f t="shared" ca="1" si="75"/>
        <v/>
      </c>
      <c r="X270" s="240"/>
      <c r="Y270" s="278"/>
      <c r="Z270" s="278"/>
      <c r="AA270" s="241"/>
      <c r="AB270" s="238"/>
      <c r="AC270" s="239" t="str">
        <f t="shared" ca="1" si="76"/>
        <v/>
      </c>
      <c r="AD270" s="245" t="str">
        <f t="shared" si="77"/>
        <v/>
      </c>
      <c r="AE270" s="245" t="str">
        <f t="shared" si="78"/>
        <v/>
      </c>
      <c r="AF270" s="11" t="str">
        <f>IF(AD270=4,VLOOKUP(AE270,設定_幼児!$A$2:$B$4,2,1),"---")</f>
        <v>---</v>
      </c>
      <c r="AG270" s="136" t="str">
        <f t="shared" si="79"/>
        <v xml:space="preserve"> </v>
      </c>
      <c r="AH270" s="18" t="str">
        <f t="shared" si="80"/>
        <v/>
      </c>
      <c r="AI270" s="47">
        <v>259</v>
      </c>
      <c r="AJ270" s="47" t="str">
        <f t="shared" si="81"/>
        <v/>
      </c>
      <c r="AK270" s="47" t="str">
        <f t="shared" si="82"/>
        <v>立得点表_幼児!3:７</v>
      </c>
      <c r="AL270" s="156" t="str">
        <f t="shared" si="83"/>
        <v>立得点表_幼児!11:15</v>
      </c>
      <c r="AM270" s="47" t="str">
        <f t="shared" si="84"/>
        <v>ボール得点表_幼児!3:７</v>
      </c>
      <c r="AN270" s="156" t="str">
        <f t="shared" si="85"/>
        <v>ボール得点表_幼児!11:15</v>
      </c>
      <c r="AO270" s="47" t="str">
        <f t="shared" si="86"/>
        <v>25m得点表_幼児!3:7</v>
      </c>
      <c r="AP270" s="156" t="str">
        <f t="shared" si="87"/>
        <v>25m得点表_幼児!11:15</v>
      </c>
      <c r="AQ270" s="47" t="str">
        <f t="shared" si="88"/>
        <v>往得点表_幼児!3:7</v>
      </c>
      <c r="AR270" s="156" t="str">
        <f t="shared" si="89"/>
        <v>往得点表_幼児!11:15</v>
      </c>
      <c r="AS270" s="47" t="e">
        <f>OR(AND(#REF!&lt;=7,#REF!&lt;&gt;""),AND(#REF!&gt;=50,#REF!=""))</f>
        <v>#REF!</v>
      </c>
    </row>
    <row r="271" spans="1:45">
      <c r="A271" s="10">
        <v>260</v>
      </c>
      <c r="B271" s="234"/>
      <c r="C271" s="235"/>
      <c r="D271" s="236"/>
      <c r="E271" s="237" t="str">
        <f t="shared" si="72"/>
        <v/>
      </c>
      <c r="F271" s="235"/>
      <c r="G271" s="235"/>
      <c r="H271" s="238"/>
      <c r="I271" s="239" t="str">
        <f t="shared" ca="1" si="73"/>
        <v/>
      </c>
      <c r="J271" s="240"/>
      <c r="K271" s="278"/>
      <c r="L271" s="278"/>
      <c r="M271" s="278"/>
      <c r="N271" s="241"/>
      <c r="O271" s="242"/>
      <c r="P271" s="106" t="str">
        <f t="shared" ca="1" si="74"/>
        <v/>
      </c>
      <c r="Q271" s="240"/>
      <c r="R271" s="278"/>
      <c r="S271" s="278"/>
      <c r="T271" s="278"/>
      <c r="U271" s="243"/>
      <c r="V271" s="106"/>
      <c r="W271" s="244" t="str">
        <f t="shared" ca="1" si="75"/>
        <v/>
      </c>
      <c r="X271" s="240"/>
      <c r="Y271" s="278"/>
      <c r="Z271" s="278"/>
      <c r="AA271" s="241"/>
      <c r="AB271" s="238"/>
      <c r="AC271" s="239" t="str">
        <f t="shared" ca="1" si="76"/>
        <v/>
      </c>
      <c r="AD271" s="245" t="str">
        <f t="shared" si="77"/>
        <v/>
      </c>
      <c r="AE271" s="245" t="str">
        <f t="shared" si="78"/>
        <v/>
      </c>
      <c r="AF271" s="11" t="str">
        <f>IF(AD271=4,VLOOKUP(AE271,設定_幼児!$A$2:$B$4,2,1),"---")</f>
        <v>---</v>
      </c>
      <c r="AG271" s="136" t="str">
        <f t="shared" si="79"/>
        <v xml:space="preserve"> </v>
      </c>
      <c r="AH271" s="18" t="str">
        <f t="shared" si="80"/>
        <v/>
      </c>
      <c r="AI271" s="47">
        <v>260</v>
      </c>
      <c r="AJ271" s="47" t="str">
        <f t="shared" si="81"/>
        <v/>
      </c>
      <c r="AK271" s="47" t="str">
        <f t="shared" si="82"/>
        <v>立得点表_幼児!3:７</v>
      </c>
      <c r="AL271" s="156" t="str">
        <f t="shared" si="83"/>
        <v>立得点表_幼児!11:15</v>
      </c>
      <c r="AM271" s="47" t="str">
        <f t="shared" si="84"/>
        <v>ボール得点表_幼児!3:７</v>
      </c>
      <c r="AN271" s="156" t="str">
        <f t="shared" si="85"/>
        <v>ボール得点表_幼児!11:15</v>
      </c>
      <c r="AO271" s="47" t="str">
        <f t="shared" si="86"/>
        <v>25m得点表_幼児!3:7</v>
      </c>
      <c r="AP271" s="156" t="str">
        <f t="shared" si="87"/>
        <v>25m得点表_幼児!11:15</v>
      </c>
      <c r="AQ271" s="47" t="str">
        <f t="shared" si="88"/>
        <v>往得点表_幼児!3:7</v>
      </c>
      <c r="AR271" s="156" t="str">
        <f t="shared" si="89"/>
        <v>往得点表_幼児!11:15</v>
      </c>
      <c r="AS271" s="47" t="e">
        <f>OR(AND(#REF!&lt;=7,#REF!&lt;&gt;""),AND(#REF!&gt;=50,#REF!=""))</f>
        <v>#REF!</v>
      </c>
    </row>
    <row r="272" spans="1:45">
      <c r="A272" s="10">
        <v>261</v>
      </c>
      <c r="B272" s="234"/>
      <c r="C272" s="235"/>
      <c r="D272" s="236"/>
      <c r="E272" s="237" t="str">
        <f t="shared" si="72"/>
        <v/>
      </c>
      <c r="F272" s="235"/>
      <c r="G272" s="235"/>
      <c r="H272" s="238"/>
      <c r="I272" s="239" t="str">
        <f t="shared" ca="1" si="73"/>
        <v/>
      </c>
      <c r="J272" s="240"/>
      <c r="K272" s="278"/>
      <c r="L272" s="278"/>
      <c r="M272" s="278"/>
      <c r="N272" s="241"/>
      <c r="O272" s="242"/>
      <c r="P272" s="106" t="str">
        <f t="shared" ca="1" si="74"/>
        <v/>
      </c>
      <c r="Q272" s="240"/>
      <c r="R272" s="278"/>
      <c r="S272" s="278"/>
      <c r="T272" s="278"/>
      <c r="U272" s="243"/>
      <c r="V272" s="106"/>
      <c r="W272" s="244" t="str">
        <f t="shared" ca="1" si="75"/>
        <v/>
      </c>
      <c r="X272" s="240"/>
      <c r="Y272" s="278"/>
      <c r="Z272" s="278"/>
      <c r="AA272" s="241"/>
      <c r="AB272" s="238"/>
      <c r="AC272" s="239" t="str">
        <f t="shared" ca="1" si="76"/>
        <v/>
      </c>
      <c r="AD272" s="245" t="str">
        <f t="shared" si="77"/>
        <v/>
      </c>
      <c r="AE272" s="245" t="str">
        <f t="shared" si="78"/>
        <v/>
      </c>
      <c r="AF272" s="11" t="str">
        <f>IF(AD272=4,VLOOKUP(AE272,設定_幼児!$A$2:$B$4,2,1),"---")</f>
        <v>---</v>
      </c>
      <c r="AG272" s="136" t="str">
        <f t="shared" si="79"/>
        <v xml:space="preserve"> </v>
      </c>
      <c r="AH272" s="18" t="str">
        <f t="shared" si="80"/>
        <v/>
      </c>
      <c r="AI272" s="47">
        <v>261</v>
      </c>
      <c r="AJ272" s="47" t="str">
        <f t="shared" si="81"/>
        <v/>
      </c>
      <c r="AK272" s="47" t="str">
        <f t="shared" si="82"/>
        <v>立得点表_幼児!3:７</v>
      </c>
      <c r="AL272" s="156" t="str">
        <f t="shared" si="83"/>
        <v>立得点表_幼児!11:15</v>
      </c>
      <c r="AM272" s="47" t="str">
        <f t="shared" si="84"/>
        <v>ボール得点表_幼児!3:７</v>
      </c>
      <c r="AN272" s="156" t="str">
        <f t="shared" si="85"/>
        <v>ボール得点表_幼児!11:15</v>
      </c>
      <c r="AO272" s="47" t="str">
        <f t="shared" si="86"/>
        <v>25m得点表_幼児!3:7</v>
      </c>
      <c r="AP272" s="156" t="str">
        <f t="shared" si="87"/>
        <v>25m得点表_幼児!11:15</v>
      </c>
      <c r="AQ272" s="47" t="str">
        <f t="shared" si="88"/>
        <v>往得点表_幼児!3:7</v>
      </c>
      <c r="AR272" s="156" t="str">
        <f t="shared" si="89"/>
        <v>往得点表_幼児!11:15</v>
      </c>
      <c r="AS272" s="47" t="e">
        <f>OR(AND(#REF!&lt;=7,#REF!&lt;&gt;""),AND(#REF!&gt;=50,#REF!=""))</f>
        <v>#REF!</v>
      </c>
    </row>
    <row r="273" spans="1:45">
      <c r="A273" s="10">
        <v>262</v>
      </c>
      <c r="B273" s="234"/>
      <c r="C273" s="235"/>
      <c r="D273" s="236"/>
      <c r="E273" s="237" t="str">
        <f t="shared" si="72"/>
        <v/>
      </c>
      <c r="F273" s="235"/>
      <c r="G273" s="235"/>
      <c r="H273" s="238"/>
      <c r="I273" s="239" t="str">
        <f t="shared" ca="1" si="73"/>
        <v/>
      </c>
      <c r="J273" s="240"/>
      <c r="K273" s="278"/>
      <c r="L273" s="278"/>
      <c r="M273" s="278"/>
      <c r="N273" s="241"/>
      <c r="O273" s="242"/>
      <c r="P273" s="106" t="str">
        <f t="shared" ca="1" si="74"/>
        <v/>
      </c>
      <c r="Q273" s="240"/>
      <c r="R273" s="278"/>
      <c r="S273" s="278"/>
      <c r="T273" s="278"/>
      <c r="U273" s="243"/>
      <c r="V273" s="106"/>
      <c r="W273" s="244" t="str">
        <f t="shared" ca="1" si="75"/>
        <v/>
      </c>
      <c r="X273" s="240"/>
      <c r="Y273" s="278"/>
      <c r="Z273" s="278"/>
      <c r="AA273" s="241"/>
      <c r="AB273" s="238"/>
      <c r="AC273" s="239" t="str">
        <f t="shared" ca="1" si="76"/>
        <v/>
      </c>
      <c r="AD273" s="245" t="str">
        <f t="shared" si="77"/>
        <v/>
      </c>
      <c r="AE273" s="245" t="str">
        <f t="shared" si="78"/>
        <v/>
      </c>
      <c r="AF273" s="11" t="str">
        <f>IF(AD273=4,VLOOKUP(AE273,設定_幼児!$A$2:$B$4,2,1),"---")</f>
        <v>---</v>
      </c>
      <c r="AG273" s="136" t="str">
        <f t="shared" si="79"/>
        <v xml:space="preserve"> </v>
      </c>
      <c r="AH273" s="18" t="str">
        <f t="shared" si="80"/>
        <v/>
      </c>
      <c r="AI273" s="47">
        <v>262</v>
      </c>
      <c r="AJ273" s="47" t="str">
        <f t="shared" si="81"/>
        <v/>
      </c>
      <c r="AK273" s="47" t="str">
        <f t="shared" si="82"/>
        <v>立得点表_幼児!3:７</v>
      </c>
      <c r="AL273" s="156" t="str">
        <f t="shared" si="83"/>
        <v>立得点表_幼児!11:15</v>
      </c>
      <c r="AM273" s="47" t="str">
        <f t="shared" si="84"/>
        <v>ボール得点表_幼児!3:７</v>
      </c>
      <c r="AN273" s="156" t="str">
        <f t="shared" si="85"/>
        <v>ボール得点表_幼児!11:15</v>
      </c>
      <c r="AO273" s="47" t="str">
        <f t="shared" si="86"/>
        <v>25m得点表_幼児!3:7</v>
      </c>
      <c r="AP273" s="156" t="str">
        <f t="shared" si="87"/>
        <v>25m得点表_幼児!11:15</v>
      </c>
      <c r="AQ273" s="47" t="str">
        <f t="shared" si="88"/>
        <v>往得点表_幼児!3:7</v>
      </c>
      <c r="AR273" s="156" t="str">
        <f t="shared" si="89"/>
        <v>往得点表_幼児!11:15</v>
      </c>
      <c r="AS273" s="47" t="e">
        <f>OR(AND(#REF!&lt;=7,#REF!&lt;&gt;""),AND(#REF!&gt;=50,#REF!=""))</f>
        <v>#REF!</v>
      </c>
    </row>
    <row r="274" spans="1:45">
      <c r="A274" s="10">
        <v>263</v>
      </c>
      <c r="B274" s="234"/>
      <c r="C274" s="235"/>
      <c r="D274" s="236"/>
      <c r="E274" s="237" t="str">
        <f t="shared" si="72"/>
        <v/>
      </c>
      <c r="F274" s="235"/>
      <c r="G274" s="235"/>
      <c r="H274" s="238"/>
      <c r="I274" s="239" t="str">
        <f t="shared" ca="1" si="73"/>
        <v/>
      </c>
      <c r="J274" s="240"/>
      <c r="K274" s="278"/>
      <c r="L274" s="278"/>
      <c r="M274" s="278"/>
      <c r="N274" s="241"/>
      <c r="O274" s="242"/>
      <c r="P274" s="106" t="str">
        <f t="shared" ca="1" si="74"/>
        <v/>
      </c>
      <c r="Q274" s="240"/>
      <c r="R274" s="278"/>
      <c r="S274" s="278"/>
      <c r="T274" s="278"/>
      <c r="U274" s="243"/>
      <c r="V274" s="106"/>
      <c r="W274" s="244" t="str">
        <f t="shared" ca="1" si="75"/>
        <v/>
      </c>
      <c r="X274" s="240"/>
      <c r="Y274" s="278"/>
      <c r="Z274" s="278"/>
      <c r="AA274" s="241"/>
      <c r="AB274" s="238"/>
      <c r="AC274" s="239" t="str">
        <f t="shared" ca="1" si="76"/>
        <v/>
      </c>
      <c r="AD274" s="245" t="str">
        <f t="shared" si="77"/>
        <v/>
      </c>
      <c r="AE274" s="245" t="str">
        <f t="shared" si="78"/>
        <v/>
      </c>
      <c r="AF274" s="11" t="str">
        <f>IF(AD274=4,VLOOKUP(AE274,設定_幼児!$A$2:$B$4,2,1),"---")</f>
        <v>---</v>
      </c>
      <c r="AG274" s="136" t="str">
        <f t="shared" si="79"/>
        <v xml:space="preserve"> </v>
      </c>
      <c r="AH274" s="18" t="str">
        <f t="shared" si="80"/>
        <v/>
      </c>
      <c r="AI274" s="47">
        <v>263</v>
      </c>
      <c r="AJ274" s="47" t="str">
        <f t="shared" si="81"/>
        <v/>
      </c>
      <c r="AK274" s="47" t="str">
        <f t="shared" si="82"/>
        <v>立得点表_幼児!3:７</v>
      </c>
      <c r="AL274" s="156" t="str">
        <f t="shared" si="83"/>
        <v>立得点表_幼児!11:15</v>
      </c>
      <c r="AM274" s="47" t="str">
        <f t="shared" si="84"/>
        <v>ボール得点表_幼児!3:７</v>
      </c>
      <c r="AN274" s="156" t="str">
        <f t="shared" si="85"/>
        <v>ボール得点表_幼児!11:15</v>
      </c>
      <c r="AO274" s="47" t="str">
        <f t="shared" si="86"/>
        <v>25m得点表_幼児!3:7</v>
      </c>
      <c r="AP274" s="156" t="str">
        <f t="shared" si="87"/>
        <v>25m得点表_幼児!11:15</v>
      </c>
      <c r="AQ274" s="47" t="str">
        <f t="shared" si="88"/>
        <v>往得点表_幼児!3:7</v>
      </c>
      <c r="AR274" s="156" t="str">
        <f t="shared" si="89"/>
        <v>往得点表_幼児!11:15</v>
      </c>
      <c r="AS274" s="47" t="e">
        <f>OR(AND(#REF!&lt;=7,#REF!&lt;&gt;""),AND(#REF!&gt;=50,#REF!=""))</f>
        <v>#REF!</v>
      </c>
    </row>
    <row r="275" spans="1:45">
      <c r="A275" s="10">
        <v>264</v>
      </c>
      <c r="B275" s="234"/>
      <c r="C275" s="235"/>
      <c r="D275" s="236"/>
      <c r="E275" s="237" t="str">
        <f t="shared" si="72"/>
        <v/>
      </c>
      <c r="F275" s="235"/>
      <c r="G275" s="235"/>
      <c r="H275" s="238"/>
      <c r="I275" s="239" t="str">
        <f t="shared" ca="1" si="73"/>
        <v/>
      </c>
      <c r="J275" s="240"/>
      <c r="K275" s="278"/>
      <c r="L275" s="278"/>
      <c r="M275" s="278"/>
      <c r="N275" s="241"/>
      <c r="O275" s="242"/>
      <c r="P275" s="106" t="str">
        <f t="shared" ca="1" si="74"/>
        <v/>
      </c>
      <c r="Q275" s="240"/>
      <c r="R275" s="278"/>
      <c r="S275" s="278"/>
      <c r="T275" s="278"/>
      <c r="U275" s="243"/>
      <c r="V275" s="106"/>
      <c r="W275" s="244" t="str">
        <f t="shared" ca="1" si="75"/>
        <v/>
      </c>
      <c r="X275" s="240"/>
      <c r="Y275" s="278"/>
      <c r="Z275" s="278"/>
      <c r="AA275" s="241"/>
      <c r="AB275" s="238"/>
      <c r="AC275" s="239" t="str">
        <f t="shared" ca="1" si="76"/>
        <v/>
      </c>
      <c r="AD275" s="245" t="str">
        <f t="shared" si="77"/>
        <v/>
      </c>
      <c r="AE275" s="245" t="str">
        <f t="shared" si="78"/>
        <v/>
      </c>
      <c r="AF275" s="11" t="str">
        <f>IF(AD275=4,VLOOKUP(AE275,設定_幼児!$A$2:$B$4,2,1),"---")</f>
        <v>---</v>
      </c>
      <c r="AG275" s="136" t="str">
        <f t="shared" si="79"/>
        <v xml:space="preserve"> </v>
      </c>
      <c r="AH275" s="18" t="str">
        <f t="shared" si="80"/>
        <v/>
      </c>
      <c r="AI275" s="47">
        <v>264</v>
      </c>
      <c r="AJ275" s="47" t="str">
        <f t="shared" si="81"/>
        <v/>
      </c>
      <c r="AK275" s="47" t="str">
        <f t="shared" si="82"/>
        <v>立得点表_幼児!3:７</v>
      </c>
      <c r="AL275" s="156" t="str">
        <f t="shared" si="83"/>
        <v>立得点表_幼児!11:15</v>
      </c>
      <c r="AM275" s="47" t="str">
        <f t="shared" si="84"/>
        <v>ボール得点表_幼児!3:７</v>
      </c>
      <c r="AN275" s="156" t="str">
        <f t="shared" si="85"/>
        <v>ボール得点表_幼児!11:15</v>
      </c>
      <c r="AO275" s="47" t="str">
        <f t="shared" si="86"/>
        <v>25m得点表_幼児!3:7</v>
      </c>
      <c r="AP275" s="156" t="str">
        <f t="shared" si="87"/>
        <v>25m得点表_幼児!11:15</v>
      </c>
      <c r="AQ275" s="47" t="str">
        <f t="shared" si="88"/>
        <v>往得点表_幼児!3:7</v>
      </c>
      <c r="AR275" s="156" t="str">
        <f t="shared" si="89"/>
        <v>往得点表_幼児!11:15</v>
      </c>
      <c r="AS275" s="47" t="e">
        <f>OR(AND(#REF!&lt;=7,#REF!&lt;&gt;""),AND(#REF!&gt;=50,#REF!=""))</f>
        <v>#REF!</v>
      </c>
    </row>
    <row r="276" spans="1:45">
      <c r="A276" s="10">
        <v>265</v>
      </c>
      <c r="B276" s="234"/>
      <c r="C276" s="235"/>
      <c r="D276" s="236"/>
      <c r="E276" s="237" t="str">
        <f t="shared" si="72"/>
        <v/>
      </c>
      <c r="F276" s="235"/>
      <c r="G276" s="235"/>
      <c r="H276" s="238"/>
      <c r="I276" s="239" t="str">
        <f t="shared" ca="1" si="73"/>
        <v/>
      </c>
      <c r="J276" s="240"/>
      <c r="K276" s="278"/>
      <c r="L276" s="278"/>
      <c r="M276" s="278"/>
      <c r="N276" s="241"/>
      <c r="O276" s="242"/>
      <c r="P276" s="106" t="str">
        <f t="shared" ca="1" si="74"/>
        <v/>
      </c>
      <c r="Q276" s="240"/>
      <c r="R276" s="278"/>
      <c r="S276" s="278"/>
      <c r="T276" s="278"/>
      <c r="U276" s="243"/>
      <c r="V276" s="106"/>
      <c r="W276" s="244" t="str">
        <f t="shared" ca="1" si="75"/>
        <v/>
      </c>
      <c r="X276" s="240"/>
      <c r="Y276" s="278"/>
      <c r="Z276" s="278"/>
      <c r="AA276" s="241"/>
      <c r="AB276" s="238"/>
      <c r="AC276" s="239" t="str">
        <f t="shared" ca="1" si="76"/>
        <v/>
      </c>
      <c r="AD276" s="245" t="str">
        <f t="shared" si="77"/>
        <v/>
      </c>
      <c r="AE276" s="245" t="str">
        <f t="shared" si="78"/>
        <v/>
      </c>
      <c r="AF276" s="11" t="str">
        <f>IF(AD276=4,VLOOKUP(AE276,設定_幼児!$A$2:$B$4,2,1),"---")</f>
        <v>---</v>
      </c>
      <c r="AG276" s="136" t="str">
        <f t="shared" si="79"/>
        <v xml:space="preserve"> </v>
      </c>
      <c r="AH276" s="18" t="str">
        <f t="shared" si="80"/>
        <v/>
      </c>
      <c r="AI276" s="47">
        <v>265</v>
      </c>
      <c r="AJ276" s="47" t="str">
        <f t="shared" si="81"/>
        <v/>
      </c>
      <c r="AK276" s="47" t="str">
        <f t="shared" si="82"/>
        <v>立得点表_幼児!3:７</v>
      </c>
      <c r="AL276" s="156" t="str">
        <f t="shared" si="83"/>
        <v>立得点表_幼児!11:15</v>
      </c>
      <c r="AM276" s="47" t="str">
        <f t="shared" si="84"/>
        <v>ボール得点表_幼児!3:７</v>
      </c>
      <c r="AN276" s="156" t="str">
        <f t="shared" si="85"/>
        <v>ボール得点表_幼児!11:15</v>
      </c>
      <c r="AO276" s="47" t="str">
        <f t="shared" si="86"/>
        <v>25m得点表_幼児!3:7</v>
      </c>
      <c r="AP276" s="156" t="str">
        <f t="shared" si="87"/>
        <v>25m得点表_幼児!11:15</v>
      </c>
      <c r="AQ276" s="47" t="str">
        <f t="shared" si="88"/>
        <v>往得点表_幼児!3:7</v>
      </c>
      <c r="AR276" s="156" t="str">
        <f t="shared" si="89"/>
        <v>往得点表_幼児!11:15</v>
      </c>
      <c r="AS276" s="47" t="e">
        <f>OR(AND(#REF!&lt;=7,#REF!&lt;&gt;""),AND(#REF!&gt;=50,#REF!=""))</f>
        <v>#REF!</v>
      </c>
    </row>
    <row r="277" spans="1:45">
      <c r="A277" s="10">
        <v>266</v>
      </c>
      <c r="B277" s="234"/>
      <c r="C277" s="235"/>
      <c r="D277" s="236"/>
      <c r="E277" s="237" t="str">
        <f t="shared" si="72"/>
        <v/>
      </c>
      <c r="F277" s="235"/>
      <c r="G277" s="235"/>
      <c r="H277" s="238"/>
      <c r="I277" s="239" t="str">
        <f t="shared" ca="1" si="73"/>
        <v/>
      </c>
      <c r="J277" s="240"/>
      <c r="K277" s="278"/>
      <c r="L277" s="278"/>
      <c r="M277" s="278"/>
      <c r="N277" s="241"/>
      <c r="O277" s="242"/>
      <c r="P277" s="106" t="str">
        <f t="shared" ca="1" si="74"/>
        <v/>
      </c>
      <c r="Q277" s="240"/>
      <c r="R277" s="278"/>
      <c r="S277" s="278"/>
      <c r="T277" s="278"/>
      <c r="U277" s="243"/>
      <c r="V277" s="106"/>
      <c r="W277" s="244" t="str">
        <f t="shared" ca="1" si="75"/>
        <v/>
      </c>
      <c r="X277" s="240"/>
      <c r="Y277" s="278"/>
      <c r="Z277" s="278"/>
      <c r="AA277" s="241"/>
      <c r="AB277" s="238"/>
      <c r="AC277" s="239" t="str">
        <f t="shared" ca="1" si="76"/>
        <v/>
      </c>
      <c r="AD277" s="245" t="str">
        <f t="shared" si="77"/>
        <v/>
      </c>
      <c r="AE277" s="245" t="str">
        <f t="shared" si="78"/>
        <v/>
      </c>
      <c r="AF277" s="11" t="str">
        <f>IF(AD277=4,VLOOKUP(AE277,設定_幼児!$A$2:$B$4,2,1),"---")</f>
        <v>---</v>
      </c>
      <c r="AG277" s="136" t="str">
        <f t="shared" si="79"/>
        <v xml:space="preserve"> </v>
      </c>
      <c r="AH277" s="18" t="str">
        <f t="shared" si="80"/>
        <v/>
      </c>
      <c r="AI277" s="47">
        <v>266</v>
      </c>
      <c r="AJ277" s="47" t="str">
        <f t="shared" si="81"/>
        <v/>
      </c>
      <c r="AK277" s="47" t="str">
        <f t="shared" si="82"/>
        <v>立得点表_幼児!3:７</v>
      </c>
      <c r="AL277" s="156" t="str">
        <f t="shared" si="83"/>
        <v>立得点表_幼児!11:15</v>
      </c>
      <c r="AM277" s="47" t="str">
        <f t="shared" si="84"/>
        <v>ボール得点表_幼児!3:７</v>
      </c>
      <c r="AN277" s="156" t="str">
        <f t="shared" si="85"/>
        <v>ボール得点表_幼児!11:15</v>
      </c>
      <c r="AO277" s="47" t="str">
        <f t="shared" si="86"/>
        <v>25m得点表_幼児!3:7</v>
      </c>
      <c r="AP277" s="156" t="str">
        <f t="shared" si="87"/>
        <v>25m得点表_幼児!11:15</v>
      </c>
      <c r="AQ277" s="47" t="str">
        <f t="shared" si="88"/>
        <v>往得点表_幼児!3:7</v>
      </c>
      <c r="AR277" s="156" t="str">
        <f t="shared" si="89"/>
        <v>往得点表_幼児!11:15</v>
      </c>
      <c r="AS277" s="47" t="e">
        <f>OR(AND(#REF!&lt;=7,#REF!&lt;&gt;""),AND(#REF!&gt;=50,#REF!=""))</f>
        <v>#REF!</v>
      </c>
    </row>
    <row r="278" spans="1:45">
      <c r="A278" s="10">
        <v>267</v>
      </c>
      <c r="B278" s="234"/>
      <c r="C278" s="235"/>
      <c r="D278" s="236"/>
      <c r="E278" s="237" t="str">
        <f t="shared" si="72"/>
        <v/>
      </c>
      <c r="F278" s="235"/>
      <c r="G278" s="235"/>
      <c r="H278" s="238"/>
      <c r="I278" s="239" t="str">
        <f t="shared" ca="1" si="73"/>
        <v/>
      </c>
      <c r="J278" s="240"/>
      <c r="K278" s="278"/>
      <c r="L278" s="278"/>
      <c r="M278" s="278"/>
      <c r="N278" s="241"/>
      <c r="O278" s="242"/>
      <c r="P278" s="106" t="str">
        <f t="shared" ca="1" si="74"/>
        <v/>
      </c>
      <c r="Q278" s="240"/>
      <c r="R278" s="278"/>
      <c r="S278" s="278"/>
      <c r="T278" s="278"/>
      <c r="U278" s="243"/>
      <c r="V278" s="106"/>
      <c r="W278" s="244" t="str">
        <f t="shared" ca="1" si="75"/>
        <v/>
      </c>
      <c r="X278" s="240"/>
      <c r="Y278" s="278"/>
      <c r="Z278" s="278"/>
      <c r="AA278" s="241"/>
      <c r="AB278" s="238"/>
      <c r="AC278" s="239" t="str">
        <f t="shared" ca="1" si="76"/>
        <v/>
      </c>
      <c r="AD278" s="245" t="str">
        <f t="shared" si="77"/>
        <v/>
      </c>
      <c r="AE278" s="245" t="str">
        <f t="shared" si="78"/>
        <v/>
      </c>
      <c r="AF278" s="11" t="str">
        <f>IF(AD278=4,VLOOKUP(AE278,設定_幼児!$A$2:$B$4,2,1),"---")</f>
        <v>---</v>
      </c>
      <c r="AG278" s="136" t="str">
        <f t="shared" si="79"/>
        <v xml:space="preserve"> </v>
      </c>
      <c r="AH278" s="18" t="str">
        <f t="shared" si="80"/>
        <v/>
      </c>
      <c r="AI278" s="47">
        <v>267</v>
      </c>
      <c r="AJ278" s="47" t="str">
        <f t="shared" si="81"/>
        <v/>
      </c>
      <c r="AK278" s="47" t="str">
        <f t="shared" si="82"/>
        <v>立得点表_幼児!3:７</v>
      </c>
      <c r="AL278" s="156" t="str">
        <f t="shared" si="83"/>
        <v>立得点表_幼児!11:15</v>
      </c>
      <c r="AM278" s="47" t="str">
        <f t="shared" si="84"/>
        <v>ボール得点表_幼児!3:７</v>
      </c>
      <c r="AN278" s="156" t="str">
        <f t="shared" si="85"/>
        <v>ボール得点表_幼児!11:15</v>
      </c>
      <c r="AO278" s="47" t="str">
        <f t="shared" si="86"/>
        <v>25m得点表_幼児!3:7</v>
      </c>
      <c r="AP278" s="156" t="str">
        <f t="shared" si="87"/>
        <v>25m得点表_幼児!11:15</v>
      </c>
      <c r="AQ278" s="47" t="str">
        <f t="shared" si="88"/>
        <v>往得点表_幼児!3:7</v>
      </c>
      <c r="AR278" s="156" t="str">
        <f t="shared" si="89"/>
        <v>往得点表_幼児!11:15</v>
      </c>
      <c r="AS278" s="47" t="e">
        <f>OR(AND(#REF!&lt;=7,#REF!&lt;&gt;""),AND(#REF!&gt;=50,#REF!=""))</f>
        <v>#REF!</v>
      </c>
    </row>
    <row r="279" spans="1:45">
      <c r="A279" s="10">
        <v>268</v>
      </c>
      <c r="B279" s="234"/>
      <c r="C279" s="235"/>
      <c r="D279" s="236"/>
      <c r="E279" s="237" t="str">
        <f t="shared" si="72"/>
        <v/>
      </c>
      <c r="F279" s="235"/>
      <c r="G279" s="235"/>
      <c r="H279" s="238"/>
      <c r="I279" s="239" t="str">
        <f t="shared" ca="1" si="73"/>
        <v/>
      </c>
      <c r="J279" s="240"/>
      <c r="K279" s="278"/>
      <c r="L279" s="278"/>
      <c r="M279" s="278"/>
      <c r="N279" s="241"/>
      <c r="O279" s="242"/>
      <c r="P279" s="106" t="str">
        <f t="shared" ca="1" si="74"/>
        <v/>
      </c>
      <c r="Q279" s="240"/>
      <c r="R279" s="278"/>
      <c r="S279" s="278"/>
      <c r="T279" s="278"/>
      <c r="U279" s="243"/>
      <c r="V279" s="106"/>
      <c r="W279" s="244" t="str">
        <f t="shared" ca="1" si="75"/>
        <v/>
      </c>
      <c r="X279" s="240"/>
      <c r="Y279" s="278"/>
      <c r="Z279" s="278"/>
      <c r="AA279" s="241"/>
      <c r="AB279" s="238"/>
      <c r="AC279" s="239" t="str">
        <f t="shared" ca="1" si="76"/>
        <v/>
      </c>
      <c r="AD279" s="245" t="str">
        <f t="shared" si="77"/>
        <v/>
      </c>
      <c r="AE279" s="245" t="str">
        <f t="shared" si="78"/>
        <v/>
      </c>
      <c r="AF279" s="11" t="str">
        <f>IF(AD279=4,VLOOKUP(AE279,設定_幼児!$A$2:$B$4,2,1),"---")</f>
        <v>---</v>
      </c>
      <c r="AG279" s="136" t="str">
        <f t="shared" si="79"/>
        <v xml:space="preserve"> </v>
      </c>
      <c r="AH279" s="18" t="str">
        <f t="shared" si="80"/>
        <v/>
      </c>
      <c r="AI279" s="47">
        <v>268</v>
      </c>
      <c r="AJ279" s="47" t="str">
        <f t="shared" si="81"/>
        <v/>
      </c>
      <c r="AK279" s="47" t="str">
        <f t="shared" si="82"/>
        <v>立得点表_幼児!3:７</v>
      </c>
      <c r="AL279" s="156" t="str">
        <f t="shared" si="83"/>
        <v>立得点表_幼児!11:15</v>
      </c>
      <c r="AM279" s="47" t="str">
        <f t="shared" si="84"/>
        <v>ボール得点表_幼児!3:７</v>
      </c>
      <c r="AN279" s="156" t="str">
        <f t="shared" si="85"/>
        <v>ボール得点表_幼児!11:15</v>
      </c>
      <c r="AO279" s="47" t="str">
        <f t="shared" si="86"/>
        <v>25m得点表_幼児!3:7</v>
      </c>
      <c r="AP279" s="156" t="str">
        <f t="shared" si="87"/>
        <v>25m得点表_幼児!11:15</v>
      </c>
      <c r="AQ279" s="47" t="str">
        <f t="shared" si="88"/>
        <v>往得点表_幼児!3:7</v>
      </c>
      <c r="AR279" s="156" t="str">
        <f t="shared" si="89"/>
        <v>往得点表_幼児!11:15</v>
      </c>
      <c r="AS279" s="47" t="e">
        <f>OR(AND(#REF!&lt;=7,#REF!&lt;&gt;""),AND(#REF!&gt;=50,#REF!=""))</f>
        <v>#REF!</v>
      </c>
    </row>
    <row r="280" spans="1:45">
      <c r="A280" s="10">
        <v>269</v>
      </c>
      <c r="B280" s="234"/>
      <c r="C280" s="235"/>
      <c r="D280" s="236"/>
      <c r="E280" s="237" t="str">
        <f t="shared" si="72"/>
        <v/>
      </c>
      <c r="F280" s="235"/>
      <c r="G280" s="235"/>
      <c r="H280" s="238"/>
      <c r="I280" s="239" t="str">
        <f t="shared" ca="1" si="73"/>
        <v/>
      </c>
      <c r="J280" s="240"/>
      <c r="K280" s="278"/>
      <c r="L280" s="278"/>
      <c r="M280" s="278"/>
      <c r="N280" s="241"/>
      <c r="O280" s="242"/>
      <c r="P280" s="106" t="str">
        <f t="shared" ca="1" si="74"/>
        <v/>
      </c>
      <c r="Q280" s="240"/>
      <c r="R280" s="278"/>
      <c r="S280" s="278"/>
      <c r="T280" s="278"/>
      <c r="U280" s="243"/>
      <c r="V280" s="106"/>
      <c r="W280" s="244" t="str">
        <f t="shared" ca="1" si="75"/>
        <v/>
      </c>
      <c r="X280" s="240"/>
      <c r="Y280" s="278"/>
      <c r="Z280" s="278"/>
      <c r="AA280" s="241"/>
      <c r="AB280" s="238"/>
      <c r="AC280" s="239" t="str">
        <f t="shared" ca="1" si="76"/>
        <v/>
      </c>
      <c r="AD280" s="245" t="str">
        <f t="shared" si="77"/>
        <v/>
      </c>
      <c r="AE280" s="245" t="str">
        <f t="shared" si="78"/>
        <v/>
      </c>
      <c r="AF280" s="11" t="str">
        <f>IF(AD280=4,VLOOKUP(AE280,設定_幼児!$A$2:$B$4,2,1),"---")</f>
        <v>---</v>
      </c>
      <c r="AG280" s="136" t="str">
        <f t="shared" si="79"/>
        <v xml:space="preserve"> </v>
      </c>
      <c r="AH280" s="18" t="str">
        <f t="shared" si="80"/>
        <v/>
      </c>
      <c r="AI280" s="47">
        <v>269</v>
      </c>
      <c r="AJ280" s="47" t="str">
        <f t="shared" si="81"/>
        <v/>
      </c>
      <c r="AK280" s="47" t="str">
        <f t="shared" si="82"/>
        <v>立得点表_幼児!3:７</v>
      </c>
      <c r="AL280" s="156" t="str">
        <f t="shared" si="83"/>
        <v>立得点表_幼児!11:15</v>
      </c>
      <c r="AM280" s="47" t="str">
        <f t="shared" si="84"/>
        <v>ボール得点表_幼児!3:７</v>
      </c>
      <c r="AN280" s="156" t="str">
        <f t="shared" si="85"/>
        <v>ボール得点表_幼児!11:15</v>
      </c>
      <c r="AO280" s="47" t="str">
        <f t="shared" si="86"/>
        <v>25m得点表_幼児!3:7</v>
      </c>
      <c r="AP280" s="156" t="str">
        <f t="shared" si="87"/>
        <v>25m得点表_幼児!11:15</v>
      </c>
      <c r="AQ280" s="47" t="str">
        <f t="shared" si="88"/>
        <v>往得点表_幼児!3:7</v>
      </c>
      <c r="AR280" s="156" t="str">
        <f t="shared" si="89"/>
        <v>往得点表_幼児!11:15</v>
      </c>
      <c r="AS280" s="47" t="e">
        <f>OR(AND(#REF!&lt;=7,#REF!&lt;&gt;""),AND(#REF!&gt;=50,#REF!=""))</f>
        <v>#REF!</v>
      </c>
    </row>
    <row r="281" spans="1:45">
      <c r="A281" s="10">
        <v>270</v>
      </c>
      <c r="B281" s="234"/>
      <c r="C281" s="235"/>
      <c r="D281" s="236"/>
      <c r="E281" s="237" t="str">
        <f t="shared" si="72"/>
        <v/>
      </c>
      <c r="F281" s="235"/>
      <c r="G281" s="235"/>
      <c r="H281" s="238"/>
      <c r="I281" s="239" t="str">
        <f t="shared" ca="1" si="73"/>
        <v/>
      </c>
      <c r="J281" s="240"/>
      <c r="K281" s="278"/>
      <c r="L281" s="278"/>
      <c r="M281" s="278"/>
      <c r="N281" s="241"/>
      <c r="O281" s="242"/>
      <c r="P281" s="106" t="str">
        <f t="shared" ca="1" si="74"/>
        <v/>
      </c>
      <c r="Q281" s="240"/>
      <c r="R281" s="278"/>
      <c r="S281" s="278"/>
      <c r="T281" s="278"/>
      <c r="U281" s="243"/>
      <c r="V281" s="106"/>
      <c r="W281" s="244" t="str">
        <f t="shared" ca="1" si="75"/>
        <v/>
      </c>
      <c r="X281" s="240"/>
      <c r="Y281" s="278"/>
      <c r="Z281" s="278"/>
      <c r="AA281" s="241"/>
      <c r="AB281" s="238"/>
      <c r="AC281" s="239" t="str">
        <f t="shared" ca="1" si="76"/>
        <v/>
      </c>
      <c r="AD281" s="245" t="str">
        <f t="shared" si="77"/>
        <v/>
      </c>
      <c r="AE281" s="245" t="str">
        <f t="shared" si="78"/>
        <v/>
      </c>
      <c r="AF281" s="11" t="str">
        <f>IF(AD281=4,VLOOKUP(AE281,設定_幼児!$A$2:$B$4,2,1),"---")</f>
        <v>---</v>
      </c>
      <c r="AG281" s="136" t="str">
        <f t="shared" si="79"/>
        <v xml:space="preserve"> </v>
      </c>
      <c r="AH281" s="18" t="str">
        <f t="shared" si="80"/>
        <v/>
      </c>
      <c r="AI281" s="47">
        <v>270</v>
      </c>
      <c r="AJ281" s="47" t="str">
        <f t="shared" si="81"/>
        <v/>
      </c>
      <c r="AK281" s="47" t="str">
        <f t="shared" si="82"/>
        <v>立得点表_幼児!3:７</v>
      </c>
      <c r="AL281" s="156" t="str">
        <f t="shared" si="83"/>
        <v>立得点表_幼児!11:15</v>
      </c>
      <c r="AM281" s="47" t="str">
        <f t="shared" si="84"/>
        <v>ボール得点表_幼児!3:７</v>
      </c>
      <c r="AN281" s="156" t="str">
        <f t="shared" si="85"/>
        <v>ボール得点表_幼児!11:15</v>
      </c>
      <c r="AO281" s="47" t="str">
        <f t="shared" si="86"/>
        <v>25m得点表_幼児!3:7</v>
      </c>
      <c r="AP281" s="156" t="str">
        <f t="shared" si="87"/>
        <v>25m得点表_幼児!11:15</v>
      </c>
      <c r="AQ281" s="47" t="str">
        <f t="shared" si="88"/>
        <v>往得点表_幼児!3:7</v>
      </c>
      <c r="AR281" s="156" t="str">
        <f t="shared" si="89"/>
        <v>往得点表_幼児!11:15</v>
      </c>
      <c r="AS281" s="47" t="e">
        <f>OR(AND(#REF!&lt;=7,#REF!&lt;&gt;""),AND(#REF!&gt;=50,#REF!=""))</f>
        <v>#REF!</v>
      </c>
    </row>
    <row r="282" spans="1:45">
      <c r="A282" s="10">
        <v>271</v>
      </c>
      <c r="B282" s="234"/>
      <c r="C282" s="235"/>
      <c r="D282" s="236"/>
      <c r="E282" s="237" t="str">
        <f t="shared" si="72"/>
        <v/>
      </c>
      <c r="F282" s="235"/>
      <c r="G282" s="235"/>
      <c r="H282" s="238"/>
      <c r="I282" s="239" t="str">
        <f t="shared" ca="1" si="73"/>
        <v/>
      </c>
      <c r="J282" s="240"/>
      <c r="K282" s="278"/>
      <c r="L282" s="278"/>
      <c r="M282" s="278"/>
      <c r="N282" s="241"/>
      <c r="O282" s="242"/>
      <c r="P282" s="106" t="str">
        <f t="shared" ca="1" si="74"/>
        <v/>
      </c>
      <c r="Q282" s="240"/>
      <c r="R282" s="278"/>
      <c r="S282" s="278"/>
      <c r="T282" s="278"/>
      <c r="U282" s="243"/>
      <c r="V282" s="106"/>
      <c r="W282" s="244" t="str">
        <f t="shared" ca="1" si="75"/>
        <v/>
      </c>
      <c r="X282" s="240"/>
      <c r="Y282" s="278"/>
      <c r="Z282" s="278"/>
      <c r="AA282" s="241"/>
      <c r="AB282" s="238"/>
      <c r="AC282" s="239" t="str">
        <f t="shared" ca="1" si="76"/>
        <v/>
      </c>
      <c r="AD282" s="245" t="str">
        <f t="shared" si="77"/>
        <v/>
      </c>
      <c r="AE282" s="245" t="str">
        <f t="shared" si="78"/>
        <v/>
      </c>
      <c r="AF282" s="11" t="str">
        <f>IF(AD282=4,VLOOKUP(AE282,設定_幼児!$A$2:$B$4,2,1),"---")</f>
        <v>---</v>
      </c>
      <c r="AG282" s="136" t="str">
        <f t="shared" si="79"/>
        <v xml:space="preserve"> </v>
      </c>
      <c r="AH282" s="18" t="str">
        <f t="shared" si="80"/>
        <v/>
      </c>
      <c r="AI282" s="47">
        <v>271</v>
      </c>
      <c r="AJ282" s="47" t="str">
        <f t="shared" si="81"/>
        <v/>
      </c>
      <c r="AK282" s="47" t="str">
        <f t="shared" si="82"/>
        <v>立得点表_幼児!3:７</v>
      </c>
      <c r="AL282" s="156" t="str">
        <f t="shared" si="83"/>
        <v>立得点表_幼児!11:15</v>
      </c>
      <c r="AM282" s="47" t="str">
        <f t="shared" si="84"/>
        <v>ボール得点表_幼児!3:７</v>
      </c>
      <c r="AN282" s="156" t="str">
        <f t="shared" si="85"/>
        <v>ボール得点表_幼児!11:15</v>
      </c>
      <c r="AO282" s="47" t="str">
        <f t="shared" si="86"/>
        <v>25m得点表_幼児!3:7</v>
      </c>
      <c r="AP282" s="156" t="str">
        <f t="shared" si="87"/>
        <v>25m得点表_幼児!11:15</v>
      </c>
      <c r="AQ282" s="47" t="str">
        <f t="shared" si="88"/>
        <v>往得点表_幼児!3:7</v>
      </c>
      <c r="AR282" s="156" t="str">
        <f t="shared" si="89"/>
        <v>往得点表_幼児!11:15</v>
      </c>
      <c r="AS282" s="47" t="e">
        <f>OR(AND(#REF!&lt;=7,#REF!&lt;&gt;""),AND(#REF!&gt;=50,#REF!=""))</f>
        <v>#REF!</v>
      </c>
    </row>
    <row r="283" spans="1:45">
      <c r="A283" s="10">
        <v>272</v>
      </c>
      <c r="B283" s="234"/>
      <c r="C283" s="235"/>
      <c r="D283" s="236"/>
      <c r="E283" s="237" t="str">
        <f t="shared" si="72"/>
        <v/>
      </c>
      <c r="F283" s="235"/>
      <c r="G283" s="235"/>
      <c r="H283" s="238"/>
      <c r="I283" s="239" t="str">
        <f t="shared" ca="1" si="73"/>
        <v/>
      </c>
      <c r="J283" s="240"/>
      <c r="K283" s="278"/>
      <c r="L283" s="278"/>
      <c r="M283" s="278"/>
      <c r="N283" s="241"/>
      <c r="O283" s="242"/>
      <c r="P283" s="106" t="str">
        <f t="shared" ca="1" si="74"/>
        <v/>
      </c>
      <c r="Q283" s="240"/>
      <c r="R283" s="278"/>
      <c r="S283" s="278"/>
      <c r="T283" s="278"/>
      <c r="U283" s="243"/>
      <c r="V283" s="106"/>
      <c r="W283" s="244" t="str">
        <f t="shared" ca="1" si="75"/>
        <v/>
      </c>
      <c r="X283" s="240"/>
      <c r="Y283" s="278"/>
      <c r="Z283" s="278"/>
      <c r="AA283" s="241"/>
      <c r="AB283" s="238"/>
      <c r="AC283" s="239" t="str">
        <f t="shared" ca="1" si="76"/>
        <v/>
      </c>
      <c r="AD283" s="245" t="str">
        <f t="shared" si="77"/>
        <v/>
      </c>
      <c r="AE283" s="245" t="str">
        <f t="shared" si="78"/>
        <v/>
      </c>
      <c r="AF283" s="11" t="str">
        <f>IF(AD283=4,VLOOKUP(AE283,設定_幼児!$A$2:$B$4,2,1),"---")</f>
        <v>---</v>
      </c>
      <c r="AG283" s="136" t="str">
        <f t="shared" si="79"/>
        <v xml:space="preserve"> </v>
      </c>
      <c r="AH283" s="18" t="str">
        <f t="shared" si="80"/>
        <v/>
      </c>
      <c r="AI283" s="47">
        <v>272</v>
      </c>
      <c r="AJ283" s="47" t="str">
        <f t="shared" si="81"/>
        <v/>
      </c>
      <c r="AK283" s="47" t="str">
        <f t="shared" si="82"/>
        <v>立得点表_幼児!3:７</v>
      </c>
      <c r="AL283" s="156" t="str">
        <f t="shared" si="83"/>
        <v>立得点表_幼児!11:15</v>
      </c>
      <c r="AM283" s="47" t="str">
        <f t="shared" si="84"/>
        <v>ボール得点表_幼児!3:７</v>
      </c>
      <c r="AN283" s="156" t="str">
        <f t="shared" si="85"/>
        <v>ボール得点表_幼児!11:15</v>
      </c>
      <c r="AO283" s="47" t="str">
        <f t="shared" si="86"/>
        <v>25m得点表_幼児!3:7</v>
      </c>
      <c r="AP283" s="156" t="str">
        <f t="shared" si="87"/>
        <v>25m得点表_幼児!11:15</v>
      </c>
      <c r="AQ283" s="47" t="str">
        <f t="shared" si="88"/>
        <v>往得点表_幼児!3:7</v>
      </c>
      <c r="AR283" s="156" t="str">
        <f t="shared" si="89"/>
        <v>往得点表_幼児!11:15</v>
      </c>
      <c r="AS283" s="47" t="e">
        <f>OR(AND(#REF!&lt;=7,#REF!&lt;&gt;""),AND(#REF!&gt;=50,#REF!=""))</f>
        <v>#REF!</v>
      </c>
    </row>
    <row r="284" spans="1:45">
      <c r="A284" s="10">
        <v>273</v>
      </c>
      <c r="B284" s="234"/>
      <c r="C284" s="235"/>
      <c r="D284" s="236"/>
      <c r="E284" s="237" t="str">
        <f t="shared" si="72"/>
        <v/>
      </c>
      <c r="F284" s="235"/>
      <c r="G284" s="235"/>
      <c r="H284" s="238"/>
      <c r="I284" s="239" t="str">
        <f t="shared" ca="1" si="73"/>
        <v/>
      </c>
      <c r="J284" s="240"/>
      <c r="K284" s="278"/>
      <c r="L284" s="278"/>
      <c r="M284" s="278"/>
      <c r="N284" s="241"/>
      <c r="O284" s="242"/>
      <c r="P284" s="106" t="str">
        <f t="shared" ca="1" si="74"/>
        <v/>
      </c>
      <c r="Q284" s="240"/>
      <c r="R284" s="278"/>
      <c r="S284" s="278"/>
      <c r="T284" s="278"/>
      <c r="U284" s="243"/>
      <c r="V284" s="106"/>
      <c r="W284" s="244" t="str">
        <f t="shared" ca="1" si="75"/>
        <v/>
      </c>
      <c r="X284" s="240"/>
      <c r="Y284" s="278"/>
      <c r="Z284" s="278"/>
      <c r="AA284" s="241"/>
      <c r="AB284" s="238"/>
      <c r="AC284" s="239" t="str">
        <f t="shared" ca="1" si="76"/>
        <v/>
      </c>
      <c r="AD284" s="245" t="str">
        <f t="shared" si="77"/>
        <v/>
      </c>
      <c r="AE284" s="245" t="str">
        <f t="shared" si="78"/>
        <v/>
      </c>
      <c r="AF284" s="11" t="str">
        <f>IF(AD284=4,VLOOKUP(AE284,設定_幼児!$A$2:$B$4,2,1),"---")</f>
        <v>---</v>
      </c>
      <c r="AG284" s="136" t="str">
        <f t="shared" si="79"/>
        <v xml:space="preserve"> </v>
      </c>
      <c r="AH284" s="18" t="str">
        <f t="shared" si="80"/>
        <v/>
      </c>
      <c r="AI284" s="47">
        <v>273</v>
      </c>
      <c r="AJ284" s="47" t="str">
        <f t="shared" si="81"/>
        <v/>
      </c>
      <c r="AK284" s="47" t="str">
        <f t="shared" si="82"/>
        <v>立得点表_幼児!3:７</v>
      </c>
      <c r="AL284" s="156" t="str">
        <f t="shared" si="83"/>
        <v>立得点表_幼児!11:15</v>
      </c>
      <c r="AM284" s="47" t="str">
        <f t="shared" si="84"/>
        <v>ボール得点表_幼児!3:７</v>
      </c>
      <c r="AN284" s="156" t="str">
        <f t="shared" si="85"/>
        <v>ボール得点表_幼児!11:15</v>
      </c>
      <c r="AO284" s="47" t="str">
        <f t="shared" si="86"/>
        <v>25m得点表_幼児!3:7</v>
      </c>
      <c r="AP284" s="156" t="str">
        <f t="shared" si="87"/>
        <v>25m得点表_幼児!11:15</v>
      </c>
      <c r="AQ284" s="47" t="str">
        <f t="shared" si="88"/>
        <v>往得点表_幼児!3:7</v>
      </c>
      <c r="AR284" s="156" t="str">
        <f t="shared" si="89"/>
        <v>往得点表_幼児!11:15</v>
      </c>
      <c r="AS284" s="47" t="e">
        <f>OR(AND(#REF!&lt;=7,#REF!&lt;&gt;""),AND(#REF!&gt;=50,#REF!=""))</f>
        <v>#REF!</v>
      </c>
    </row>
    <row r="285" spans="1:45">
      <c r="A285" s="10">
        <v>274</v>
      </c>
      <c r="B285" s="234"/>
      <c r="C285" s="235"/>
      <c r="D285" s="236"/>
      <c r="E285" s="237" t="str">
        <f t="shared" si="72"/>
        <v/>
      </c>
      <c r="F285" s="235"/>
      <c r="G285" s="235"/>
      <c r="H285" s="238"/>
      <c r="I285" s="239" t="str">
        <f t="shared" ca="1" si="73"/>
        <v/>
      </c>
      <c r="J285" s="240"/>
      <c r="K285" s="278"/>
      <c r="L285" s="278"/>
      <c r="M285" s="278"/>
      <c r="N285" s="241"/>
      <c r="O285" s="242"/>
      <c r="P285" s="106" t="str">
        <f t="shared" ca="1" si="74"/>
        <v/>
      </c>
      <c r="Q285" s="240"/>
      <c r="R285" s="278"/>
      <c r="S285" s="278"/>
      <c r="T285" s="278"/>
      <c r="U285" s="243"/>
      <c r="V285" s="106"/>
      <c r="W285" s="244" t="str">
        <f t="shared" ca="1" si="75"/>
        <v/>
      </c>
      <c r="X285" s="240"/>
      <c r="Y285" s="278"/>
      <c r="Z285" s="278"/>
      <c r="AA285" s="241"/>
      <c r="AB285" s="238"/>
      <c r="AC285" s="239" t="str">
        <f t="shared" ca="1" si="76"/>
        <v/>
      </c>
      <c r="AD285" s="245" t="str">
        <f t="shared" si="77"/>
        <v/>
      </c>
      <c r="AE285" s="245" t="str">
        <f t="shared" si="78"/>
        <v/>
      </c>
      <c r="AF285" s="11" t="str">
        <f>IF(AD285=4,VLOOKUP(AE285,設定_幼児!$A$2:$B$4,2,1),"---")</f>
        <v>---</v>
      </c>
      <c r="AG285" s="136" t="str">
        <f t="shared" si="79"/>
        <v xml:space="preserve"> </v>
      </c>
      <c r="AH285" s="18" t="str">
        <f t="shared" si="80"/>
        <v/>
      </c>
      <c r="AI285" s="47">
        <v>274</v>
      </c>
      <c r="AJ285" s="47" t="str">
        <f t="shared" si="81"/>
        <v/>
      </c>
      <c r="AK285" s="47" t="str">
        <f t="shared" si="82"/>
        <v>立得点表_幼児!3:７</v>
      </c>
      <c r="AL285" s="156" t="str">
        <f t="shared" si="83"/>
        <v>立得点表_幼児!11:15</v>
      </c>
      <c r="AM285" s="47" t="str">
        <f t="shared" si="84"/>
        <v>ボール得点表_幼児!3:７</v>
      </c>
      <c r="AN285" s="156" t="str">
        <f t="shared" si="85"/>
        <v>ボール得点表_幼児!11:15</v>
      </c>
      <c r="AO285" s="47" t="str">
        <f t="shared" si="86"/>
        <v>25m得点表_幼児!3:7</v>
      </c>
      <c r="AP285" s="156" t="str">
        <f t="shared" si="87"/>
        <v>25m得点表_幼児!11:15</v>
      </c>
      <c r="AQ285" s="47" t="str">
        <f t="shared" si="88"/>
        <v>往得点表_幼児!3:7</v>
      </c>
      <c r="AR285" s="156" t="str">
        <f t="shared" si="89"/>
        <v>往得点表_幼児!11:15</v>
      </c>
      <c r="AS285" s="47" t="e">
        <f>OR(AND(#REF!&lt;=7,#REF!&lt;&gt;""),AND(#REF!&gt;=50,#REF!=""))</f>
        <v>#REF!</v>
      </c>
    </row>
    <row r="286" spans="1:45">
      <c r="A286" s="10">
        <v>275</v>
      </c>
      <c r="B286" s="234"/>
      <c r="C286" s="235"/>
      <c r="D286" s="236"/>
      <c r="E286" s="237" t="str">
        <f t="shared" si="72"/>
        <v/>
      </c>
      <c r="F286" s="235"/>
      <c r="G286" s="235"/>
      <c r="H286" s="238"/>
      <c r="I286" s="239" t="str">
        <f t="shared" ca="1" si="73"/>
        <v/>
      </c>
      <c r="J286" s="240"/>
      <c r="K286" s="278"/>
      <c r="L286" s="278"/>
      <c r="M286" s="278"/>
      <c r="N286" s="241"/>
      <c r="O286" s="242"/>
      <c r="P286" s="106" t="str">
        <f t="shared" ca="1" si="74"/>
        <v/>
      </c>
      <c r="Q286" s="240"/>
      <c r="R286" s="278"/>
      <c r="S286" s="278"/>
      <c r="T286" s="278"/>
      <c r="U286" s="243"/>
      <c r="V286" s="106"/>
      <c r="W286" s="244" t="str">
        <f t="shared" ca="1" si="75"/>
        <v/>
      </c>
      <c r="X286" s="240"/>
      <c r="Y286" s="278"/>
      <c r="Z286" s="278"/>
      <c r="AA286" s="241"/>
      <c r="AB286" s="238"/>
      <c r="AC286" s="239" t="str">
        <f t="shared" ca="1" si="76"/>
        <v/>
      </c>
      <c r="AD286" s="245" t="str">
        <f t="shared" si="77"/>
        <v/>
      </c>
      <c r="AE286" s="245" t="str">
        <f t="shared" si="78"/>
        <v/>
      </c>
      <c r="AF286" s="11" t="str">
        <f>IF(AD286=4,VLOOKUP(AE286,設定_幼児!$A$2:$B$4,2,1),"---")</f>
        <v>---</v>
      </c>
      <c r="AG286" s="136" t="str">
        <f t="shared" si="79"/>
        <v xml:space="preserve"> </v>
      </c>
      <c r="AH286" s="18" t="str">
        <f t="shared" si="80"/>
        <v/>
      </c>
      <c r="AI286" s="47">
        <v>275</v>
      </c>
      <c r="AJ286" s="47" t="str">
        <f t="shared" si="81"/>
        <v/>
      </c>
      <c r="AK286" s="47" t="str">
        <f t="shared" si="82"/>
        <v>立得点表_幼児!3:７</v>
      </c>
      <c r="AL286" s="156" t="str">
        <f t="shared" si="83"/>
        <v>立得点表_幼児!11:15</v>
      </c>
      <c r="AM286" s="47" t="str">
        <f t="shared" si="84"/>
        <v>ボール得点表_幼児!3:７</v>
      </c>
      <c r="AN286" s="156" t="str">
        <f t="shared" si="85"/>
        <v>ボール得点表_幼児!11:15</v>
      </c>
      <c r="AO286" s="47" t="str">
        <f t="shared" si="86"/>
        <v>25m得点表_幼児!3:7</v>
      </c>
      <c r="AP286" s="156" t="str">
        <f t="shared" si="87"/>
        <v>25m得点表_幼児!11:15</v>
      </c>
      <c r="AQ286" s="47" t="str">
        <f t="shared" si="88"/>
        <v>往得点表_幼児!3:7</v>
      </c>
      <c r="AR286" s="156" t="str">
        <f t="shared" si="89"/>
        <v>往得点表_幼児!11:15</v>
      </c>
      <c r="AS286" s="47" t="e">
        <f>OR(AND(#REF!&lt;=7,#REF!&lt;&gt;""),AND(#REF!&gt;=50,#REF!=""))</f>
        <v>#REF!</v>
      </c>
    </row>
    <row r="287" spans="1:45">
      <c r="A287" s="10">
        <v>276</v>
      </c>
      <c r="B287" s="234"/>
      <c r="C287" s="235"/>
      <c r="D287" s="236"/>
      <c r="E287" s="237" t="str">
        <f t="shared" si="72"/>
        <v/>
      </c>
      <c r="F287" s="235"/>
      <c r="G287" s="235"/>
      <c r="H287" s="238"/>
      <c r="I287" s="239" t="str">
        <f t="shared" ca="1" si="73"/>
        <v/>
      </c>
      <c r="J287" s="240"/>
      <c r="K287" s="278"/>
      <c r="L287" s="278"/>
      <c r="M287" s="278"/>
      <c r="N287" s="241"/>
      <c r="O287" s="242"/>
      <c r="P287" s="106" t="str">
        <f t="shared" ca="1" si="74"/>
        <v/>
      </c>
      <c r="Q287" s="240"/>
      <c r="R287" s="278"/>
      <c r="S287" s="278"/>
      <c r="T287" s="278"/>
      <c r="U287" s="243"/>
      <c r="V287" s="106"/>
      <c r="W287" s="244" t="str">
        <f t="shared" ca="1" si="75"/>
        <v/>
      </c>
      <c r="X287" s="240"/>
      <c r="Y287" s="278"/>
      <c r="Z287" s="278"/>
      <c r="AA287" s="241"/>
      <c r="AB287" s="238"/>
      <c r="AC287" s="239" t="str">
        <f t="shared" ca="1" si="76"/>
        <v/>
      </c>
      <c r="AD287" s="245" t="str">
        <f t="shared" si="77"/>
        <v/>
      </c>
      <c r="AE287" s="245" t="str">
        <f t="shared" si="78"/>
        <v/>
      </c>
      <c r="AF287" s="11" t="str">
        <f>IF(AD287=4,VLOOKUP(AE287,設定_幼児!$A$2:$B$4,2,1),"---")</f>
        <v>---</v>
      </c>
      <c r="AG287" s="136" t="str">
        <f t="shared" si="79"/>
        <v xml:space="preserve"> </v>
      </c>
      <c r="AH287" s="18" t="str">
        <f t="shared" si="80"/>
        <v/>
      </c>
      <c r="AI287" s="47">
        <v>276</v>
      </c>
      <c r="AJ287" s="47" t="str">
        <f t="shared" si="81"/>
        <v/>
      </c>
      <c r="AK287" s="47" t="str">
        <f t="shared" si="82"/>
        <v>立得点表_幼児!3:７</v>
      </c>
      <c r="AL287" s="156" t="str">
        <f t="shared" si="83"/>
        <v>立得点表_幼児!11:15</v>
      </c>
      <c r="AM287" s="47" t="str">
        <f t="shared" si="84"/>
        <v>ボール得点表_幼児!3:７</v>
      </c>
      <c r="AN287" s="156" t="str">
        <f t="shared" si="85"/>
        <v>ボール得点表_幼児!11:15</v>
      </c>
      <c r="AO287" s="47" t="str">
        <f t="shared" si="86"/>
        <v>25m得点表_幼児!3:7</v>
      </c>
      <c r="AP287" s="156" t="str">
        <f t="shared" si="87"/>
        <v>25m得点表_幼児!11:15</v>
      </c>
      <c r="AQ287" s="47" t="str">
        <f t="shared" si="88"/>
        <v>往得点表_幼児!3:7</v>
      </c>
      <c r="AR287" s="156" t="str">
        <f t="shared" si="89"/>
        <v>往得点表_幼児!11:15</v>
      </c>
      <c r="AS287" s="47" t="e">
        <f>OR(AND(#REF!&lt;=7,#REF!&lt;&gt;""),AND(#REF!&gt;=50,#REF!=""))</f>
        <v>#REF!</v>
      </c>
    </row>
    <row r="288" spans="1:45">
      <c r="A288" s="10">
        <v>277</v>
      </c>
      <c r="B288" s="234"/>
      <c r="C288" s="235"/>
      <c r="D288" s="236"/>
      <c r="E288" s="237" t="str">
        <f t="shared" si="72"/>
        <v/>
      </c>
      <c r="F288" s="235"/>
      <c r="G288" s="235"/>
      <c r="H288" s="238"/>
      <c r="I288" s="239" t="str">
        <f t="shared" ca="1" si="73"/>
        <v/>
      </c>
      <c r="J288" s="240"/>
      <c r="K288" s="278"/>
      <c r="L288" s="278"/>
      <c r="M288" s="278"/>
      <c r="N288" s="241"/>
      <c r="O288" s="242"/>
      <c r="P288" s="106" t="str">
        <f t="shared" ca="1" si="74"/>
        <v/>
      </c>
      <c r="Q288" s="240"/>
      <c r="R288" s="278"/>
      <c r="S288" s="278"/>
      <c r="T288" s="278"/>
      <c r="U288" s="243"/>
      <c r="V288" s="106"/>
      <c r="W288" s="244" t="str">
        <f t="shared" ca="1" si="75"/>
        <v/>
      </c>
      <c r="X288" s="240"/>
      <c r="Y288" s="278"/>
      <c r="Z288" s="278"/>
      <c r="AA288" s="241"/>
      <c r="AB288" s="238"/>
      <c r="AC288" s="239" t="str">
        <f t="shared" ca="1" si="76"/>
        <v/>
      </c>
      <c r="AD288" s="245" t="str">
        <f t="shared" si="77"/>
        <v/>
      </c>
      <c r="AE288" s="245" t="str">
        <f t="shared" si="78"/>
        <v/>
      </c>
      <c r="AF288" s="11" t="str">
        <f>IF(AD288=4,VLOOKUP(AE288,設定_幼児!$A$2:$B$4,2,1),"---")</f>
        <v>---</v>
      </c>
      <c r="AG288" s="136" t="str">
        <f t="shared" si="79"/>
        <v xml:space="preserve"> </v>
      </c>
      <c r="AH288" s="18" t="str">
        <f t="shared" si="80"/>
        <v/>
      </c>
      <c r="AI288" s="47">
        <v>277</v>
      </c>
      <c r="AJ288" s="47" t="str">
        <f t="shared" si="81"/>
        <v/>
      </c>
      <c r="AK288" s="47" t="str">
        <f t="shared" si="82"/>
        <v>立得点表_幼児!3:７</v>
      </c>
      <c r="AL288" s="156" t="str">
        <f t="shared" si="83"/>
        <v>立得点表_幼児!11:15</v>
      </c>
      <c r="AM288" s="47" t="str">
        <f t="shared" si="84"/>
        <v>ボール得点表_幼児!3:７</v>
      </c>
      <c r="AN288" s="156" t="str">
        <f t="shared" si="85"/>
        <v>ボール得点表_幼児!11:15</v>
      </c>
      <c r="AO288" s="47" t="str">
        <f t="shared" si="86"/>
        <v>25m得点表_幼児!3:7</v>
      </c>
      <c r="AP288" s="156" t="str">
        <f t="shared" si="87"/>
        <v>25m得点表_幼児!11:15</v>
      </c>
      <c r="AQ288" s="47" t="str">
        <f t="shared" si="88"/>
        <v>往得点表_幼児!3:7</v>
      </c>
      <c r="AR288" s="156" t="str">
        <f t="shared" si="89"/>
        <v>往得点表_幼児!11:15</v>
      </c>
      <c r="AS288" s="47" t="e">
        <f>OR(AND(#REF!&lt;=7,#REF!&lt;&gt;""),AND(#REF!&gt;=50,#REF!=""))</f>
        <v>#REF!</v>
      </c>
    </row>
    <row r="289" spans="1:45">
      <c r="A289" s="10">
        <v>278</v>
      </c>
      <c r="B289" s="234"/>
      <c r="C289" s="235"/>
      <c r="D289" s="236"/>
      <c r="E289" s="237" t="str">
        <f t="shared" si="72"/>
        <v/>
      </c>
      <c r="F289" s="235"/>
      <c r="G289" s="235"/>
      <c r="H289" s="238"/>
      <c r="I289" s="239" t="str">
        <f t="shared" ca="1" si="73"/>
        <v/>
      </c>
      <c r="J289" s="240"/>
      <c r="K289" s="278"/>
      <c r="L289" s="278"/>
      <c r="M289" s="278"/>
      <c r="N289" s="241"/>
      <c r="O289" s="242"/>
      <c r="P289" s="106" t="str">
        <f t="shared" ca="1" si="74"/>
        <v/>
      </c>
      <c r="Q289" s="240"/>
      <c r="R289" s="278"/>
      <c r="S289" s="278"/>
      <c r="T289" s="278"/>
      <c r="U289" s="243"/>
      <c r="V289" s="106"/>
      <c r="W289" s="244" t="str">
        <f t="shared" ca="1" si="75"/>
        <v/>
      </c>
      <c r="X289" s="240"/>
      <c r="Y289" s="278"/>
      <c r="Z289" s="278"/>
      <c r="AA289" s="241"/>
      <c r="AB289" s="238"/>
      <c r="AC289" s="239" t="str">
        <f t="shared" ca="1" si="76"/>
        <v/>
      </c>
      <c r="AD289" s="245" t="str">
        <f t="shared" si="77"/>
        <v/>
      </c>
      <c r="AE289" s="245" t="str">
        <f t="shared" si="78"/>
        <v/>
      </c>
      <c r="AF289" s="11" t="str">
        <f>IF(AD289=4,VLOOKUP(AE289,設定_幼児!$A$2:$B$4,2,1),"---")</f>
        <v>---</v>
      </c>
      <c r="AG289" s="136" t="str">
        <f t="shared" si="79"/>
        <v xml:space="preserve"> </v>
      </c>
      <c r="AH289" s="18" t="str">
        <f t="shared" si="80"/>
        <v/>
      </c>
      <c r="AI289" s="47">
        <v>278</v>
      </c>
      <c r="AJ289" s="47" t="str">
        <f t="shared" si="81"/>
        <v/>
      </c>
      <c r="AK289" s="47" t="str">
        <f t="shared" si="82"/>
        <v>立得点表_幼児!3:７</v>
      </c>
      <c r="AL289" s="156" t="str">
        <f t="shared" si="83"/>
        <v>立得点表_幼児!11:15</v>
      </c>
      <c r="AM289" s="47" t="str">
        <f t="shared" si="84"/>
        <v>ボール得点表_幼児!3:７</v>
      </c>
      <c r="AN289" s="156" t="str">
        <f t="shared" si="85"/>
        <v>ボール得点表_幼児!11:15</v>
      </c>
      <c r="AO289" s="47" t="str">
        <f t="shared" si="86"/>
        <v>25m得点表_幼児!3:7</v>
      </c>
      <c r="AP289" s="156" t="str">
        <f t="shared" si="87"/>
        <v>25m得点表_幼児!11:15</v>
      </c>
      <c r="AQ289" s="47" t="str">
        <f t="shared" si="88"/>
        <v>往得点表_幼児!3:7</v>
      </c>
      <c r="AR289" s="156" t="str">
        <f t="shared" si="89"/>
        <v>往得点表_幼児!11:15</v>
      </c>
      <c r="AS289" s="47" t="e">
        <f>OR(AND(#REF!&lt;=7,#REF!&lt;&gt;""),AND(#REF!&gt;=50,#REF!=""))</f>
        <v>#REF!</v>
      </c>
    </row>
    <row r="290" spans="1:45">
      <c r="A290" s="10">
        <v>279</v>
      </c>
      <c r="B290" s="234"/>
      <c r="C290" s="235"/>
      <c r="D290" s="236"/>
      <c r="E290" s="237" t="str">
        <f t="shared" si="72"/>
        <v/>
      </c>
      <c r="F290" s="235"/>
      <c r="G290" s="235"/>
      <c r="H290" s="238"/>
      <c r="I290" s="239" t="str">
        <f t="shared" ca="1" si="73"/>
        <v/>
      </c>
      <c r="J290" s="240"/>
      <c r="K290" s="278"/>
      <c r="L290" s="278"/>
      <c r="M290" s="278"/>
      <c r="N290" s="241"/>
      <c r="O290" s="242"/>
      <c r="P290" s="106" t="str">
        <f t="shared" ca="1" si="74"/>
        <v/>
      </c>
      <c r="Q290" s="240"/>
      <c r="R290" s="278"/>
      <c r="S290" s="278"/>
      <c r="T290" s="278"/>
      <c r="U290" s="243"/>
      <c r="V290" s="106"/>
      <c r="W290" s="244" t="str">
        <f t="shared" ca="1" si="75"/>
        <v/>
      </c>
      <c r="X290" s="240"/>
      <c r="Y290" s="278"/>
      <c r="Z290" s="278"/>
      <c r="AA290" s="241"/>
      <c r="AB290" s="238"/>
      <c r="AC290" s="239" t="str">
        <f t="shared" ca="1" si="76"/>
        <v/>
      </c>
      <c r="AD290" s="245" t="str">
        <f t="shared" si="77"/>
        <v/>
      </c>
      <c r="AE290" s="245" t="str">
        <f t="shared" si="78"/>
        <v/>
      </c>
      <c r="AF290" s="11" t="str">
        <f>IF(AD290=4,VLOOKUP(AE290,設定_幼児!$A$2:$B$4,2,1),"---")</f>
        <v>---</v>
      </c>
      <c r="AG290" s="136" t="str">
        <f t="shared" si="79"/>
        <v xml:space="preserve"> </v>
      </c>
      <c r="AH290" s="18" t="str">
        <f t="shared" si="80"/>
        <v/>
      </c>
      <c r="AI290" s="47">
        <v>279</v>
      </c>
      <c r="AJ290" s="47" t="str">
        <f t="shared" si="81"/>
        <v/>
      </c>
      <c r="AK290" s="47" t="str">
        <f t="shared" si="82"/>
        <v>立得点表_幼児!3:７</v>
      </c>
      <c r="AL290" s="156" t="str">
        <f t="shared" si="83"/>
        <v>立得点表_幼児!11:15</v>
      </c>
      <c r="AM290" s="47" t="str">
        <f t="shared" si="84"/>
        <v>ボール得点表_幼児!3:７</v>
      </c>
      <c r="AN290" s="156" t="str">
        <f t="shared" si="85"/>
        <v>ボール得点表_幼児!11:15</v>
      </c>
      <c r="AO290" s="47" t="str">
        <f t="shared" si="86"/>
        <v>25m得点表_幼児!3:7</v>
      </c>
      <c r="AP290" s="156" t="str">
        <f t="shared" si="87"/>
        <v>25m得点表_幼児!11:15</v>
      </c>
      <c r="AQ290" s="47" t="str">
        <f t="shared" si="88"/>
        <v>往得点表_幼児!3:7</v>
      </c>
      <c r="AR290" s="156" t="str">
        <f t="shared" si="89"/>
        <v>往得点表_幼児!11:15</v>
      </c>
      <c r="AS290" s="47" t="e">
        <f>OR(AND(#REF!&lt;=7,#REF!&lt;&gt;""),AND(#REF!&gt;=50,#REF!=""))</f>
        <v>#REF!</v>
      </c>
    </row>
    <row r="291" spans="1:45">
      <c r="A291" s="10">
        <v>280</v>
      </c>
      <c r="B291" s="234"/>
      <c r="C291" s="235"/>
      <c r="D291" s="236"/>
      <c r="E291" s="237" t="str">
        <f t="shared" si="72"/>
        <v/>
      </c>
      <c r="F291" s="235"/>
      <c r="G291" s="235"/>
      <c r="H291" s="238"/>
      <c r="I291" s="239" t="str">
        <f t="shared" ca="1" si="73"/>
        <v/>
      </c>
      <c r="J291" s="240"/>
      <c r="K291" s="278"/>
      <c r="L291" s="278"/>
      <c r="M291" s="278"/>
      <c r="N291" s="241"/>
      <c r="O291" s="242"/>
      <c r="P291" s="106" t="str">
        <f t="shared" ca="1" si="74"/>
        <v/>
      </c>
      <c r="Q291" s="240"/>
      <c r="R291" s="278"/>
      <c r="S291" s="278"/>
      <c r="T291" s="278"/>
      <c r="U291" s="243"/>
      <c r="V291" s="106"/>
      <c r="W291" s="244" t="str">
        <f t="shared" ca="1" si="75"/>
        <v/>
      </c>
      <c r="X291" s="240"/>
      <c r="Y291" s="278"/>
      <c r="Z291" s="278"/>
      <c r="AA291" s="241"/>
      <c r="AB291" s="238"/>
      <c r="AC291" s="239" t="str">
        <f t="shared" ca="1" si="76"/>
        <v/>
      </c>
      <c r="AD291" s="245" t="str">
        <f t="shared" si="77"/>
        <v/>
      </c>
      <c r="AE291" s="245" t="str">
        <f t="shared" si="78"/>
        <v/>
      </c>
      <c r="AF291" s="11" t="str">
        <f>IF(AD291=4,VLOOKUP(AE291,設定_幼児!$A$2:$B$4,2,1),"---")</f>
        <v>---</v>
      </c>
      <c r="AG291" s="136" t="str">
        <f t="shared" si="79"/>
        <v xml:space="preserve"> </v>
      </c>
      <c r="AH291" s="18" t="str">
        <f t="shared" si="80"/>
        <v/>
      </c>
      <c r="AI291" s="47">
        <v>280</v>
      </c>
      <c r="AJ291" s="47" t="str">
        <f t="shared" si="81"/>
        <v/>
      </c>
      <c r="AK291" s="47" t="str">
        <f t="shared" si="82"/>
        <v>立得点表_幼児!3:７</v>
      </c>
      <c r="AL291" s="156" t="str">
        <f t="shared" si="83"/>
        <v>立得点表_幼児!11:15</v>
      </c>
      <c r="AM291" s="47" t="str">
        <f t="shared" si="84"/>
        <v>ボール得点表_幼児!3:７</v>
      </c>
      <c r="AN291" s="156" t="str">
        <f t="shared" si="85"/>
        <v>ボール得点表_幼児!11:15</v>
      </c>
      <c r="AO291" s="47" t="str">
        <f t="shared" si="86"/>
        <v>25m得点表_幼児!3:7</v>
      </c>
      <c r="AP291" s="156" t="str">
        <f t="shared" si="87"/>
        <v>25m得点表_幼児!11:15</v>
      </c>
      <c r="AQ291" s="47" t="str">
        <f t="shared" si="88"/>
        <v>往得点表_幼児!3:7</v>
      </c>
      <c r="AR291" s="156" t="str">
        <f t="shared" si="89"/>
        <v>往得点表_幼児!11:15</v>
      </c>
      <c r="AS291" s="47" t="e">
        <f>OR(AND(#REF!&lt;=7,#REF!&lt;&gt;""),AND(#REF!&gt;=50,#REF!=""))</f>
        <v>#REF!</v>
      </c>
    </row>
    <row r="292" spans="1:45">
      <c r="A292" s="10">
        <v>281</v>
      </c>
      <c r="B292" s="234"/>
      <c r="C292" s="235"/>
      <c r="D292" s="236"/>
      <c r="E292" s="237" t="str">
        <f t="shared" si="72"/>
        <v/>
      </c>
      <c r="F292" s="235"/>
      <c r="G292" s="235"/>
      <c r="H292" s="238"/>
      <c r="I292" s="239" t="str">
        <f t="shared" ca="1" si="73"/>
        <v/>
      </c>
      <c r="J292" s="240"/>
      <c r="K292" s="278"/>
      <c r="L292" s="278"/>
      <c r="M292" s="278"/>
      <c r="N292" s="241"/>
      <c r="O292" s="242"/>
      <c r="P292" s="106" t="str">
        <f t="shared" ca="1" si="74"/>
        <v/>
      </c>
      <c r="Q292" s="240"/>
      <c r="R292" s="278"/>
      <c r="S292" s="278"/>
      <c r="T292" s="278"/>
      <c r="U292" s="243"/>
      <c r="V292" s="106"/>
      <c r="W292" s="244" t="str">
        <f t="shared" ca="1" si="75"/>
        <v/>
      </c>
      <c r="X292" s="240"/>
      <c r="Y292" s="278"/>
      <c r="Z292" s="278"/>
      <c r="AA292" s="241"/>
      <c r="AB292" s="238"/>
      <c r="AC292" s="239" t="str">
        <f t="shared" ca="1" si="76"/>
        <v/>
      </c>
      <c r="AD292" s="245" t="str">
        <f t="shared" si="77"/>
        <v/>
      </c>
      <c r="AE292" s="245" t="str">
        <f t="shared" si="78"/>
        <v/>
      </c>
      <c r="AF292" s="11" t="str">
        <f>IF(AD292=4,VLOOKUP(AE292,設定_幼児!$A$2:$B$4,2,1),"---")</f>
        <v>---</v>
      </c>
      <c r="AG292" s="136" t="str">
        <f t="shared" si="79"/>
        <v xml:space="preserve"> </v>
      </c>
      <c r="AH292" s="18" t="str">
        <f t="shared" si="80"/>
        <v/>
      </c>
      <c r="AI292" s="47">
        <v>281</v>
      </c>
      <c r="AJ292" s="47" t="str">
        <f t="shared" si="81"/>
        <v/>
      </c>
      <c r="AK292" s="47" t="str">
        <f t="shared" si="82"/>
        <v>立得点表_幼児!3:７</v>
      </c>
      <c r="AL292" s="156" t="str">
        <f t="shared" si="83"/>
        <v>立得点表_幼児!11:15</v>
      </c>
      <c r="AM292" s="47" t="str">
        <f t="shared" si="84"/>
        <v>ボール得点表_幼児!3:７</v>
      </c>
      <c r="AN292" s="156" t="str">
        <f t="shared" si="85"/>
        <v>ボール得点表_幼児!11:15</v>
      </c>
      <c r="AO292" s="47" t="str">
        <f t="shared" si="86"/>
        <v>25m得点表_幼児!3:7</v>
      </c>
      <c r="AP292" s="156" t="str">
        <f t="shared" si="87"/>
        <v>25m得点表_幼児!11:15</v>
      </c>
      <c r="AQ292" s="47" t="str">
        <f t="shared" si="88"/>
        <v>往得点表_幼児!3:7</v>
      </c>
      <c r="AR292" s="156" t="str">
        <f t="shared" si="89"/>
        <v>往得点表_幼児!11:15</v>
      </c>
      <c r="AS292" s="47" t="e">
        <f>OR(AND(#REF!&lt;=7,#REF!&lt;&gt;""),AND(#REF!&gt;=50,#REF!=""))</f>
        <v>#REF!</v>
      </c>
    </row>
    <row r="293" spans="1:45">
      <c r="A293" s="10">
        <v>282</v>
      </c>
      <c r="B293" s="234"/>
      <c r="C293" s="235"/>
      <c r="D293" s="236"/>
      <c r="E293" s="237" t="str">
        <f t="shared" si="72"/>
        <v/>
      </c>
      <c r="F293" s="235"/>
      <c r="G293" s="235"/>
      <c r="H293" s="238"/>
      <c r="I293" s="239" t="str">
        <f t="shared" ca="1" si="73"/>
        <v/>
      </c>
      <c r="J293" s="240"/>
      <c r="K293" s="278"/>
      <c r="L293" s="278"/>
      <c r="M293" s="278"/>
      <c r="N293" s="241"/>
      <c r="O293" s="242"/>
      <c r="P293" s="106" t="str">
        <f t="shared" ca="1" si="74"/>
        <v/>
      </c>
      <c r="Q293" s="240"/>
      <c r="R293" s="278"/>
      <c r="S293" s="278"/>
      <c r="T293" s="278"/>
      <c r="U293" s="243"/>
      <c r="V293" s="106"/>
      <c r="W293" s="244" t="str">
        <f t="shared" ca="1" si="75"/>
        <v/>
      </c>
      <c r="X293" s="240"/>
      <c r="Y293" s="278"/>
      <c r="Z293" s="278"/>
      <c r="AA293" s="241"/>
      <c r="AB293" s="238"/>
      <c r="AC293" s="239" t="str">
        <f t="shared" ca="1" si="76"/>
        <v/>
      </c>
      <c r="AD293" s="245" t="str">
        <f t="shared" si="77"/>
        <v/>
      </c>
      <c r="AE293" s="245" t="str">
        <f t="shared" si="78"/>
        <v/>
      </c>
      <c r="AF293" s="11" t="str">
        <f>IF(AD293=4,VLOOKUP(AE293,設定_幼児!$A$2:$B$4,2,1),"---")</f>
        <v>---</v>
      </c>
      <c r="AG293" s="136" t="str">
        <f t="shared" si="79"/>
        <v xml:space="preserve"> </v>
      </c>
      <c r="AH293" s="18" t="str">
        <f t="shared" si="80"/>
        <v/>
      </c>
      <c r="AI293" s="47">
        <v>282</v>
      </c>
      <c r="AJ293" s="47" t="str">
        <f t="shared" si="81"/>
        <v/>
      </c>
      <c r="AK293" s="47" t="str">
        <f t="shared" si="82"/>
        <v>立得点表_幼児!3:７</v>
      </c>
      <c r="AL293" s="156" t="str">
        <f t="shared" si="83"/>
        <v>立得点表_幼児!11:15</v>
      </c>
      <c r="AM293" s="47" t="str">
        <f t="shared" si="84"/>
        <v>ボール得点表_幼児!3:７</v>
      </c>
      <c r="AN293" s="156" t="str">
        <f t="shared" si="85"/>
        <v>ボール得点表_幼児!11:15</v>
      </c>
      <c r="AO293" s="47" t="str">
        <f t="shared" si="86"/>
        <v>25m得点表_幼児!3:7</v>
      </c>
      <c r="AP293" s="156" t="str">
        <f t="shared" si="87"/>
        <v>25m得点表_幼児!11:15</v>
      </c>
      <c r="AQ293" s="47" t="str">
        <f t="shared" si="88"/>
        <v>往得点表_幼児!3:7</v>
      </c>
      <c r="AR293" s="156" t="str">
        <f t="shared" si="89"/>
        <v>往得点表_幼児!11:15</v>
      </c>
      <c r="AS293" s="47" t="e">
        <f>OR(AND(#REF!&lt;=7,#REF!&lt;&gt;""),AND(#REF!&gt;=50,#REF!=""))</f>
        <v>#REF!</v>
      </c>
    </row>
    <row r="294" spans="1:45">
      <c r="A294" s="10">
        <v>283</v>
      </c>
      <c r="B294" s="234"/>
      <c r="C294" s="235"/>
      <c r="D294" s="236"/>
      <c r="E294" s="237" t="str">
        <f t="shared" si="72"/>
        <v/>
      </c>
      <c r="F294" s="235"/>
      <c r="G294" s="235"/>
      <c r="H294" s="238"/>
      <c r="I294" s="239" t="str">
        <f t="shared" ca="1" si="73"/>
        <v/>
      </c>
      <c r="J294" s="240"/>
      <c r="K294" s="278"/>
      <c r="L294" s="278"/>
      <c r="M294" s="278"/>
      <c r="N294" s="241"/>
      <c r="O294" s="242"/>
      <c r="P294" s="106" t="str">
        <f t="shared" ca="1" si="74"/>
        <v/>
      </c>
      <c r="Q294" s="240"/>
      <c r="R294" s="278"/>
      <c r="S294" s="278"/>
      <c r="T294" s="278"/>
      <c r="U294" s="243"/>
      <c r="V294" s="106"/>
      <c r="W294" s="244" t="str">
        <f t="shared" ca="1" si="75"/>
        <v/>
      </c>
      <c r="X294" s="240"/>
      <c r="Y294" s="278"/>
      <c r="Z294" s="278"/>
      <c r="AA294" s="241"/>
      <c r="AB294" s="238"/>
      <c r="AC294" s="239" t="str">
        <f t="shared" ca="1" si="76"/>
        <v/>
      </c>
      <c r="AD294" s="245" t="str">
        <f t="shared" si="77"/>
        <v/>
      </c>
      <c r="AE294" s="245" t="str">
        <f t="shared" si="78"/>
        <v/>
      </c>
      <c r="AF294" s="11" t="str">
        <f>IF(AD294=4,VLOOKUP(AE294,設定_幼児!$A$2:$B$4,2,1),"---")</f>
        <v>---</v>
      </c>
      <c r="AG294" s="136" t="str">
        <f t="shared" si="79"/>
        <v xml:space="preserve"> </v>
      </c>
      <c r="AH294" s="18" t="str">
        <f t="shared" si="80"/>
        <v/>
      </c>
      <c r="AI294" s="47">
        <v>283</v>
      </c>
      <c r="AJ294" s="47" t="str">
        <f t="shared" si="81"/>
        <v/>
      </c>
      <c r="AK294" s="47" t="str">
        <f t="shared" si="82"/>
        <v>立得点表_幼児!3:７</v>
      </c>
      <c r="AL294" s="156" t="str">
        <f t="shared" si="83"/>
        <v>立得点表_幼児!11:15</v>
      </c>
      <c r="AM294" s="47" t="str">
        <f t="shared" si="84"/>
        <v>ボール得点表_幼児!3:７</v>
      </c>
      <c r="AN294" s="156" t="str">
        <f t="shared" si="85"/>
        <v>ボール得点表_幼児!11:15</v>
      </c>
      <c r="AO294" s="47" t="str">
        <f t="shared" si="86"/>
        <v>25m得点表_幼児!3:7</v>
      </c>
      <c r="AP294" s="156" t="str">
        <f t="shared" si="87"/>
        <v>25m得点表_幼児!11:15</v>
      </c>
      <c r="AQ294" s="47" t="str">
        <f t="shared" si="88"/>
        <v>往得点表_幼児!3:7</v>
      </c>
      <c r="AR294" s="156" t="str">
        <f t="shared" si="89"/>
        <v>往得点表_幼児!11:15</v>
      </c>
      <c r="AS294" s="47" t="e">
        <f>OR(AND(#REF!&lt;=7,#REF!&lt;&gt;""),AND(#REF!&gt;=50,#REF!=""))</f>
        <v>#REF!</v>
      </c>
    </row>
    <row r="295" spans="1:45">
      <c r="A295" s="10">
        <v>284</v>
      </c>
      <c r="B295" s="234"/>
      <c r="C295" s="235"/>
      <c r="D295" s="236"/>
      <c r="E295" s="237" t="str">
        <f t="shared" si="72"/>
        <v/>
      </c>
      <c r="F295" s="235"/>
      <c r="G295" s="235"/>
      <c r="H295" s="238"/>
      <c r="I295" s="239" t="str">
        <f t="shared" ca="1" si="73"/>
        <v/>
      </c>
      <c r="J295" s="240"/>
      <c r="K295" s="278"/>
      <c r="L295" s="278"/>
      <c r="M295" s="278"/>
      <c r="N295" s="241"/>
      <c r="O295" s="242"/>
      <c r="P295" s="106" t="str">
        <f t="shared" ca="1" si="74"/>
        <v/>
      </c>
      <c r="Q295" s="240"/>
      <c r="R295" s="278"/>
      <c r="S295" s="278"/>
      <c r="T295" s="278"/>
      <c r="U295" s="243"/>
      <c r="V295" s="106"/>
      <c r="W295" s="244" t="str">
        <f t="shared" ca="1" si="75"/>
        <v/>
      </c>
      <c r="X295" s="240"/>
      <c r="Y295" s="278"/>
      <c r="Z295" s="278"/>
      <c r="AA295" s="241"/>
      <c r="AB295" s="238"/>
      <c r="AC295" s="239" t="str">
        <f t="shared" ca="1" si="76"/>
        <v/>
      </c>
      <c r="AD295" s="245" t="str">
        <f t="shared" si="77"/>
        <v/>
      </c>
      <c r="AE295" s="245" t="str">
        <f t="shared" si="78"/>
        <v/>
      </c>
      <c r="AF295" s="11" t="str">
        <f>IF(AD295=4,VLOOKUP(AE295,設定_幼児!$A$2:$B$4,2,1),"---")</f>
        <v>---</v>
      </c>
      <c r="AG295" s="136" t="str">
        <f t="shared" si="79"/>
        <v xml:space="preserve"> </v>
      </c>
      <c r="AH295" s="18" t="str">
        <f t="shared" si="80"/>
        <v/>
      </c>
      <c r="AI295" s="47">
        <v>284</v>
      </c>
      <c r="AJ295" s="47" t="str">
        <f t="shared" si="81"/>
        <v/>
      </c>
      <c r="AK295" s="47" t="str">
        <f t="shared" si="82"/>
        <v>立得点表_幼児!3:７</v>
      </c>
      <c r="AL295" s="156" t="str">
        <f t="shared" si="83"/>
        <v>立得点表_幼児!11:15</v>
      </c>
      <c r="AM295" s="47" t="str">
        <f t="shared" si="84"/>
        <v>ボール得点表_幼児!3:７</v>
      </c>
      <c r="AN295" s="156" t="str">
        <f t="shared" si="85"/>
        <v>ボール得点表_幼児!11:15</v>
      </c>
      <c r="AO295" s="47" t="str">
        <f t="shared" si="86"/>
        <v>25m得点表_幼児!3:7</v>
      </c>
      <c r="AP295" s="156" t="str">
        <f t="shared" si="87"/>
        <v>25m得点表_幼児!11:15</v>
      </c>
      <c r="AQ295" s="47" t="str">
        <f t="shared" si="88"/>
        <v>往得点表_幼児!3:7</v>
      </c>
      <c r="AR295" s="156" t="str">
        <f t="shared" si="89"/>
        <v>往得点表_幼児!11:15</v>
      </c>
      <c r="AS295" s="47" t="e">
        <f>OR(AND(#REF!&lt;=7,#REF!&lt;&gt;""),AND(#REF!&gt;=50,#REF!=""))</f>
        <v>#REF!</v>
      </c>
    </row>
    <row r="296" spans="1:45">
      <c r="A296" s="10">
        <v>285</v>
      </c>
      <c r="B296" s="234"/>
      <c r="C296" s="235"/>
      <c r="D296" s="236"/>
      <c r="E296" s="237" t="str">
        <f t="shared" si="72"/>
        <v/>
      </c>
      <c r="F296" s="235"/>
      <c r="G296" s="235"/>
      <c r="H296" s="238"/>
      <c r="I296" s="239" t="str">
        <f t="shared" ca="1" si="73"/>
        <v/>
      </c>
      <c r="J296" s="240"/>
      <c r="K296" s="278"/>
      <c r="L296" s="278"/>
      <c r="M296" s="278"/>
      <c r="N296" s="241"/>
      <c r="O296" s="242"/>
      <c r="P296" s="106" t="str">
        <f t="shared" ca="1" si="74"/>
        <v/>
      </c>
      <c r="Q296" s="240"/>
      <c r="R296" s="278"/>
      <c r="S296" s="278"/>
      <c r="T296" s="278"/>
      <c r="U296" s="243"/>
      <c r="V296" s="106"/>
      <c r="W296" s="244" t="str">
        <f t="shared" ca="1" si="75"/>
        <v/>
      </c>
      <c r="X296" s="240"/>
      <c r="Y296" s="278"/>
      <c r="Z296" s="278"/>
      <c r="AA296" s="241"/>
      <c r="AB296" s="238"/>
      <c r="AC296" s="239" t="str">
        <f t="shared" ca="1" si="76"/>
        <v/>
      </c>
      <c r="AD296" s="245" t="str">
        <f t="shared" si="77"/>
        <v/>
      </c>
      <c r="AE296" s="245" t="str">
        <f t="shared" si="78"/>
        <v/>
      </c>
      <c r="AF296" s="11" t="str">
        <f>IF(AD296=4,VLOOKUP(AE296,設定_幼児!$A$2:$B$4,2,1),"---")</f>
        <v>---</v>
      </c>
      <c r="AG296" s="136" t="str">
        <f t="shared" si="79"/>
        <v xml:space="preserve"> </v>
      </c>
      <c r="AH296" s="18" t="str">
        <f t="shared" si="80"/>
        <v/>
      </c>
      <c r="AI296" s="47">
        <v>285</v>
      </c>
      <c r="AJ296" s="47" t="str">
        <f t="shared" si="81"/>
        <v/>
      </c>
      <c r="AK296" s="47" t="str">
        <f t="shared" si="82"/>
        <v>立得点表_幼児!3:７</v>
      </c>
      <c r="AL296" s="156" t="str">
        <f t="shared" si="83"/>
        <v>立得点表_幼児!11:15</v>
      </c>
      <c r="AM296" s="47" t="str">
        <f t="shared" si="84"/>
        <v>ボール得点表_幼児!3:７</v>
      </c>
      <c r="AN296" s="156" t="str">
        <f t="shared" si="85"/>
        <v>ボール得点表_幼児!11:15</v>
      </c>
      <c r="AO296" s="47" t="str">
        <f t="shared" si="86"/>
        <v>25m得点表_幼児!3:7</v>
      </c>
      <c r="AP296" s="156" t="str">
        <f t="shared" si="87"/>
        <v>25m得点表_幼児!11:15</v>
      </c>
      <c r="AQ296" s="47" t="str">
        <f t="shared" si="88"/>
        <v>往得点表_幼児!3:7</v>
      </c>
      <c r="AR296" s="156" t="str">
        <f t="shared" si="89"/>
        <v>往得点表_幼児!11:15</v>
      </c>
      <c r="AS296" s="47" t="e">
        <f>OR(AND(#REF!&lt;=7,#REF!&lt;&gt;""),AND(#REF!&gt;=50,#REF!=""))</f>
        <v>#REF!</v>
      </c>
    </row>
    <row r="297" spans="1:45">
      <c r="A297" s="10">
        <v>286</v>
      </c>
      <c r="B297" s="234"/>
      <c r="C297" s="235"/>
      <c r="D297" s="236"/>
      <c r="E297" s="237" t="str">
        <f t="shared" si="72"/>
        <v/>
      </c>
      <c r="F297" s="235"/>
      <c r="G297" s="235"/>
      <c r="H297" s="238"/>
      <c r="I297" s="239" t="str">
        <f t="shared" ca="1" si="73"/>
        <v/>
      </c>
      <c r="J297" s="240"/>
      <c r="K297" s="278"/>
      <c r="L297" s="278"/>
      <c r="M297" s="278"/>
      <c r="N297" s="241"/>
      <c r="O297" s="242"/>
      <c r="P297" s="106" t="str">
        <f t="shared" ca="1" si="74"/>
        <v/>
      </c>
      <c r="Q297" s="240"/>
      <c r="R297" s="278"/>
      <c r="S297" s="278"/>
      <c r="T297" s="278"/>
      <c r="U297" s="243"/>
      <c r="V297" s="106"/>
      <c r="W297" s="244" t="str">
        <f t="shared" ca="1" si="75"/>
        <v/>
      </c>
      <c r="X297" s="240"/>
      <c r="Y297" s="278"/>
      <c r="Z297" s="278"/>
      <c r="AA297" s="241"/>
      <c r="AB297" s="238"/>
      <c r="AC297" s="239" t="str">
        <f t="shared" ca="1" si="76"/>
        <v/>
      </c>
      <c r="AD297" s="245" t="str">
        <f t="shared" si="77"/>
        <v/>
      </c>
      <c r="AE297" s="245" t="str">
        <f t="shared" si="78"/>
        <v/>
      </c>
      <c r="AF297" s="11" t="str">
        <f>IF(AD297=4,VLOOKUP(AE297,設定_幼児!$A$2:$B$4,2,1),"---")</f>
        <v>---</v>
      </c>
      <c r="AG297" s="136" t="str">
        <f t="shared" si="79"/>
        <v xml:space="preserve"> </v>
      </c>
      <c r="AH297" s="18" t="str">
        <f t="shared" si="80"/>
        <v/>
      </c>
      <c r="AI297" s="47">
        <v>286</v>
      </c>
      <c r="AJ297" s="47" t="str">
        <f t="shared" si="81"/>
        <v/>
      </c>
      <c r="AK297" s="47" t="str">
        <f t="shared" si="82"/>
        <v>立得点表_幼児!3:７</v>
      </c>
      <c r="AL297" s="156" t="str">
        <f t="shared" si="83"/>
        <v>立得点表_幼児!11:15</v>
      </c>
      <c r="AM297" s="47" t="str">
        <f t="shared" si="84"/>
        <v>ボール得点表_幼児!3:７</v>
      </c>
      <c r="AN297" s="156" t="str">
        <f t="shared" si="85"/>
        <v>ボール得点表_幼児!11:15</v>
      </c>
      <c r="AO297" s="47" t="str">
        <f t="shared" si="86"/>
        <v>25m得点表_幼児!3:7</v>
      </c>
      <c r="AP297" s="156" t="str">
        <f t="shared" si="87"/>
        <v>25m得点表_幼児!11:15</v>
      </c>
      <c r="AQ297" s="47" t="str">
        <f t="shared" si="88"/>
        <v>往得点表_幼児!3:7</v>
      </c>
      <c r="AR297" s="156" t="str">
        <f t="shared" si="89"/>
        <v>往得点表_幼児!11:15</v>
      </c>
      <c r="AS297" s="47" t="e">
        <f>OR(AND(#REF!&lt;=7,#REF!&lt;&gt;""),AND(#REF!&gt;=50,#REF!=""))</f>
        <v>#REF!</v>
      </c>
    </row>
    <row r="298" spans="1:45">
      <c r="A298" s="10">
        <v>287</v>
      </c>
      <c r="B298" s="234"/>
      <c r="C298" s="235"/>
      <c r="D298" s="236"/>
      <c r="E298" s="237" t="str">
        <f t="shared" si="72"/>
        <v/>
      </c>
      <c r="F298" s="235"/>
      <c r="G298" s="235"/>
      <c r="H298" s="238"/>
      <c r="I298" s="239" t="str">
        <f t="shared" ca="1" si="73"/>
        <v/>
      </c>
      <c r="J298" s="240"/>
      <c r="K298" s="278"/>
      <c r="L298" s="278"/>
      <c r="M298" s="278"/>
      <c r="N298" s="241"/>
      <c r="O298" s="242"/>
      <c r="P298" s="106" t="str">
        <f t="shared" ca="1" si="74"/>
        <v/>
      </c>
      <c r="Q298" s="240"/>
      <c r="R298" s="278"/>
      <c r="S298" s="278"/>
      <c r="T298" s="278"/>
      <c r="U298" s="243"/>
      <c r="V298" s="106"/>
      <c r="W298" s="244" t="str">
        <f t="shared" ca="1" si="75"/>
        <v/>
      </c>
      <c r="X298" s="240"/>
      <c r="Y298" s="278"/>
      <c r="Z298" s="278"/>
      <c r="AA298" s="241"/>
      <c r="AB298" s="238"/>
      <c r="AC298" s="239" t="str">
        <f t="shared" ca="1" si="76"/>
        <v/>
      </c>
      <c r="AD298" s="245" t="str">
        <f t="shared" si="77"/>
        <v/>
      </c>
      <c r="AE298" s="245" t="str">
        <f t="shared" si="78"/>
        <v/>
      </c>
      <c r="AF298" s="11" t="str">
        <f>IF(AD298=4,VLOOKUP(AE298,設定_幼児!$A$2:$B$4,2,1),"---")</f>
        <v>---</v>
      </c>
      <c r="AG298" s="136" t="str">
        <f t="shared" si="79"/>
        <v xml:space="preserve"> </v>
      </c>
      <c r="AH298" s="18" t="str">
        <f t="shared" si="80"/>
        <v/>
      </c>
      <c r="AI298" s="47">
        <v>287</v>
      </c>
      <c r="AJ298" s="47" t="str">
        <f t="shared" si="81"/>
        <v/>
      </c>
      <c r="AK298" s="47" t="str">
        <f t="shared" si="82"/>
        <v>立得点表_幼児!3:７</v>
      </c>
      <c r="AL298" s="156" t="str">
        <f t="shared" si="83"/>
        <v>立得点表_幼児!11:15</v>
      </c>
      <c r="AM298" s="47" t="str">
        <f t="shared" si="84"/>
        <v>ボール得点表_幼児!3:７</v>
      </c>
      <c r="AN298" s="156" t="str">
        <f t="shared" si="85"/>
        <v>ボール得点表_幼児!11:15</v>
      </c>
      <c r="AO298" s="47" t="str">
        <f t="shared" si="86"/>
        <v>25m得点表_幼児!3:7</v>
      </c>
      <c r="AP298" s="156" t="str">
        <f t="shared" si="87"/>
        <v>25m得点表_幼児!11:15</v>
      </c>
      <c r="AQ298" s="47" t="str">
        <f t="shared" si="88"/>
        <v>往得点表_幼児!3:7</v>
      </c>
      <c r="AR298" s="156" t="str">
        <f t="shared" si="89"/>
        <v>往得点表_幼児!11:15</v>
      </c>
      <c r="AS298" s="47" t="e">
        <f>OR(AND(#REF!&lt;=7,#REF!&lt;&gt;""),AND(#REF!&gt;=50,#REF!=""))</f>
        <v>#REF!</v>
      </c>
    </row>
    <row r="299" spans="1:45">
      <c r="A299" s="10">
        <v>288</v>
      </c>
      <c r="B299" s="234"/>
      <c r="C299" s="235"/>
      <c r="D299" s="236"/>
      <c r="E299" s="237" t="str">
        <f t="shared" si="72"/>
        <v/>
      </c>
      <c r="F299" s="235"/>
      <c r="G299" s="235"/>
      <c r="H299" s="238"/>
      <c r="I299" s="239" t="str">
        <f t="shared" ca="1" si="73"/>
        <v/>
      </c>
      <c r="J299" s="240"/>
      <c r="K299" s="278"/>
      <c r="L299" s="278"/>
      <c r="M299" s="278"/>
      <c r="N299" s="241"/>
      <c r="O299" s="242"/>
      <c r="P299" s="106" t="str">
        <f t="shared" ca="1" si="74"/>
        <v/>
      </c>
      <c r="Q299" s="240"/>
      <c r="R299" s="278"/>
      <c r="S299" s="278"/>
      <c r="T299" s="278"/>
      <c r="U299" s="243"/>
      <c r="V299" s="106"/>
      <c r="W299" s="244" t="str">
        <f t="shared" ca="1" si="75"/>
        <v/>
      </c>
      <c r="X299" s="240"/>
      <c r="Y299" s="278"/>
      <c r="Z299" s="278"/>
      <c r="AA299" s="241"/>
      <c r="AB299" s="238"/>
      <c r="AC299" s="239" t="str">
        <f t="shared" ca="1" si="76"/>
        <v/>
      </c>
      <c r="AD299" s="245" t="str">
        <f t="shared" si="77"/>
        <v/>
      </c>
      <c r="AE299" s="245" t="str">
        <f t="shared" si="78"/>
        <v/>
      </c>
      <c r="AF299" s="11" t="str">
        <f>IF(AD299=4,VLOOKUP(AE299,設定_幼児!$A$2:$B$4,2,1),"---")</f>
        <v>---</v>
      </c>
      <c r="AG299" s="136" t="str">
        <f t="shared" si="79"/>
        <v xml:space="preserve"> </v>
      </c>
      <c r="AH299" s="18" t="str">
        <f t="shared" si="80"/>
        <v/>
      </c>
      <c r="AI299" s="47">
        <v>288</v>
      </c>
      <c r="AJ299" s="47" t="str">
        <f t="shared" si="81"/>
        <v/>
      </c>
      <c r="AK299" s="47" t="str">
        <f t="shared" si="82"/>
        <v>立得点表_幼児!3:７</v>
      </c>
      <c r="AL299" s="156" t="str">
        <f t="shared" si="83"/>
        <v>立得点表_幼児!11:15</v>
      </c>
      <c r="AM299" s="47" t="str">
        <f t="shared" si="84"/>
        <v>ボール得点表_幼児!3:７</v>
      </c>
      <c r="AN299" s="156" t="str">
        <f t="shared" si="85"/>
        <v>ボール得点表_幼児!11:15</v>
      </c>
      <c r="AO299" s="47" t="str">
        <f t="shared" si="86"/>
        <v>25m得点表_幼児!3:7</v>
      </c>
      <c r="AP299" s="156" t="str">
        <f t="shared" si="87"/>
        <v>25m得点表_幼児!11:15</v>
      </c>
      <c r="AQ299" s="47" t="str">
        <f t="shared" si="88"/>
        <v>往得点表_幼児!3:7</v>
      </c>
      <c r="AR299" s="156" t="str">
        <f t="shared" si="89"/>
        <v>往得点表_幼児!11:15</v>
      </c>
      <c r="AS299" s="47" t="e">
        <f>OR(AND(#REF!&lt;=7,#REF!&lt;&gt;""),AND(#REF!&gt;=50,#REF!=""))</f>
        <v>#REF!</v>
      </c>
    </row>
    <row r="300" spans="1:45">
      <c r="A300" s="10">
        <v>289</v>
      </c>
      <c r="B300" s="234"/>
      <c r="C300" s="235"/>
      <c r="D300" s="236"/>
      <c r="E300" s="237" t="str">
        <f t="shared" si="72"/>
        <v/>
      </c>
      <c r="F300" s="235"/>
      <c r="G300" s="235"/>
      <c r="H300" s="238"/>
      <c r="I300" s="239" t="str">
        <f t="shared" ca="1" si="73"/>
        <v/>
      </c>
      <c r="J300" s="240"/>
      <c r="K300" s="278"/>
      <c r="L300" s="278"/>
      <c r="M300" s="278"/>
      <c r="N300" s="241"/>
      <c r="O300" s="242"/>
      <c r="P300" s="106" t="str">
        <f t="shared" ca="1" si="74"/>
        <v/>
      </c>
      <c r="Q300" s="240"/>
      <c r="R300" s="278"/>
      <c r="S300" s="278"/>
      <c r="T300" s="278"/>
      <c r="U300" s="243"/>
      <c r="V300" s="106"/>
      <c r="W300" s="244" t="str">
        <f t="shared" ca="1" si="75"/>
        <v/>
      </c>
      <c r="X300" s="240"/>
      <c r="Y300" s="278"/>
      <c r="Z300" s="278"/>
      <c r="AA300" s="241"/>
      <c r="AB300" s="238"/>
      <c r="AC300" s="239" t="str">
        <f t="shared" ca="1" si="76"/>
        <v/>
      </c>
      <c r="AD300" s="245" t="str">
        <f t="shared" si="77"/>
        <v/>
      </c>
      <c r="AE300" s="245" t="str">
        <f t="shared" si="78"/>
        <v/>
      </c>
      <c r="AF300" s="11" t="str">
        <f>IF(AD300=4,VLOOKUP(AE300,設定_幼児!$A$2:$B$4,2,1),"---")</f>
        <v>---</v>
      </c>
      <c r="AG300" s="136" t="str">
        <f t="shared" si="79"/>
        <v xml:space="preserve"> </v>
      </c>
      <c r="AH300" s="18" t="str">
        <f t="shared" si="80"/>
        <v/>
      </c>
      <c r="AI300" s="47">
        <v>289</v>
      </c>
      <c r="AJ300" s="47" t="str">
        <f t="shared" si="81"/>
        <v/>
      </c>
      <c r="AK300" s="47" t="str">
        <f t="shared" si="82"/>
        <v>立得点表_幼児!3:７</v>
      </c>
      <c r="AL300" s="156" t="str">
        <f t="shared" si="83"/>
        <v>立得点表_幼児!11:15</v>
      </c>
      <c r="AM300" s="47" t="str">
        <f t="shared" si="84"/>
        <v>ボール得点表_幼児!3:７</v>
      </c>
      <c r="AN300" s="156" t="str">
        <f t="shared" si="85"/>
        <v>ボール得点表_幼児!11:15</v>
      </c>
      <c r="AO300" s="47" t="str">
        <f t="shared" si="86"/>
        <v>25m得点表_幼児!3:7</v>
      </c>
      <c r="AP300" s="156" t="str">
        <f t="shared" si="87"/>
        <v>25m得点表_幼児!11:15</v>
      </c>
      <c r="AQ300" s="47" t="str">
        <f t="shared" si="88"/>
        <v>往得点表_幼児!3:7</v>
      </c>
      <c r="AR300" s="156" t="str">
        <f t="shared" si="89"/>
        <v>往得点表_幼児!11:15</v>
      </c>
      <c r="AS300" s="47" t="e">
        <f>OR(AND(#REF!&lt;=7,#REF!&lt;&gt;""),AND(#REF!&gt;=50,#REF!=""))</f>
        <v>#REF!</v>
      </c>
    </row>
    <row r="301" spans="1:45">
      <c r="A301" s="10">
        <v>290</v>
      </c>
      <c r="B301" s="234"/>
      <c r="C301" s="235"/>
      <c r="D301" s="236"/>
      <c r="E301" s="237" t="str">
        <f t="shared" si="72"/>
        <v/>
      </c>
      <c r="F301" s="235"/>
      <c r="G301" s="235"/>
      <c r="H301" s="238"/>
      <c r="I301" s="239" t="str">
        <f t="shared" ca="1" si="73"/>
        <v/>
      </c>
      <c r="J301" s="240"/>
      <c r="K301" s="278"/>
      <c r="L301" s="278"/>
      <c r="M301" s="278"/>
      <c r="N301" s="241"/>
      <c r="O301" s="242"/>
      <c r="P301" s="106" t="str">
        <f t="shared" ca="1" si="74"/>
        <v/>
      </c>
      <c r="Q301" s="240"/>
      <c r="R301" s="278"/>
      <c r="S301" s="278"/>
      <c r="T301" s="278"/>
      <c r="U301" s="243"/>
      <c r="V301" s="106"/>
      <c r="W301" s="244" t="str">
        <f t="shared" ca="1" si="75"/>
        <v/>
      </c>
      <c r="X301" s="240"/>
      <c r="Y301" s="278"/>
      <c r="Z301" s="278"/>
      <c r="AA301" s="241"/>
      <c r="AB301" s="238"/>
      <c r="AC301" s="239" t="str">
        <f t="shared" ca="1" si="76"/>
        <v/>
      </c>
      <c r="AD301" s="245" t="str">
        <f t="shared" si="77"/>
        <v/>
      </c>
      <c r="AE301" s="245" t="str">
        <f t="shared" si="78"/>
        <v/>
      </c>
      <c r="AF301" s="11" t="str">
        <f>IF(AD301=4,VLOOKUP(AE301,設定_幼児!$A$2:$B$4,2,1),"---")</f>
        <v>---</v>
      </c>
      <c r="AG301" s="136" t="str">
        <f t="shared" si="79"/>
        <v xml:space="preserve"> </v>
      </c>
      <c r="AH301" s="18" t="str">
        <f t="shared" si="80"/>
        <v/>
      </c>
      <c r="AI301" s="47">
        <v>290</v>
      </c>
      <c r="AJ301" s="47" t="str">
        <f t="shared" si="81"/>
        <v/>
      </c>
      <c r="AK301" s="47" t="str">
        <f t="shared" si="82"/>
        <v>立得点表_幼児!3:７</v>
      </c>
      <c r="AL301" s="156" t="str">
        <f t="shared" si="83"/>
        <v>立得点表_幼児!11:15</v>
      </c>
      <c r="AM301" s="47" t="str">
        <f t="shared" si="84"/>
        <v>ボール得点表_幼児!3:７</v>
      </c>
      <c r="AN301" s="156" t="str">
        <f t="shared" si="85"/>
        <v>ボール得点表_幼児!11:15</v>
      </c>
      <c r="AO301" s="47" t="str">
        <f t="shared" si="86"/>
        <v>25m得点表_幼児!3:7</v>
      </c>
      <c r="AP301" s="156" t="str">
        <f t="shared" si="87"/>
        <v>25m得点表_幼児!11:15</v>
      </c>
      <c r="AQ301" s="47" t="str">
        <f t="shared" si="88"/>
        <v>往得点表_幼児!3:7</v>
      </c>
      <c r="AR301" s="156" t="str">
        <f t="shared" si="89"/>
        <v>往得点表_幼児!11:15</v>
      </c>
      <c r="AS301" s="47" t="e">
        <f>OR(AND(#REF!&lt;=7,#REF!&lt;&gt;""),AND(#REF!&gt;=50,#REF!=""))</f>
        <v>#REF!</v>
      </c>
    </row>
    <row r="302" spans="1:45">
      <c r="A302" s="10">
        <v>291</v>
      </c>
      <c r="B302" s="234"/>
      <c r="C302" s="235"/>
      <c r="D302" s="236"/>
      <c r="E302" s="237" t="str">
        <f t="shared" si="72"/>
        <v/>
      </c>
      <c r="F302" s="235"/>
      <c r="G302" s="235"/>
      <c r="H302" s="238"/>
      <c r="I302" s="239" t="str">
        <f t="shared" ca="1" si="73"/>
        <v/>
      </c>
      <c r="J302" s="240"/>
      <c r="K302" s="278"/>
      <c r="L302" s="278"/>
      <c r="M302" s="278"/>
      <c r="N302" s="241"/>
      <c r="O302" s="242"/>
      <c r="P302" s="106" t="str">
        <f t="shared" ca="1" si="74"/>
        <v/>
      </c>
      <c r="Q302" s="240"/>
      <c r="R302" s="278"/>
      <c r="S302" s="278"/>
      <c r="T302" s="278"/>
      <c r="U302" s="243"/>
      <c r="V302" s="106"/>
      <c r="W302" s="244" t="str">
        <f t="shared" ca="1" si="75"/>
        <v/>
      </c>
      <c r="X302" s="240"/>
      <c r="Y302" s="278"/>
      <c r="Z302" s="278"/>
      <c r="AA302" s="241"/>
      <c r="AB302" s="238"/>
      <c r="AC302" s="239" t="str">
        <f t="shared" ca="1" si="76"/>
        <v/>
      </c>
      <c r="AD302" s="245" t="str">
        <f t="shared" si="77"/>
        <v/>
      </c>
      <c r="AE302" s="245" t="str">
        <f t="shared" si="78"/>
        <v/>
      </c>
      <c r="AF302" s="11" t="str">
        <f>IF(AD302=4,VLOOKUP(AE302,設定_幼児!$A$2:$B$4,2,1),"---")</f>
        <v>---</v>
      </c>
      <c r="AG302" s="136" t="str">
        <f t="shared" si="79"/>
        <v xml:space="preserve"> </v>
      </c>
      <c r="AH302" s="18" t="str">
        <f t="shared" si="80"/>
        <v/>
      </c>
      <c r="AI302" s="47">
        <v>291</v>
      </c>
      <c r="AJ302" s="47" t="str">
        <f t="shared" si="81"/>
        <v/>
      </c>
      <c r="AK302" s="47" t="str">
        <f t="shared" si="82"/>
        <v>立得点表_幼児!3:７</v>
      </c>
      <c r="AL302" s="156" t="str">
        <f t="shared" si="83"/>
        <v>立得点表_幼児!11:15</v>
      </c>
      <c r="AM302" s="47" t="str">
        <f t="shared" si="84"/>
        <v>ボール得点表_幼児!3:７</v>
      </c>
      <c r="AN302" s="156" t="str">
        <f t="shared" si="85"/>
        <v>ボール得点表_幼児!11:15</v>
      </c>
      <c r="AO302" s="47" t="str">
        <f t="shared" si="86"/>
        <v>25m得点表_幼児!3:7</v>
      </c>
      <c r="AP302" s="156" t="str">
        <f t="shared" si="87"/>
        <v>25m得点表_幼児!11:15</v>
      </c>
      <c r="AQ302" s="47" t="str">
        <f t="shared" si="88"/>
        <v>往得点表_幼児!3:7</v>
      </c>
      <c r="AR302" s="156" t="str">
        <f t="shared" si="89"/>
        <v>往得点表_幼児!11:15</v>
      </c>
      <c r="AS302" s="47" t="e">
        <f>OR(AND(#REF!&lt;=7,#REF!&lt;&gt;""),AND(#REF!&gt;=50,#REF!=""))</f>
        <v>#REF!</v>
      </c>
    </row>
    <row r="303" spans="1:45">
      <c r="A303" s="10">
        <v>292</v>
      </c>
      <c r="B303" s="234"/>
      <c r="C303" s="235"/>
      <c r="D303" s="236"/>
      <c r="E303" s="237" t="str">
        <f t="shared" si="72"/>
        <v/>
      </c>
      <c r="F303" s="235"/>
      <c r="G303" s="235"/>
      <c r="H303" s="238"/>
      <c r="I303" s="239" t="str">
        <f t="shared" ca="1" si="73"/>
        <v/>
      </c>
      <c r="J303" s="240"/>
      <c r="K303" s="278"/>
      <c r="L303" s="278"/>
      <c r="M303" s="278"/>
      <c r="N303" s="241"/>
      <c r="O303" s="242"/>
      <c r="P303" s="106" t="str">
        <f t="shared" ca="1" si="74"/>
        <v/>
      </c>
      <c r="Q303" s="240"/>
      <c r="R303" s="278"/>
      <c r="S303" s="278"/>
      <c r="T303" s="278"/>
      <c r="U303" s="243"/>
      <c r="V303" s="106"/>
      <c r="W303" s="244" t="str">
        <f t="shared" ca="1" si="75"/>
        <v/>
      </c>
      <c r="X303" s="240"/>
      <c r="Y303" s="278"/>
      <c r="Z303" s="278"/>
      <c r="AA303" s="241"/>
      <c r="AB303" s="238"/>
      <c r="AC303" s="239" t="str">
        <f t="shared" ca="1" si="76"/>
        <v/>
      </c>
      <c r="AD303" s="245" t="str">
        <f t="shared" si="77"/>
        <v/>
      </c>
      <c r="AE303" s="245" t="str">
        <f t="shared" si="78"/>
        <v/>
      </c>
      <c r="AF303" s="11" t="str">
        <f>IF(AD303=4,VLOOKUP(AE303,設定_幼児!$A$2:$B$4,2,1),"---")</f>
        <v>---</v>
      </c>
      <c r="AG303" s="136" t="str">
        <f t="shared" si="79"/>
        <v xml:space="preserve"> </v>
      </c>
      <c r="AH303" s="18" t="str">
        <f t="shared" si="80"/>
        <v/>
      </c>
      <c r="AI303" s="47">
        <v>292</v>
      </c>
      <c r="AJ303" s="47" t="str">
        <f t="shared" si="81"/>
        <v/>
      </c>
      <c r="AK303" s="47" t="str">
        <f t="shared" si="82"/>
        <v>立得点表_幼児!3:７</v>
      </c>
      <c r="AL303" s="156" t="str">
        <f t="shared" si="83"/>
        <v>立得点表_幼児!11:15</v>
      </c>
      <c r="AM303" s="47" t="str">
        <f t="shared" si="84"/>
        <v>ボール得点表_幼児!3:７</v>
      </c>
      <c r="AN303" s="156" t="str">
        <f t="shared" si="85"/>
        <v>ボール得点表_幼児!11:15</v>
      </c>
      <c r="AO303" s="47" t="str">
        <f t="shared" si="86"/>
        <v>25m得点表_幼児!3:7</v>
      </c>
      <c r="AP303" s="156" t="str">
        <f t="shared" si="87"/>
        <v>25m得点表_幼児!11:15</v>
      </c>
      <c r="AQ303" s="47" t="str">
        <f t="shared" si="88"/>
        <v>往得点表_幼児!3:7</v>
      </c>
      <c r="AR303" s="156" t="str">
        <f t="shared" si="89"/>
        <v>往得点表_幼児!11:15</v>
      </c>
      <c r="AS303" s="47" t="e">
        <f>OR(AND(#REF!&lt;=7,#REF!&lt;&gt;""),AND(#REF!&gt;=50,#REF!=""))</f>
        <v>#REF!</v>
      </c>
    </row>
    <row r="304" spans="1:45">
      <c r="A304" s="10">
        <v>293</v>
      </c>
      <c r="B304" s="234"/>
      <c r="C304" s="235"/>
      <c r="D304" s="236"/>
      <c r="E304" s="237" t="str">
        <f t="shared" ref="E304:E367" si="90">IF(D304="","",DATEDIF(D304,$W$4,"y"))</f>
        <v/>
      </c>
      <c r="F304" s="235"/>
      <c r="G304" s="235"/>
      <c r="H304" s="238"/>
      <c r="I304" s="239" t="str">
        <f t="shared" ref="I304:I367" ca="1" si="91">IF(B304="","",IF(H304="","",CHOOSE(MATCH($H304,IF($C304="男",INDIRECT(AK304),INDIRECT(AL304)),1),1,2,3,4,5)))</f>
        <v/>
      </c>
      <c r="J304" s="240"/>
      <c r="K304" s="278"/>
      <c r="L304" s="278"/>
      <c r="M304" s="278"/>
      <c r="N304" s="241"/>
      <c r="O304" s="242"/>
      <c r="P304" s="106" t="str">
        <f t="shared" ref="P304:P367" ca="1" si="92">IF(B304="","",IF(O304="","",CHOOSE(MATCH($O304,IF($C304="男",INDIRECT(AM304),INDIRECT(AN304)),1),1,2,3,4,5)))</f>
        <v/>
      </c>
      <c r="Q304" s="240"/>
      <c r="R304" s="278"/>
      <c r="S304" s="278"/>
      <c r="T304" s="278"/>
      <c r="U304" s="243"/>
      <c r="V304" s="106"/>
      <c r="W304" s="244" t="str">
        <f t="shared" ref="W304:W367" ca="1" si="93">IF(B304="","",IF(V304="","",CHOOSE(MATCH($V304,IF($C304="男",INDIRECT(AO304),INDIRECT(AP304)),1),5,4,3,2,1)))</f>
        <v/>
      </c>
      <c r="X304" s="240"/>
      <c r="Y304" s="278"/>
      <c r="Z304" s="278"/>
      <c r="AA304" s="241"/>
      <c r="AB304" s="238"/>
      <c r="AC304" s="239" t="str">
        <f t="shared" ref="AC304:AC367" ca="1" si="94">IF(B304="","",IF(AB304="","",CHOOSE(MATCH(AB304,IF($C304="男",INDIRECT(AQ304),INDIRECT(AR304)),1),1,2,3,4,5)))</f>
        <v/>
      </c>
      <c r="AD304" s="245" t="str">
        <f t="shared" ref="AD304:AD367" si="95">IF(B304="","",COUNT(H304,O304,V304,AB304))</f>
        <v/>
      </c>
      <c r="AE304" s="245" t="str">
        <f t="shared" ref="AE304:AE367" si="96">IF(B304="","",SUM(I304,P304,,W304,AC304))</f>
        <v/>
      </c>
      <c r="AF304" s="11" t="str">
        <f>IF(AD304=4,VLOOKUP(AE304,設定_幼児!$A$2:$B$4,2,1),"---")</f>
        <v>---</v>
      </c>
      <c r="AG304" s="136" t="str">
        <f t="shared" ref="AG304:AG367" si="97">IF(D304=""," ",DATEDIF(D304,$W$4,"M"))</f>
        <v xml:space="preserve"> </v>
      </c>
      <c r="AH304" s="18" t="str">
        <f t="shared" ref="AH304:AH367" si="98">_xlfn.IFS(AG304=" ","",AG304&lt;=41,"3",AG304&lt;=47,"3.5",AG304&lt;=53,"4",AG304&lt;=59,4.5,AG304&lt;=65,5,AG304&lt;=71,5.5,AG304&gt;71,6,AG304="","")</f>
        <v/>
      </c>
      <c r="AI304" s="47">
        <v>293</v>
      </c>
      <c r="AJ304" s="47" t="str">
        <f t="shared" ref="AJ304:AJ367" si="99">IF(E304="","",VLOOKUP(E304,幼児年齢変換表,2))</f>
        <v/>
      </c>
      <c r="AK304" s="47" t="str">
        <f t="shared" si="82"/>
        <v>立得点表_幼児!3:７</v>
      </c>
      <c r="AL304" s="156" t="str">
        <f t="shared" si="83"/>
        <v>立得点表_幼児!11:15</v>
      </c>
      <c r="AM304" s="47" t="str">
        <f t="shared" si="84"/>
        <v>ボール得点表_幼児!3:７</v>
      </c>
      <c r="AN304" s="156" t="str">
        <f t="shared" si="85"/>
        <v>ボール得点表_幼児!11:15</v>
      </c>
      <c r="AO304" s="47" t="str">
        <f t="shared" si="86"/>
        <v>25m得点表_幼児!3:7</v>
      </c>
      <c r="AP304" s="156" t="str">
        <f t="shared" si="87"/>
        <v>25m得点表_幼児!11:15</v>
      </c>
      <c r="AQ304" s="47" t="str">
        <f t="shared" si="88"/>
        <v>往得点表_幼児!3:7</v>
      </c>
      <c r="AR304" s="156" t="str">
        <f t="shared" si="89"/>
        <v>往得点表_幼児!11:15</v>
      </c>
      <c r="AS304" s="47" t="e">
        <f>OR(AND(#REF!&lt;=7,#REF!&lt;&gt;""),AND(#REF!&gt;=50,#REF!=""))</f>
        <v>#REF!</v>
      </c>
    </row>
    <row r="305" spans="1:45">
      <c r="A305" s="10">
        <v>294</v>
      </c>
      <c r="B305" s="234"/>
      <c r="C305" s="235"/>
      <c r="D305" s="236"/>
      <c r="E305" s="237" t="str">
        <f t="shared" si="90"/>
        <v/>
      </c>
      <c r="F305" s="235"/>
      <c r="G305" s="235"/>
      <c r="H305" s="238"/>
      <c r="I305" s="239" t="str">
        <f t="shared" ca="1" si="91"/>
        <v/>
      </c>
      <c r="J305" s="240"/>
      <c r="K305" s="278"/>
      <c r="L305" s="278"/>
      <c r="M305" s="278"/>
      <c r="N305" s="241"/>
      <c r="O305" s="242"/>
      <c r="P305" s="106" t="str">
        <f t="shared" ca="1" si="92"/>
        <v/>
      </c>
      <c r="Q305" s="240"/>
      <c r="R305" s="278"/>
      <c r="S305" s="278"/>
      <c r="T305" s="278"/>
      <c r="U305" s="243"/>
      <c r="V305" s="106"/>
      <c r="W305" s="244" t="str">
        <f t="shared" ca="1" si="93"/>
        <v/>
      </c>
      <c r="X305" s="240"/>
      <c r="Y305" s="278"/>
      <c r="Z305" s="278"/>
      <c r="AA305" s="241"/>
      <c r="AB305" s="238"/>
      <c r="AC305" s="239" t="str">
        <f t="shared" ca="1" si="94"/>
        <v/>
      </c>
      <c r="AD305" s="245" t="str">
        <f t="shared" si="95"/>
        <v/>
      </c>
      <c r="AE305" s="245" t="str">
        <f t="shared" si="96"/>
        <v/>
      </c>
      <c r="AF305" s="11" t="str">
        <f>IF(AD305=4,VLOOKUP(AE305,設定_幼児!$A$2:$B$4,2,1),"---")</f>
        <v>---</v>
      </c>
      <c r="AG305" s="136" t="str">
        <f t="shared" si="97"/>
        <v xml:space="preserve"> </v>
      </c>
      <c r="AH305" s="18" t="str">
        <f t="shared" si="98"/>
        <v/>
      </c>
      <c r="AI305" s="47">
        <v>294</v>
      </c>
      <c r="AJ305" s="47" t="str">
        <f t="shared" si="99"/>
        <v/>
      </c>
      <c r="AK305" s="47" t="str">
        <f t="shared" si="82"/>
        <v>立得点表_幼児!3:７</v>
      </c>
      <c r="AL305" s="156" t="str">
        <f t="shared" si="83"/>
        <v>立得点表_幼児!11:15</v>
      </c>
      <c r="AM305" s="47" t="str">
        <f t="shared" si="84"/>
        <v>ボール得点表_幼児!3:７</v>
      </c>
      <c r="AN305" s="156" t="str">
        <f t="shared" si="85"/>
        <v>ボール得点表_幼児!11:15</v>
      </c>
      <c r="AO305" s="47" t="str">
        <f t="shared" si="86"/>
        <v>25m得点表_幼児!3:7</v>
      </c>
      <c r="AP305" s="156" t="str">
        <f t="shared" si="87"/>
        <v>25m得点表_幼児!11:15</v>
      </c>
      <c r="AQ305" s="47" t="str">
        <f t="shared" si="88"/>
        <v>往得点表_幼児!3:7</v>
      </c>
      <c r="AR305" s="156" t="str">
        <f t="shared" si="89"/>
        <v>往得点表_幼児!11:15</v>
      </c>
      <c r="AS305" s="47" t="e">
        <f>OR(AND(#REF!&lt;=7,#REF!&lt;&gt;""),AND(#REF!&gt;=50,#REF!=""))</f>
        <v>#REF!</v>
      </c>
    </row>
    <row r="306" spans="1:45">
      <c r="A306" s="10">
        <v>295</v>
      </c>
      <c r="B306" s="234"/>
      <c r="C306" s="235"/>
      <c r="D306" s="236"/>
      <c r="E306" s="237" t="str">
        <f t="shared" si="90"/>
        <v/>
      </c>
      <c r="F306" s="235"/>
      <c r="G306" s="235"/>
      <c r="H306" s="238"/>
      <c r="I306" s="239" t="str">
        <f t="shared" ca="1" si="91"/>
        <v/>
      </c>
      <c r="J306" s="240"/>
      <c r="K306" s="278"/>
      <c r="L306" s="278"/>
      <c r="M306" s="278"/>
      <c r="N306" s="241"/>
      <c r="O306" s="242"/>
      <c r="P306" s="106" t="str">
        <f t="shared" ca="1" si="92"/>
        <v/>
      </c>
      <c r="Q306" s="240"/>
      <c r="R306" s="278"/>
      <c r="S306" s="278"/>
      <c r="T306" s="278"/>
      <c r="U306" s="243"/>
      <c r="V306" s="106"/>
      <c r="W306" s="244" t="str">
        <f t="shared" ca="1" si="93"/>
        <v/>
      </c>
      <c r="X306" s="240"/>
      <c r="Y306" s="278"/>
      <c r="Z306" s="278"/>
      <c r="AA306" s="241"/>
      <c r="AB306" s="238"/>
      <c r="AC306" s="239" t="str">
        <f t="shared" ca="1" si="94"/>
        <v/>
      </c>
      <c r="AD306" s="245" t="str">
        <f t="shared" si="95"/>
        <v/>
      </c>
      <c r="AE306" s="245" t="str">
        <f t="shared" si="96"/>
        <v/>
      </c>
      <c r="AF306" s="11" t="str">
        <f>IF(AD306=4,VLOOKUP(AE306,設定_幼児!$A$2:$B$4,2,1),"---")</f>
        <v>---</v>
      </c>
      <c r="AG306" s="136" t="str">
        <f t="shared" si="97"/>
        <v xml:space="preserve"> </v>
      </c>
      <c r="AH306" s="18" t="str">
        <f t="shared" si="98"/>
        <v/>
      </c>
      <c r="AI306" s="47">
        <v>295</v>
      </c>
      <c r="AJ306" s="47" t="str">
        <f t="shared" si="99"/>
        <v/>
      </c>
      <c r="AK306" s="47" t="str">
        <f t="shared" si="82"/>
        <v>立得点表_幼児!3:７</v>
      </c>
      <c r="AL306" s="156" t="str">
        <f t="shared" si="83"/>
        <v>立得点表_幼児!11:15</v>
      </c>
      <c r="AM306" s="47" t="str">
        <f t="shared" si="84"/>
        <v>ボール得点表_幼児!3:７</v>
      </c>
      <c r="AN306" s="156" t="str">
        <f t="shared" si="85"/>
        <v>ボール得点表_幼児!11:15</v>
      </c>
      <c r="AO306" s="47" t="str">
        <f t="shared" si="86"/>
        <v>25m得点表_幼児!3:7</v>
      </c>
      <c r="AP306" s="156" t="str">
        <f t="shared" si="87"/>
        <v>25m得点表_幼児!11:15</v>
      </c>
      <c r="AQ306" s="47" t="str">
        <f t="shared" si="88"/>
        <v>往得点表_幼児!3:7</v>
      </c>
      <c r="AR306" s="156" t="str">
        <f t="shared" si="89"/>
        <v>往得点表_幼児!11:15</v>
      </c>
      <c r="AS306" s="47" t="e">
        <f>OR(AND(#REF!&lt;=7,#REF!&lt;&gt;""),AND(#REF!&gt;=50,#REF!=""))</f>
        <v>#REF!</v>
      </c>
    </row>
    <row r="307" spans="1:45">
      <c r="A307" s="10">
        <v>296</v>
      </c>
      <c r="B307" s="234"/>
      <c r="C307" s="235"/>
      <c r="D307" s="236"/>
      <c r="E307" s="237" t="str">
        <f t="shared" si="90"/>
        <v/>
      </c>
      <c r="F307" s="235"/>
      <c r="G307" s="235"/>
      <c r="H307" s="238"/>
      <c r="I307" s="239" t="str">
        <f t="shared" ca="1" si="91"/>
        <v/>
      </c>
      <c r="J307" s="240"/>
      <c r="K307" s="278"/>
      <c r="L307" s="278"/>
      <c r="M307" s="278"/>
      <c r="N307" s="241"/>
      <c r="O307" s="242"/>
      <c r="P307" s="106" t="str">
        <f t="shared" ca="1" si="92"/>
        <v/>
      </c>
      <c r="Q307" s="240"/>
      <c r="R307" s="278"/>
      <c r="S307" s="278"/>
      <c r="T307" s="278"/>
      <c r="U307" s="243"/>
      <c r="V307" s="106"/>
      <c r="W307" s="244" t="str">
        <f t="shared" ca="1" si="93"/>
        <v/>
      </c>
      <c r="X307" s="240"/>
      <c r="Y307" s="278"/>
      <c r="Z307" s="278"/>
      <c r="AA307" s="241"/>
      <c r="AB307" s="238"/>
      <c r="AC307" s="239" t="str">
        <f t="shared" ca="1" si="94"/>
        <v/>
      </c>
      <c r="AD307" s="245" t="str">
        <f t="shared" si="95"/>
        <v/>
      </c>
      <c r="AE307" s="245" t="str">
        <f t="shared" si="96"/>
        <v/>
      </c>
      <c r="AF307" s="11" t="str">
        <f>IF(AD307=4,VLOOKUP(AE307,設定_幼児!$A$2:$B$4,2,1),"---")</f>
        <v>---</v>
      </c>
      <c r="AG307" s="136" t="str">
        <f t="shared" si="97"/>
        <v xml:space="preserve"> </v>
      </c>
      <c r="AH307" s="18" t="str">
        <f t="shared" si="98"/>
        <v/>
      </c>
      <c r="AI307" s="47">
        <v>296</v>
      </c>
      <c r="AJ307" s="47" t="str">
        <f t="shared" si="99"/>
        <v/>
      </c>
      <c r="AK307" s="47" t="str">
        <f t="shared" si="82"/>
        <v>立得点表_幼児!3:７</v>
      </c>
      <c r="AL307" s="156" t="str">
        <f t="shared" si="83"/>
        <v>立得点表_幼児!11:15</v>
      </c>
      <c r="AM307" s="47" t="str">
        <f t="shared" si="84"/>
        <v>ボール得点表_幼児!3:７</v>
      </c>
      <c r="AN307" s="156" t="str">
        <f t="shared" si="85"/>
        <v>ボール得点表_幼児!11:15</v>
      </c>
      <c r="AO307" s="47" t="str">
        <f t="shared" si="86"/>
        <v>25m得点表_幼児!3:7</v>
      </c>
      <c r="AP307" s="156" t="str">
        <f t="shared" si="87"/>
        <v>25m得点表_幼児!11:15</v>
      </c>
      <c r="AQ307" s="47" t="str">
        <f t="shared" si="88"/>
        <v>往得点表_幼児!3:7</v>
      </c>
      <c r="AR307" s="156" t="str">
        <f t="shared" si="89"/>
        <v>往得点表_幼児!11:15</v>
      </c>
      <c r="AS307" s="47" t="e">
        <f>OR(AND(#REF!&lt;=7,#REF!&lt;&gt;""),AND(#REF!&gt;=50,#REF!=""))</f>
        <v>#REF!</v>
      </c>
    </row>
    <row r="308" spans="1:45">
      <c r="A308" s="10">
        <v>297</v>
      </c>
      <c r="B308" s="234"/>
      <c r="C308" s="235"/>
      <c r="D308" s="236"/>
      <c r="E308" s="237" t="str">
        <f t="shared" si="90"/>
        <v/>
      </c>
      <c r="F308" s="235"/>
      <c r="G308" s="235"/>
      <c r="H308" s="238"/>
      <c r="I308" s="239" t="str">
        <f t="shared" ca="1" si="91"/>
        <v/>
      </c>
      <c r="J308" s="240"/>
      <c r="K308" s="278"/>
      <c r="L308" s="278"/>
      <c r="M308" s="278"/>
      <c r="N308" s="241"/>
      <c r="O308" s="242"/>
      <c r="P308" s="106" t="str">
        <f t="shared" ca="1" si="92"/>
        <v/>
      </c>
      <c r="Q308" s="240"/>
      <c r="R308" s="278"/>
      <c r="S308" s="278"/>
      <c r="T308" s="278"/>
      <c r="U308" s="243"/>
      <c r="V308" s="106"/>
      <c r="W308" s="244" t="str">
        <f t="shared" ca="1" si="93"/>
        <v/>
      </c>
      <c r="X308" s="240"/>
      <c r="Y308" s="278"/>
      <c r="Z308" s="278"/>
      <c r="AA308" s="241"/>
      <c r="AB308" s="238"/>
      <c r="AC308" s="239" t="str">
        <f t="shared" ca="1" si="94"/>
        <v/>
      </c>
      <c r="AD308" s="245" t="str">
        <f t="shared" si="95"/>
        <v/>
      </c>
      <c r="AE308" s="245" t="str">
        <f t="shared" si="96"/>
        <v/>
      </c>
      <c r="AF308" s="11" t="str">
        <f>IF(AD308=4,VLOOKUP(AE308,設定_幼児!$A$2:$B$4,2,1),"---")</f>
        <v>---</v>
      </c>
      <c r="AG308" s="136" t="str">
        <f t="shared" si="97"/>
        <v xml:space="preserve"> </v>
      </c>
      <c r="AH308" s="18" t="str">
        <f t="shared" si="98"/>
        <v/>
      </c>
      <c r="AI308" s="47">
        <v>297</v>
      </c>
      <c r="AJ308" s="47" t="str">
        <f t="shared" si="99"/>
        <v/>
      </c>
      <c r="AK308" s="47" t="str">
        <f t="shared" si="82"/>
        <v>立得点表_幼児!3:７</v>
      </c>
      <c r="AL308" s="156" t="str">
        <f t="shared" si="83"/>
        <v>立得点表_幼児!11:15</v>
      </c>
      <c r="AM308" s="47" t="str">
        <f t="shared" si="84"/>
        <v>ボール得点表_幼児!3:７</v>
      </c>
      <c r="AN308" s="156" t="str">
        <f t="shared" si="85"/>
        <v>ボール得点表_幼児!11:15</v>
      </c>
      <c r="AO308" s="47" t="str">
        <f t="shared" si="86"/>
        <v>25m得点表_幼児!3:7</v>
      </c>
      <c r="AP308" s="156" t="str">
        <f t="shared" si="87"/>
        <v>25m得点表_幼児!11:15</v>
      </c>
      <c r="AQ308" s="47" t="str">
        <f t="shared" si="88"/>
        <v>往得点表_幼児!3:7</v>
      </c>
      <c r="AR308" s="156" t="str">
        <f t="shared" si="89"/>
        <v>往得点表_幼児!11:15</v>
      </c>
      <c r="AS308" s="47" t="e">
        <f>OR(AND(#REF!&lt;=7,#REF!&lt;&gt;""),AND(#REF!&gt;=50,#REF!=""))</f>
        <v>#REF!</v>
      </c>
    </row>
    <row r="309" spans="1:45">
      <c r="A309" s="10">
        <v>298</v>
      </c>
      <c r="B309" s="234"/>
      <c r="C309" s="235"/>
      <c r="D309" s="236"/>
      <c r="E309" s="237" t="str">
        <f t="shared" si="90"/>
        <v/>
      </c>
      <c r="F309" s="235"/>
      <c r="G309" s="235"/>
      <c r="H309" s="238"/>
      <c r="I309" s="239" t="str">
        <f t="shared" ca="1" si="91"/>
        <v/>
      </c>
      <c r="J309" s="240"/>
      <c r="K309" s="278"/>
      <c r="L309" s="278"/>
      <c r="M309" s="278"/>
      <c r="N309" s="241"/>
      <c r="O309" s="242"/>
      <c r="P309" s="106" t="str">
        <f t="shared" ca="1" si="92"/>
        <v/>
      </c>
      <c r="Q309" s="240"/>
      <c r="R309" s="278"/>
      <c r="S309" s="278"/>
      <c r="T309" s="278"/>
      <c r="U309" s="243"/>
      <c r="V309" s="106"/>
      <c r="W309" s="244" t="str">
        <f t="shared" ca="1" si="93"/>
        <v/>
      </c>
      <c r="X309" s="240"/>
      <c r="Y309" s="278"/>
      <c r="Z309" s="278"/>
      <c r="AA309" s="241"/>
      <c r="AB309" s="238"/>
      <c r="AC309" s="239" t="str">
        <f t="shared" ca="1" si="94"/>
        <v/>
      </c>
      <c r="AD309" s="245" t="str">
        <f t="shared" si="95"/>
        <v/>
      </c>
      <c r="AE309" s="245" t="str">
        <f t="shared" si="96"/>
        <v/>
      </c>
      <c r="AF309" s="11" t="str">
        <f>IF(AD309=4,VLOOKUP(AE309,設定_幼児!$A$2:$B$4,2,1),"---")</f>
        <v>---</v>
      </c>
      <c r="AG309" s="136" t="str">
        <f t="shared" si="97"/>
        <v xml:space="preserve"> </v>
      </c>
      <c r="AH309" s="18" t="str">
        <f t="shared" si="98"/>
        <v/>
      </c>
      <c r="AI309" s="47">
        <v>298</v>
      </c>
      <c r="AJ309" s="47" t="str">
        <f t="shared" si="99"/>
        <v/>
      </c>
      <c r="AK309" s="47" t="str">
        <f t="shared" si="82"/>
        <v>立得点表_幼児!3:７</v>
      </c>
      <c r="AL309" s="156" t="str">
        <f t="shared" si="83"/>
        <v>立得点表_幼児!11:15</v>
      </c>
      <c r="AM309" s="47" t="str">
        <f t="shared" si="84"/>
        <v>ボール得点表_幼児!3:７</v>
      </c>
      <c r="AN309" s="156" t="str">
        <f t="shared" si="85"/>
        <v>ボール得点表_幼児!11:15</v>
      </c>
      <c r="AO309" s="47" t="str">
        <f t="shared" si="86"/>
        <v>25m得点表_幼児!3:7</v>
      </c>
      <c r="AP309" s="156" t="str">
        <f t="shared" si="87"/>
        <v>25m得点表_幼児!11:15</v>
      </c>
      <c r="AQ309" s="47" t="str">
        <f t="shared" si="88"/>
        <v>往得点表_幼児!3:7</v>
      </c>
      <c r="AR309" s="156" t="str">
        <f t="shared" si="89"/>
        <v>往得点表_幼児!11:15</v>
      </c>
      <c r="AS309" s="47" t="e">
        <f>OR(AND(#REF!&lt;=7,#REF!&lt;&gt;""),AND(#REF!&gt;=50,#REF!=""))</f>
        <v>#REF!</v>
      </c>
    </row>
    <row r="310" spans="1:45">
      <c r="A310" s="10">
        <v>299</v>
      </c>
      <c r="B310" s="234"/>
      <c r="C310" s="235"/>
      <c r="D310" s="236"/>
      <c r="E310" s="237" t="str">
        <f t="shared" si="90"/>
        <v/>
      </c>
      <c r="F310" s="235"/>
      <c r="G310" s="235"/>
      <c r="H310" s="238"/>
      <c r="I310" s="239" t="str">
        <f t="shared" ca="1" si="91"/>
        <v/>
      </c>
      <c r="J310" s="240"/>
      <c r="K310" s="278"/>
      <c r="L310" s="278"/>
      <c r="M310" s="278"/>
      <c r="N310" s="241"/>
      <c r="O310" s="242"/>
      <c r="P310" s="106" t="str">
        <f t="shared" ca="1" si="92"/>
        <v/>
      </c>
      <c r="Q310" s="240"/>
      <c r="R310" s="278"/>
      <c r="S310" s="278"/>
      <c r="T310" s="278"/>
      <c r="U310" s="243"/>
      <c r="V310" s="106"/>
      <c r="W310" s="244" t="str">
        <f t="shared" ca="1" si="93"/>
        <v/>
      </c>
      <c r="X310" s="240"/>
      <c r="Y310" s="278"/>
      <c r="Z310" s="278"/>
      <c r="AA310" s="241"/>
      <c r="AB310" s="238"/>
      <c r="AC310" s="239" t="str">
        <f t="shared" ca="1" si="94"/>
        <v/>
      </c>
      <c r="AD310" s="245" t="str">
        <f t="shared" si="95"/>
        <v/>
      </c>
      <c r="AE310" s="245" t="str">
        <f t="shared" si="96"/>
        <v/>
      </c>
      <c r="AF310" s="11" t="str">
        <f>IF(AD310=4,VLOOKUP(AE310,設定_幼児!$A$2:$B$4,2,1),"---")</f>
        <v>---</v>
      </c>
      <c r="AG310" s="136" t="str">
        <f t="shared" si="97"/>
        <v xml:space="preserve"> </v>
      </c>
      <c r="AH310" s="18" t="str">
        <f t="shared" si="98"/>
        <v/>
      </c>
      <c r="AI310" s="47">
        <v>299</v>
      </c>
      <c r="AJ310" s="47" t="str">
        <f t="shared" si="99"/>
        <v/>
      </c>
      <c r="AK310" s="47" t="str">
        <f t="shared" si="82"/>
        <v>立得点表_幼児!3:７</v>
      </c>
      <c r="AL310" s="156" t="str">
        <f t="shared" si="83"/>
        <v>立得点表_幼児!11:15</v>
      </c>
      <c r="AM310" s="47" t="str">
        <f t="shared" si="84"/>
        <v>ボール得点表_幼児!3:７</v>
      </c>
      <c r="AN310" s="156" t="str">
        <f t="shared" si="85"/>
        <v>ボール得点表_幼児!11:15</v>
      </c>
      <c r="AO310" s="47" t="str">
        <f t="shared" si="86"/>
        <v>25m得点表_幼児!3:7</v>
      </c>
      <c r="AP310" s="156" t="str">
        <f t="shared" si="87"/>
        <v>25m得点表_幼児!11:15</v>
      </c>
      <c r="AQ310" s="47" t="str">
        <f t="shared" si="88"/>
        <v>往得点表_幼児!3:7</v>
      </c>
      <c r="AR310" s="156" t="str">
        <f t="shared" si="89"/>
        <v>往得点表_幼児!11:15</v>
      </c>
      <c r="AS310" s="47" t="e">
        <f>OR(AND(#REF!&lt;=7,#REF!&lt;&gt;""),AND(#REF!&gt;=50,#REF!=""))</f>
        <v>#REF!</v>
      </c>
    </row>
    <row r="311" spans="1:45">
      <c r="A311" s="10">
        <v>300</v>
      </c>
      <c r="B311" s="234"/>
      <c r="C311" s="235"/>
      <c r="D311" s="236"/>
      <c r="E311" s="237" t="str">
        <f t="shared" si="90"/>
        <v/>
      </c>
      <c r="F311" s="235"/>
      <c r="G311" s="235"/>
      <c r="H311" s="238"/>
      <c r="I311" s="239" t="str">
        <f t="shared" ca="1" si="91"/>
        <v/>
      </c>
      <c r="J311" s="240"/>
      <c r="K311" s="278"/>
      <c r="L311" s="278"/>
      <c r="M311" s="278"/>
      <c r="N311" s="241"/>
      <c r="O311" s="242"/>
      <c r="P311" s="106" t="str">
        <f t="shared" ca="1" si="92"/>
        <v/>
      </c>
      <c r="Q311" s="240"/>
      <c r="R311" s="278"/>
      <c r="S311" s="278"/>
      <c r="T311" s="278"/>
      <c r="U311" s="243"/>
      <c r="V311" s="106"/>
      <c r="W311" s="244" t="str">
        <f t="shared" ca="1" si="93"/>
        <v/>
      </c>
      <c r="X311" s="240"/>
      <c r="Y311" s="278"/>
      <c r="Z311" s="278"/>
      <c r="AA311" s="241"/>
      <c r="AB311" s="238"/>
      <c r="AC311" s="239" t="str">
        <f t="shared" ca="1" si="94"/>
        <v/>
      </c>
      <c r="AD311" s="245" t="str">
        <f t="shared" si="95"/>
        <v/>
      </c>
      <c r="AE311" s="245" t="str">
        <f t="shared" si="96"/>
        <v/>
      </c>
      <c r="AF311" s="11" t="str">
        <f>IF(AD311=4,VLOOKUP(AE311,設定_幼児!$A$2:$B$4,2,1),"---")</f>
        <v>---</v>
      </c>
      <c r="AG311" s="136" t="str">
        <f t="shared" si="97"/>
        <v xml:space="preserve"> </v>
      </c>
      <c r="AH311" s="18" t="str">
        <f t="shared" si="98"/>
        <v/>
      </c>
      <c r="AI311" s="47">
        <v>300</v>
      </c>
      <c r="AJ311" s="47" t="str">
        <f t="shared" si="99"/>
        <v/>
      </c>
      <c r="AK311" s="47" t="str">
        <f t="shared" si="82"/>
        <v>立得点表_幼児!3:７</v>
      </c>
      <c r="AL311" s="156" t="str">
        <f t="shared" si="83"/>
        <v>立得点表_幼児!11:15</v>
      </c>
      <c r="AM311" s="47" t="str">
        <f t="shared" si="84"/>
        <v>ボール得点表_幼児!3:７</v>
      </c>
      <c r="AN311" s="156" t="str">
        <f t="shared" si="85"/>
        <v>ボール得点表_幼児!11:15</v>
      </c>
      <c r="AO311" s="47" t="str">
        <f t="shared" si="86"/>
        <v>25m得点表_幼児!3:7</v>
      </c>
      <c r="AP311" s="156" t="str">
        <f t="shared" si="87"/>
        <v>25m得点表_幼児!11:15</v>
      </c>
      <c r="AQ311" s="47" t="str">
        <f t="shared" si="88"/>
        <v>往得点表_幼児!3:7</v>
      </c>
      <c r="AR311" s="156" t="str">
        <f t="shared" si="89"/>
        <v>往得点表_幼児!11:15</v>
      </c>
      <c r="AS311" s="47" t="e">
        <f>OR(AND(#REF!&lt;=7,#REF!&lt;&gt;""),AND(#REF!&gt;=50,#REF!=""))</f>
        <v>#REF!</v>
      </c>
    </row>
    <row r="312" spans="1:45">
      <c r="A312" s="10">
        <v>301</v>
      </c>
      <c r="B312" s="234"/>
      <c r="C312" s="235"/>
      <c r="D312" s="236"/>
      <c r="E312" s="237" t="str">
        <f t="shared" si="90"/>
        <v/>
      </c>
      <c r="F312" s="235"/>
      <c r="G312" s="235"/>
      <c r="H312" s="238"/>
      <c r="I312" s="239" t="str">
        <f t="shared" ca="1" si="91"/>
        <v/>
      </c>
      <c r="J312" s="240"/>
      <c r="K312" s="278"/>
      <c r="L312" s="278"/>
      <c r="M312" s="278"/>
      <c r="N312" s="241"/>
      <c r="O312" s="242"/>
      <c r="P312" s="106" t="str">
        <f t="shared" ca="1" si="92"/>
        <v/>
      </c>
      <c r="Q312" s="240"/>
      <c r="R312" s="278"/>
      <c r="S312" s="278"/>
      <c r="T312" s="278"/>
      <c r="U312" s="243"/>
      <c r="V312" s="106"/>
      <c r="W312" s="244" t="str">
        <f t="shared" ca="1" si="93"/>
        <v/>
      </c>
      <c r="X312" s="240"/>
      <c r="Y312" s="278"/>
      <c r="Z312" s="278"/>
      <c r="AA312" s="241"/>
      <c r="AB312" s="238"/>
      <c r="AC312" s="239" t="str">
        <f t="shared" ca="1" si="94"/>
        <v/>
      </c>
      <c r="AD312" s="245" t="str">
        <f t="shared" si="95"/>
        <v/>
      </c>
      <c r="AE312" s="245" t="str">
        <f t="shared" si="96"/>
        <v/>
      </c>
      <c r="AF312" s="11" t="str">
        <f>IF(AD312=4,VLOOKUP(AE312,設定_幼児!$A$2:$B$4,2,1),"---")</f>
        <v>---</v>
      </c>
      <c r="AG312" s="136" t="str">
        <f t="shared" si="97"/>
        <v xml:space="preserve"> </v>
      </c>
      <c r="AH312" s="18" t="str">
        <f t="shared" si="98"/>
        <v/>
      </c>
      <c r="AI312" s="47">
        <v>301</v>
      </c>
      <c r="AJ312" s="47" t="str">
        <f t="shared" si="99"/>
        <v/>
      </c>
      <c r="AK312" s="47" t="str">
        <f t="shared" si="82"/>
        <v>立得点表_幼児!3:７</v>
      </c>
      <c r="AL312" s="156" t="str">
        <f t="shared" si="83"/>
        <v>立得点表_幼児!11:15</v>
      </c>
      <c r="AM312" s="47" t="str">
        <f t="shared" si="84"/>
        <v>ボール得点表_幼児!3:７</v>
      </c>
      <c r="AN312" s="156" t="str">
        <f t="shared" si="85"/>
        <v>ボール得点表_幼児!11:15</v>
      </c>
      <c r="AO312" s="47" t="str">
        <f t="shared" si="86"/>
        <v>25m得点表_幼児!3:7</v>
      </c>
      <c r="AP312" s="156" t="str">
        <f t="shared" si="87"/>
        <v>25m得点表_幼児!11:15</v>
      </c>
      <c r="AQ312" s="47" t="str">
        <f t="shared" si="88"/>
        <v>往得点表_幼児!3:7</v>
      </c>
      <c r="AR312" s="156" t="str">
        <f t="shared" si="89"/>
        <v>往得点表_幼児!11:15</v>
      </c>
      <c r="AS312" s="47" t="e">
        <f>OR(AND(#REF!&lt;=7,#REF!&lt;&gt;""),AND(#REF!&gt;=50,#REF!=""))</f>
        <v>#REF!</v>
      </c>
    </row>
    <row r="313" spans="1:45">
      <c r="A313" s="10">
        <v>302</v>
      </c>
      <c r="B313" s="234"/>
      <c r="C313" s="235"/>
      <c r="D313" s="236"/>
      <c r="E313" s="237" t="str">
        <f t="shared" si="90"/>
        <v/>
      </c>
      <c r="F313" s="235"/>
      <c r="G313" s="235"/>
      <c r="H313" s="238"/>
      <c r="I313" s="239" t="str">
        <f t="shared" ca="1" si="91"/>
        <v/>
      </c>
      <c r="J313" s="240"/>
      <c r="K313" s="278"/>
      <c r="L313" s="278"/>
      <c r="M313" s="278"/>
      <c r="N313" s="241"/>
      <c r="O313" s="242"/>
      <c r="P313" s="106" t="str">
        <f t="shared" ca="1" si="92"/>
        <v/>
      </c>
      <c r="Q313" s="240"/>
      <c r="R313" s="278"/>
      <c r="S313" s="278"/>
      <c r="T313" s="278"/>
      <c r="U313" s="243"/>
      <c r="V313" s="106"/>
      <c r="W313" s="244" t="str">
        <f t="shared" ca="1" si="93"/>
        <v/>
      </c>
      <c r="X313" s="240"/>
      <c r="Y313" s="278"/>
      <c r="Z313" s="278"/>
      <c r="AA313" s="241"/>
      <c r="AB313" s="238"/>
      <c r="AC313" s="239" t="str">
        <f t="shared" ca="1" si="94"/>
        <v/>
      </c>
      <c r="AD313" s="245" t="str">
        <f t="shared" si="95"/>
        <v/>
      </c>
      <c r="AE313" s="245" t="str">
        <f t="shared" si="96"/>
        <v/>
      </c>
      <c r="AF313" s="11" t="str">
        <f>IF(AD313=4,VLOOKUP(AE313,設定_幼児!$A$2:$B$4,2,1),"---")</f>
        <v>---</v>
      </c>
      <c r="AG313" s="136" t="str">
        <f t="shared" si="97"/>
        <v xml:space="preserve"> </v>
      </c>
      <c r="AH313" s="18" t="str">
        <f t="shared" si="98"/>
        <v/>
      </c>
      <c r="AI313" s="47">
        <v>302</v>
      </c>
      <c r="AJ313" s="47" t="str">
        <f t="shared" si="99"/>
        <v/>
      </c>
      <c r="AK313" s="47" t="str">
        <f t="shared" si="82"/>
        <v>立得点表_幼児!3:７</v>
      </c>
      <c r="AL313" s="156" t="str">
        <f t="shared" si="83"/>
        <v>立得点表_幼児!11:15</v>
      </c>
      <c r="AM313" s="47" t="str">
        <f t="shared" si="84"/>
        <v>ボール得点表_幼児!3:７</v>
      </c>
      <c r="AN313" s="156" t="str">
        <f t="shared" si="85"/>
        <v>ボール得点表_幼児!11:15</v>
      </c>
      <c r="AO313" s="47" t="str">
        <f t="shared" si="86"/>
        <v>25m得点表_幼児!3:7</v>
      </c>
      <c r="AP313" s="156" t="str">
        <f t="shared" si="87"/>
        <v>25m得点表_幼児!11:15</v>
      </c>
      <c r="AQ313" s="47" t="str">
        <f t="shared" si="88"/>
        <v>往得点表_幼児!3:7</v>
      </c>
      <c r="AR313" s="156" t="str">
        <f t="shared" si="89"/>
        <v>往得点表_幼児!11:15</v>
      </c>
      <c r="AS313" s="47" t="e">
        <f>OR(AND(#REF!&lt;=7,#REF!&lt;&gt;""),AND(#REF!&gt;=50,#REF!=""))</f>
        <v>#REF!</v>
      </c>
    </row>
    <row r="314" spans="1:45">
      <c r="A314" s="10">
        <v>303</v>
      </c>
      <c r="B314" s="234"/>
      <c r="C314" s="235"/>
      <c r="D314" s="236"/>
      <c r="E314" s="237" t="str">
        <f t="shared" si="90"/>
        <v/>
      </c>
      <c r="F314" s="235"/>
      <c r="G314" s="235"/>
      <c r="H314" s="238"/>
      <c r="I314" s="239" t="str">
        <f t="shared" ca="1" si="91"/>
        <v/>
      </c>
      <c r="J314" s="240"/>
      <c r="K314" s="278"/>
      <c r="L314" s="278"/>
      <c r="M314" s="278"/>
      <c r="N314" s="241"/>
      <c r="O314" s="242"/>
      <c r="P314" s="106" t="str">
        <f t="shared" ca="1" si="92"/>
        <v/>
      </c>
      <c r="Q314" s="240"/>
      <c r="R314" s="278"/>
      <c r="S314" s="278"/>
      <c r="T314" s="278"/>
      <c r="U314" s="243"/>
      <c r="V314" s="106"/>
      <c r="W314" s="244" t="str">
        <f t="shared" ca="1" si="93"/>
        <v/>
      </c>
      <c r="X314" s="240"/>
      <c r="Y314" s="278"/>
      <c r="Z314" s="278"/>
      <c r="AA314" s="241"/>
      <c r="AB314" s="238"/>
      <c r="AC314" s="239" t="str">
        <f t="shared" ca="1" si="94"/>
        <v/>
      </c>
      <c r="AD314" s="245" t="str">
        <f t="shared" si="95"/>
        <v/>
      </c>
      <c r="AE314" s="245" t="str">
        <f t="shared" si="96"/>
        <v/>
      </c>
      <c r="AF314" s="11" t="str">
        <f>IF(AD314=4,VLOOKUP(AE314,設定_幼児!$A$2:$B$4,2,1),"---")</f>
        <v>---</v>
      </c>
      <c r="AG314" s="136" t="str">
        <f t="shared" si="97"/>
        <v xml:space="preserve"> </v>
      </c>
      <c r="AH314" s="18" t="str">
        <f t="shared" si="98"/>
        <v/>
      </c>
      <c r="AI314" s="47">
        <v>303</v>
      </c>
      <c r="AJ314" s="47" t="str">
        <f t="shared" si="99"/>
        <v/>
      </c>
      <c r="AK314" s="47" t="str">
        <f t="shared" si="82"/>
        <v>立得点表_幼児!3:７</v>
      </c>
      <c r="AL314" s="156" t="str">
        <f t="shared" si="83"/>
        <v>立得点表_幼児!11:15</v>
      </c>
      <c r="AM314" s="47" t="str">
        <f t="shared" si="84"/>
        <v>ボール得点表_幼児!3:７</v>
      </c>
      <c r="AN314" s="156" t="str">
        <f t="shared" si="85"/>
        <v>ボール得点表_幼児!11:15</v>
      </c>
      <c r="AO314" s="47" t="str">
        <f t="shared" si="86"/>
        <v>25m得点表_幼児!3:7</v>
      </c>
      <c r="AP314" s="156" t="str">
        <f t="shared" si="87"/>
        <v>25m得点表_幼児!11:15</v>
      </c>
      <c r="AQ314" s="47" t="str">
        <f t="shared" si="88"/>
        <v>往得点表_幼児!3:7</v>
      </c>
      <c r="AR314" s="156" t="str">
        <f t="shared" si="89"/>
        <v>往得点表_幼児!11:15</v>
      </c>
      <c r="AS314" s="47" t="e">
        <f>OR(AND(#REF!&lt;=7,#REF!&lt;&gt;""),AND(#REF!&gt;=50,#REF!=""))</f>
        <v>#REF!</v>
      </c>
    </row>
    <row r="315" spans="1:45">
      <c r="A315" s="10">
        <v>304</v>
      </c>
      <c r="B315" s="234"/>
      <c r="C315" s="235"/>
      <c r="D315" s="236"/>
      <c r="E315" s="237" t="str">
        <f t="shared" si="90"/>
        <v/>
      </c>
      <c r="F315" s="235"/>
      <c r="G315" s="235"/>
      <c r="H315" s="238"/>
      <c r="I315" s="239" t="str">
        <f t="shared" ca="1" si="91"/>
        <v/>
      </c>
      <c r="J315" s="240"/>
      <c r="K315" s="278"/>
      <c r="L315" s="278"/>
      <c r="M315" s="278"/>
      <c r="N315" s="241"/>
      <c r="O315" s="242"/>
      <c r="P315" s="106" t="str">
        <f t="shared" ca="1" si="92"/>
        <v/>
      </c>
      <c r="Q315" s="240"/>
      <c r="R315" s="278"/>
      <c r="S315" s="278"/>
      <c r="T315" s="278"/>
      <c r="U315" s="243"/>
      <c r="V315" s="106"/>
      <c r="W315" s="244" t="str">
        <f t="shared" ca="1" si="93"/>
        <v/>
      </c>
      <c r="X315" s="240"/>
      <c r="Y315" s="278"/>
      <c r="Z315" s="278"/>
      <c r="AA315" s="241"/>
      <c r="AB315" s="238"/>
      <c r="AC315" s="239" t="str">
        <f t="shared" ca="1" si="94"/>
        <v/>
      </c>
      <c r="AD315" s="245" t="str">
        <f t="shared" si="95"/>
        <v/>
      </c>
      <c r="AE315" s="245" t="str">
        <f t="shared" si="96"/>
        <v/>
      </c>
      <c r="AF315" s="11" t="str">
        <f>IF(AD315=4,VLOOKUP(AE315,設定_幼児!$A$2:$B$4,2,1),"---")</f>
        <v>---</v>
      </c>
      <c r="AG315" s="136" t="str">
        <f t="shared" si="97"/>
        <v xml:space="preserve"> </v>
      </c>
      <c r="AH315" s="18" t="str">
        <f t="shared" si="98"/>
        <v/>
      </c>
      <c r="AI315" s="47">
        <v>304</v>
      </c>
      <c r="AJ315" s="47" t="str">
        <f t="shared" si="99"/>
        <v/>
      </c>
      <c r="AK315" s="47" t="str">
        <f t="shared" si="82"/>
        <v>立得点表_幼児!3:７</v>
      </c>
      <c r="AL315" s="156" t="str">
        <f t="shared" si="83"/>
        <v>立得点表_幼児!11:15</v>
      </c>
      <c r="AM315" s="47" t="str">
        <f t="shared" si="84"/>
        <v>ボール得点表_幼児!3:７</v>
      </c>
      <c r="AN315" s="156" t="str">
        <f t="shared" si="85"/>
        <v>ボール得点表_幼児!11:15</v>
      </c>
      <c r="AO315" s="47" t="str">
        <f t="shared" si="86"/>
        <v>25m得点表_幼児!3:7</v>
      </c>
      <c r="AP315" s="156" t="str">
        <f t="shared" si="87"/>
        <v>25m得点表_幼児!11:15</v>
      </c>
      <c r="AQ315" s="47" t="str">
        <f t="shared" si="88"/>
        <v>往得点表_幼児!3:7</v>
      </c>
      <c r="AR315" s="156" t="str">
        <f t="shared" si="89"/>
        <v>往得点表_幼児!11:15</v>
      </c>
      <c r="AS315" s="47" t="e">
        <f>OR(AND(#REF!&lt;=7,#REF!&lt;&gt;""),AND(#REF!&gt;=50,#REF!=""))</f>
        <v>#REF!</v>
      </c>
    </row>
    <row r="316" spans="1:45">
      <c r="A316" s="10">
        <v>305</v>
      </c>
      <c r="B316" s="234"/>
      <c r="C316" s="235"/>
      <c r="D316" s="236"/>
      <c r="E316" s="237" t="str">
        <f t="shared" si="90"/>
        <v/>
      </c>
      <c r="F316" s="235"/>
      <c r="G316" s="235"/>
      <c r="H316" s="238"/>
      <c r="I316" s="239" t="str">
        <f t="shared" ca="1" si="91"/>
        <v/>
      </c>
      <c r="J316" s="240"/>
      <c r="K316" s="278"/>
      <c r="L316" s="278"/>
      <c r="M316" s="278"/>
      <c r="N316" s="241"/>
      <c r="O316" s="242"/>
      <c r="P316" s="106" t="str">
        <f t="shared" ca="1" si="92"/>
        <v/>
      </c>
      <c r="Q316" s="240"/>
      <c r="R316" s="278"/>
      <c r="S316" s="278"/>
      <c r="T316" s="278"/>
      <c r="U316" s="243"/>
      <c r="V316" s="106"/>
      <c r="W316" s="244" t="str">
        <f t="shared" ca="1" si="93"/>
        <v/>
      </c>
      <c r="X316" s="240"/>
      <c r="Y316" s="278"/>
      <c r="Z316" s="278"/>
      <c r="AA316" s="241"/>
      <c r="AB316" s="238"/>
      <c r="AC316" s="239" t="str">
        <f t="shared" ca="1" si="94"/>
        <v/>
      </c>
      <c r="AD316" s="245" t="str">
        <f t="shared" si="95"/>
        <v/>
      </c>
      <c r="AE316" s="245" t="str">
        <f t="shared" si="96"/>
        <v/>
      </c>
      <c r="AF316" s="11" t="str">
        <f>IF(AD316=4,VLOOKUP(AE316,設定_幼児!$A$2:$B$4,2,1),"---")</f>
        <v>---</v>
      </c>
      <c r="AG316" s="136" t="str">
        <f t="shared" si="97"/>
        <v xml:space="preserve"> </v>
      </c>
      <c r="AH316" s="18" t="str">
        <f t="shared" si="98"/>
        <v/>
      </c>
      <c r="AI316" s="47">
        <v>305</v>
      </c>
      <c r="AJ316" s="47" t="str">
        <f t="shared" si="99"/>
        <v/>
      </c>
      <c r="AK316" s="47" t="str">
        <f t="shared" si="82"/>
        <v>立得点表_幼児!3:７</v>
      </c>
      <c r="AL316" s="156" t="str">
        <f t="shared" si="83"/>
        <v>立得点表_幼児!11:15</v>
      </c>
      <c r="AM316" s="47" t="str">
        <f t="shared" si="84"/>
        <v>ボール得点表_幼児!3:７</v>
      </c>
      <c r="AN316" s="156" t="str">
        <f t="shared" si="85"/>
        <v>ボール得点表_幼児!11:15</v>
      </c>
      <c r="AO316" s="47" t="str">
        <f t="shared" si="86"/>
        <v>25m得点表_幼児!3:7</v>
      </c>
      <c r="AP316" s="156" t="str">
        <f t="shared" si="87"/>
        <v>25m得点表_幼児!11:15</v>
      </c>
      <c r="AQ316" s="47" t="str">
        <f t="shared" si="88"/>
        <v>往得点表_幼児!3:7</v>
      </c>
      <c r="AR316" s="156" t="str">
        <f t="shared" si="89"/>
        <v>往得点表_幼児!11:15</v>
      </c>
      <c r="AS316" s="47" t="e">
        <f>OR(AND(#REF!&lt;=7,#REF!&lt;&gt;""),AND(#REF!&gt;=50,#REF!=""))</f>
        <v>#REF!</v>
      </c>
    </row>
    <row r="317" spans="1:45">
      <c r="A317" s="10">
        <v>306</v>
      </c>
      <c r="B317" s="234"/>
      <c r="C317" s="235"/>
      <c r="D317" s="236"/>
      <c r="E317" s="237" t="str">
        <f t="shared" si="90"/>
        <v/>
      </c>
      <c r="F317" s="235"/>
      <c r="G317" s="235"/>
      <c r="H317" s="238"/>
      <c r="I317" s="239" t="str">
        <f t="shared" ca="1" si="91"/>
        <v/>
      </c>
      <c r="J317" s="240"/>
      <c r="K317" s="278"/>
      <c r="L317" s="278"/>
      <c r="M317" s="278"/>
      <c r="N317" s="241"/>
      <c r="O317" s="242"/>
      <c r="P317" s="106" t="str">
        <f t="shared" ca="1" si="92"/>
        <v/>
      </c>
      <c r="Q317" s="240"/>
      <c r="R317" s="278"/>
      <c r="S317" s="278"/>
      <c r="T317" s="278"/>
      <c r="U317" s="243"/>
      <c r="V317" s="106"/>
      <c r="W317" s="244" t="str">
        <f t="shared" ca="1" si="93"/>
        <v/>
      </c>
      <c r="X317" s="240"/>
      <c r="Y317" s="278"/>
      <c r="Z317" s="278"/>
      <c r="AA317" s="241"/>
      <c r="AB317" s="238"/>
      <c r="AC317" s="239" t="str">
        <f t="shared" ca="1" si="94"/>
        <v/>
      </c>
      <c r="AD317" s="245" t="str">
        <f t="shared" si="95"/>
        <v/>
      </c>
      <c r="AE317" s="245" t="str">
        <f t="shared" si="96"/>
        <v/>
      </c>
      <c r="AF317" s="11" t="str">
        <f>IF(AD317=4,VLOOKUP(AE317,設定_幼児!$A$2:$B$4,2,1),"---")</f>
        <v>---</v>
      </c>
      <c r="AG317" s="136" t="str">
        <f t="shared" si="97"/>
        <v xml:space="preserve"> </v>
      </c>
      <c r="AH317" s="18" t="str">
        <f t="shared" si="98"/>
        <v/>
      </c>
      <c r="AI317" s="47">
        <v>306</v>
      </c>
      <c r="AJ317" s="47" t="str">
        <f t="shared" si="99"/>
        <v/>
      </c>
      <c r="AK317" s="47" t="str">
        <f t="shared" si="82"/>
        <v>立得点表_幼児!3:７</v>
      </c>
      <c r="AL317" s="156" t="str">
        <f t="shared" si="83"/>
        <v>立得点表_幼児!11:15</v>
      </c>
      <c r="AM317" s="47" t="str">
        <f t="shared" si="84"/>
        <v>ボール得点表_幼児!3:７</v>
      </c>
      <c r="AN317" s="156" t="str">
        <f t="shared" si="85"/>
        <v>ボール得点表_幼児!11:15</v>
      </c>
      <c r="AO317" s="47" t="str">
        <f t="shared" si="86"/>
        <v>25m得点表_幼児!3:7</v>
      </c>
      <c r="AP317" s="156" t="str">
        <f t="shared" si="87"/>
        <v>25m得点表_幼児!11:15</v>
      </c>
      <c r="AQ317" s="47" t="str">
        <f t="shared" si="88"/>
        <v>往得点表_幼児!3:7</v>
      </c>
      <c r="AR317" s="156" t="str">
        <f t="shared" si="89"/>
        <v>往得点表_幼児!11:15</v>
      </c>
      <c r="AS317" s="47" t="e">
        <f>OR(AND(#REF!&lt;=7,#REF!&lt;&gt;""),AND(#REF!&gt;=50,#REF!=""))</f>
        <v>#REF!</v>
      </c>
    </row>
    <row r="318" spans="1:45">
      <c r="A318" s="10">
        <v>307</v>
      </c>
      <c r="B318" s="234"/>
      <c r="C318" s="235"/>
      <c r="D318" s="236"/>
      <c r="E318" s="237" t="str">
        <f t="shared" si="90"/>
        <v/>
      </c>
      <c r="F318" s="235"/>
      <c r="G318" s="235"/>
      <c r="H318" s="238"/>
      <c r="I318" s="239" t="str">
        <f t="shared" ca="1" si="91"/>
        <v/>
      </c>
      <c r="J318" s="240"/>
      <c r="K318" s="278"/>
      <c r="L318" s="278"/>
      <c r="M318" s="278"/>
      <c r="N318" s="241"/>
      <c r="O318" s="242"/>
      <c r="P318" s="106" t="str">
        <f t="shared" ca="1" si="92"/>
        <v/>
      </c>
      <c r="Q318" s="240"/>
      <c r="R318" s="278"/>
      <c r="S318" s="278"/>
      <c r="T318" s="278"/>
      <c r="U318" s="243"/>
      <c r="V318" s="106"/>
      <c r="W318" s="244" t="str">
        <f t="shared" ca="1" si="93"/>
        <v/>
      </c>
      <c r="X318" s="240"/>
      <c r="Y318" s="278"/>
      <c r="Z318" s="278"/>
      <c r="AA318" s="241"/>
      <c r="AB318" s="238"/>
      <c r="AC318" s="239" t="str">
        <f t="shared" ca="1" si="94"/>
        <v/>
      </c>
      <c r="AD318" s="245" t="str">
        <f t="shared" si="95"/>
        <v/>
      </c>
      <c r="AE318" s="245" t="str">
        <f t="shared" si="96"/>
        <v/>
      </c>
      <c r="AF318" s="11" t="str">
        <f>IF(AD318=4,VLOOKUP(AE318,設定_幼児!$A$2:$B$4,2,1),"---")</f>
        <v>---</v>
      </c>
      <c r="AG318" s="136" t="str">
        <f t="shared" si="97"/>
        <v xml:space="preserve"> </v>
      </c>
      <c r="AH318" s="18" t="str">
        <f t="shared" si="98"/>
        <v/>
      </c>
      <c r="AI318" s="47">
        <v>307</v>
      </c>
      <c r="AJ318" s="47" t="str">
        <f t="shared" si="99"/>
        <v/>
      </c>
      <c r="AK318" s="47" t="str">
        <f t="shared" si="82"/>
        <v>立得点表_幼児!3:７</v>
      </c>
      <c r="AL318" s="156" t="str">
        <f t="shared" si="83"/>
        <v>立得点表_幼児!11:15</v>
      </c>
      <c r="AM318" s="47" t="str">
        <f t="shared" si="84"/>
        <v>ボール得点表_幼児!3:７</v>
      </c>
      <c r="AN318" s="156" t="str">
        <f t="shared" si="85"/>
        <v>ボール得点表_幼児!11:15</v>
      </c>
      <c r="AO318" s="47" t="str">
        <f t="shared" si="86"/>
        <v>25m得点表_幼児!3:7</v>
      </c>
      <c r="AP318" s="156" t="str">
        <f t="shared" si="87"/>
        <v>25m得点表_幼児!11:15</v>
      </c>
      <c r="AQ318" s="47" t="str">
        <f t="shared" si="88"/>
        <v>往得点表_幼児!3:7</v>
      </c>
      <c r="AR318" s="156" t="str">
        <f t="shared" si="89"/>
        <v>往得点表_幼児!11:15</v>
      </c>
      <c r="AS318" s="47" t="e">
        <f>OR(AND(#REF!&lt;=7,#REF!&lt;&gt;""),AND(#REF!&gt;=50,#REF!=""))</f>
        <v>#REF!</v>
      </c>
    </row>
    <row r="319" spans="1:45">
      <c r="A319" s="10">
        <v>308</v>
      </c>
      <c r="B319" s="234"/>
      <c r="C319" s="235"/>
      <c r="D319" s="236"/>
      <c r="E319" s="237" t="str">
        <f t="shared" si="90"/>
        <v/>
      </c>
      <c r="F319" s="235"/>
      <c r="G319" s="235"/>
      <c r="H319" s="238"/>
      <c r="I319" s="239" t="str">
        <f t="shared" ca="1" si="91"/>
        <v/>
      </c>
      <c r="J319" s="240"/>
      <c r="K319" s="278"/>
      <c r="L319" s="278"/>
      <c r="M319" s="278"/>
      <c r="N319" s="241"/>
      <c r="O319" s="242"/>
      <c r="P319" s="106" t="str">
        <f t="shared" ca="1" si="92"/>
        <v/>
      </c>
      <c r="Q319" s="240"/>
      <c r="R319" s="278"/>
      <c r="S319" s="278"/>
      <c r="T319" s="278"/>
      <c r="U319" s="243"/>
      <c r="V319" s="106"/>
      <c r="W319" s="244" t="str">
        <f t="shared" ca="1" si="93"/>
        <v/>
      </c>
      <c r="X319" s="240"/>
      <c r="Y319" s="278"/>
      <c r="Z319" s="278"/>
      <c r="AA319" s="241"/>
      <c r="AB319" s="238"/>
      <c r="AC319" s="239" t="str">
        <f t="shared" ca="1" si="94"/>
        <v/>
      </c>
      <c r="AD319" s="245" t="str">
        <f t="shared" si="95"/>
        <v/>
      </c>
      <c r="AE319" s="245" t="str">
        <f t="shared" si="96"/>
        <v/>
      </c>
      <c r="AF319" s="11" t="str">
        <f>IF(AD319=4,VLOOKUP(AE319,設定_幼児!$A$2:$B$4,2,1),"---")</f>
        <v>---</v>
      </c>
      <c r="AG319" s="136" t="str">
        <f t="shared" si="97"/>
        <v xml:space="preserve"> </v>
      </c>
      <c r="AH319" s="18" t="str">
        <f t="shared" si="98"/>
        <v/>
      </c>
      <c r="AI319" s="47">
        <v>308</v>
      </c>
      <c r="AJ319" s="47" t="str">
        <f t="shared" si="99"/>
        <v/>
      </c>
      <c r="AK319" s="47" t="str">
        <f t="shared" si="82"/>
        <v>立得点表_幼児!3:７</v>
      </c>
      <c r="AL319" s="156" t="str">
        <f t="shared" si="83"/>
        <v>立得点表_幼児!11:15</v>
      </c>
      <c r="AM319" s="47" t="str">
        <f t="shared" si="84"/>
        <v>ボール得点表_幼児!3:７</v>
      </c>
      <c r="AN319" s="156" t="str">
        <f t="shared" si="85"/>
        <v>ボール得点表_幼児!11:15</v>
      </c>
      <c r="AO319" s="47" t="str">
        <f t="shared" si="86"/>
        <v>25m得点表_幼児!3:7</v>
      </c>
      <c r="AP319" s="156" t="str">
        <f t="shared" si="87"/>
        <v>25m得点表_幼児!11:15</v>
      </c>
      <c r="AQ319" s="47" t="str">
        <f t="shared" si="88"/>
        <v>往得点表_幼児!3:7</v>
      </c>
      <c r="AR319" s="156" t="str">
        <f t="shared" si="89"/>
        <v>往得点表_幼児!11:15</v>
      </c>
      <c r="AS319" s="47" t="e">
        <f>OR(AND(#REF!&lt;=7,#REF!&lt;&gt;""),AND(#REF!&gt;=50,#REF!=""))</f>
        <v>#REF!</v>
      </c>
    </row>
    <row r="320" spans="1:45">
      <c r="A320" s="10">
        <v>309</v>
      </c>
      <c r="B320" s="234"/>
      <c r="C320" s="235"/>
      <c r="D320" s="236"/>
      <c r="E320" s="237" t="str">
        <f t="shared" si="90"/>
        <v/>
      </c>
      <c r="F320" s="235"/>
      <c r="G320" s="235"/>
      <c r="H320" s="238"/>
      <c r="I320" s="239" t="str">
        <f t="shared" ca="1" si="91"/>
        <v/>
      </c>
      <c r="J320" s="240"/>
      <c r="K320" s="278"/>
      <c r="L320" s="278"/>
      <c r="M320" s="278"/>
      <c r="N320" s="241"/>
      <c r="O320" s="242"/>
      <c r="P320" s="106" t="str">
        <f t="shared" ca="1" si="92"/>
        <v/>
      </c>
      <c r="Q320" s="240"/>
      <c r="R320" s="278"/>
      <c r="S320" s="278"/>
      <c r="T320" s="278"/>
      <c r="U320" s="243"/>
      <c r="V320" s="106"/>
      <c r="W320" s="244" t="str">
        <f t="shared" ca="1" si="93"/>
        <v/>
      </c>
      <c r="X320" s="240"/>
      <c r="Y320" s="278"/>
      <c r="Z320" s="278"/>
      <c r="AA320" s="241"/>
      <c r="AB320" s="238"/>
      <c r="AC320" s="239" t="str">
        <f t="shared" ca="1" si="94"/>
        <v/>
      </c>
      <c r="AD320" s="245" t="str">
        <f t="shared" si="95"/>
        <v/>
      </c>
      <c r="AE320" s="245" t="str">
        <f t="shared" si="96"/>
        <v/>
      </c>
      <c r="AF320" s="11" t="str">
        <f>IF(AD320=4,VLOOKUP(AE320,設定_幼児!$A$2:$B$4,2,1),"---")</f>
        <v>---</v>
      </c>
      <c r="AG320" s="136" t="str">
        <f t="shared" si="97"/>
        <v xml:space="preserve"> </v>
      </c>
      <c r="AH320" s="18" t="str">
        <f t="shared" si="98"/>
        <v/>
      </c>
      <c r="AI320" s="47">
        <v>309</v>
      </c>
      <c r="AJ320" s="47" t="str">
        <f t="shared" si="99"/>
        <v/>
      </c>
      <c r="AK320" s="47" t="str">
        <f t="shared" si="82"/>
        <v>立得点表_幼児!3:７</v>
      </c>
      <c r="AL320" s="156" t="str">
        <f t="shared" si="83"/>
        <v>立得点表_幼児!11:15</v>
      </c>
      <c r="AM320" s="47" t="str">
        <f t="shared" si="84"/>
        <v>ボール得点表_幼児!3:７</v>
      </c>
      <c r="AN320" s="156" t="str">
        <f t="shared" si="85"/>
        <v>ボール得点表_幼児!11:15</v>
      </c>
      <c r="AO320" s="47" t="str">
        <f t="shared" si="86"/>
        <v>25m得点表_幼児!3:7</v>
      </c>
      <c r="AP320" s="156" t="str">
        <f t="shared" si="87"/>
        <v>25m得点表_幼児!11:15</v>
      </c>
      <c r="AQ320" s="47" t="str">
        <f t="shared" si="88"/>
        <v>往得点表_幼児!3:7</v>
      </c>
      <c r="AR320" s="156" t="str">
        <f t="shared" si="89"/>
        <v>往得点表_幼児!11:15</v>
      </c>
      <c r="AS320" s="47" t="e">
        <f>OR(AND(#REF!&lt;=7,#REF!&lt;&gt;""),AND(#REF!&gt;=50,#REF!=""))</f>
        <v>#REF!</v>
      </c>
    </row>
    <row r="321" spans="1:45">
      <c r="A321" s="10">
        <v>310</v>
      </c>
      <c r="B321" s="234"/>
      <c r="C321" s="235"/>
      <c r="D321" s="236"/>
      <c r="E321" s="237" t="str">
        <f t="shared" si="90"/>
        <v/>
      </c>
      <c r="F321" s="235"/>
      <c r="G321" s="235"/>
      <c r="H321" s="238"/>
      <c r="I321" s="239" t="str">
        <f t="shared" ca="1" si="91"/>
        <v/>
      </c>
      <c r="J321" s="240"/>
      <c r="K321" s="278"/>
      <c r="L321" s="278"/>
      <c r="M321" s="278"/>
      <c r="N321" s="241"/>
      <c r="O321" s="242"/>
      <c r="P321" s="106" t="str">
        <f t="shared" ca="1" si="92"/>
        <v/>
      </c>
      <c r="Q321" s="240"/>
      <c r="R321" s="278"/>
      <c r="S321" s="278"/>
      <c r="T321" s="278"/>
      <c r="U321" s="243"/>
      <c r="V321" s="106"/>
      <c r="W321" s="244" t="str">
        <f t="shared" ca="1" si="93"/>
        <v/>
      </c>
      <c r="X321" s="240"/>
      <c r="Y321" s="278"/>
      <c r="Z321" s="278"/>
      <c r="AA321" s="241"/>
      <c r="AB321" s="238"/>
      <c r="AC321" s="239" t="str">
        <f t="shared" ca="1" si="94"/>
        <v/>
      </c>
      <c r="AD321" s="245" t="str">
        <f t="shared" si="95"/>
        <v/>
      </c>
      <c r="AE321" s="245" t="str">
        <f t="shared" si="96"/>
        <v/>
      </c>
      <c r="AF321" s="11" t="str">
        <f>IF(AD321=4,VLOOKUP(AE321,設定_幼児!$A$2:$B$4,2,1),"---")</f>
        <v>---</v>
      </c>
      <c r="AG321" s="136" t="str">
        <f t="shared" si="97"/>
        <v xml:space="preserve"> </v>
      </c>
      <c r="AH321" s="18" t="str">
        <f t="shared" si="98"/>
        <v/>
      </c>
      <c r="AI321" s="47">
        <v>310</v>
      </c>
      <c r="AJ321" s="47" t="str">
        <f t="shared" si="99"/>
        <v/>
      </c>
      <c r="AK321" s="47" t="str">
        <f t="shared" si="82"/>
        <v>立得点表_幼児!3:７</v>
      </c>
      <c r="AL321" s="156" t="str">
        <f t="shared" si="83"/>
        <v>立得点表_幼児!11:15</v>
      </c>
      <c r="AM321" s="47" t="str">
        <f t="shared" si="84"/>
        <v>ボール得点表_幼児!3:７</v>
      </c>
      <c r="AN321" s="156" t="str">
        <f t="shared" si="85"/>
        <v>ボール得点表_幼児!11:15</v>
      </c>
      <c r="AO321" s="47" t="str">
        <f t="shared" si="86"/>
        <v>25m得点表_幼児!3:7</v>
      </c>
      <c r="AP321" s="156" t="str">
        <f t="shared" si="87"/>
        <v>25m得点表_幼児!11:15</v>
      </c>
      <c r="AQ321" s="47" t="str">
        <f t="shared" si="88"/>
        <v>往得点表_幼児!3:7</v>
      </c>
      <c r="AR321" s="156" t="str">
        <f t="shared" si="89"/>
        <v>往得点表_幼児!11:15</v>
      </c>
      <c r="AS321" s="47" t="e">
        <f>OR(AND(#REF!&lt;=7,#REF!&lt;&gt;""),AND(#REF!&gt;=50,#REF!=""))</f>
        <v>#REF!</v>
      </c>
    </row>
    <row r="322" spans="1:45">
      <c r="A322" s="10">
        <v>311</v>
      </c>
      <c r="B322" s="234"/>
      <c r="C322" s="235"/>
      <c r="D322" s="236"/>
      <c r="E322" s="237" t="str">
        <f t="shared" si="90"/>
        <v/>
      </c>
      <c r="F322" s="235"/>
      <c r="G322" s="235"/>
      <c r="H322" s="238"/>
      <c r="I322" s="239" t="str">
        <f t="shared" ca="1" si="91"/>
        <v/>
      </c>
      <c r="J322" s="240"/>
      <c r="K322" s="278"/>
      <c r="L322" s="278"/>
      <c r="M322" s="278"/>
      <c r="N322" s="241"/>
      <c r="O322" s="242"/>
      <c r="P322" s="106" t="str">
        <f t="shared" ca="1" si="92"/>
        <v/>
      </c>
      <c r="Q322" s="240"/>
      <c r="R322" s="278"/>
      <c r="S322" s="278"/>
      <c r="T322" s="278"/>
      <c r="U322" s="243"/>
      <c r="V322" s="106"/>
      <c r="W322" s="244" t="str">
        <f t="shared" ca="1" si="93"/>
        <v/>
      </c>
      <c r="X322" s="240"/>
      <c r="Y322" s="278"/>
      <c r="Z322" s="278"/>
      <c r="AA322" s="241"/>
      <c r="AB322" s="238"/>
      <c r="AC322" s="239" t="str">
        <f t="shared" ca="1" si="94"/>
        <v/>
      </c>
      <c r="AD322" s="245" t="str">
        <f t="shared" si="95"/>
        <v/>
      </c>
      <c r="AE322" s="245" t="str">
        <f t="shared" si="96"/>
        <v/>
      </c>
      <c r="AF322" s="11" t="str">
        <f>IF(AD322=4,VLOOKUP(AE322,設定_幼児!$A$2:$B$4,2,1),"---")</f>
        <v>---</v>
      </c>
      <c r="AG322" s="136" t="str">
        <f t="shared" si="97"/>
        <v xml:space="preserve"> </v>
      </c>
      <c r="AH322" s="18" t="str">
        <f t="shared" si="98"/>
        <v/>
      </c>
      <c r="AI322" s="47">
        <v>311</v>
      </c>
      <c r="AJ322" s="47" t="str">
        <f t="shared" si="99"/>
        <v/>
      </c>
      <c r="AK322" s="47" t="str">
        <f t="shared" si="82"/>
        <v>立得点表_幼児!3:７</v>
      </c>
      <c r="AL322" s="156" t="str">
        <f t="shared" si="83"/>
        <v>立得点表_幼児!11:15</v>
      </c>
      <c r="AM322" s="47" t="str">
        <f t="shared" si="84"/>
        <v>ボール得点表_幼児!3:７</v>
      </c>
      <c r="AN322" s="156" t="str">
        <f t="shared" si="85"/>
        <v>ボール得点表_幼児!11:15</v>
      </c>
      <c r="AO322" s="47" t="str">
        <f t="shared" si="86"/>
        <v>25m得点表_幼児!3:7</v>
      </c>
      <c r="AP322" s="156" t="str">
        <f t="shared" si="87"/>
        <v>25m得点表_幼児!11:15</v>
      </c>
      <c r="AQ322" s="47" t="str">
        <f t="shared" si="88"/>
        <v>往得点表_幼児!3:7</v>
      </c>
      <c r="AR322" s="156" t="str">
        <f t="shared" si="89"/>
        <v>往得点表_幼児!11:15</v>
      </c>
      <c r="AS322" s="47" t="e">
        <f>OR(AND(#REF!&lt;=7,#REF!&lt;&gt;""),AND(#REF!&gt;=50,#REF!=""))</f>
        <v>#REF!</v>
      </c>
    </row>
    <row r="323" spans="1:45">
      <c r="A323" s="10">
        <v>312</v>
      </c>
      <c r="B323" s="234"/>
      <c r="C323" s="235"/>
      <c r="D323" s="236"/>
      <c r="E323" s="237" t="str">
        <f t="shared" si="90"/>
        <v/>
      </c>
      <c r="F323" s="235"/>
      <c r="G323" s="235"/>
      <c r="H323" s="238"/>
      <c r="I323" s="239" t="str">
        <f t="shared" ca="1" si="91"/>
        <v/>
      </c>
      <c r="J323" s="240"/>
      <c r="K323" s="278"/>
      <c r="L323" s="278"/>
      <c r="M323" s="278"/>
      <c r="N323" s="241"/>
      <c r="O323" s="242"/>
      <c r="P323" s="106" t="str">
        <f t="shared" ca="1" si="92"/>
        <v/>
      </c>
      <c r="Q323" s="240"/>
      <c r="R323" s="278"/>
      <c r="S323" s="278"/>
      <c r="T323" s="278"/>
      <c r="U323" s="243"/>
      <c r="V323" s="106"/>
      <c r="W323" s="244" t="str">
        <f t="shared" ca="1" si="93"/>
        <v/>
      </c>
      <c r="X323" s="240"/>
      <c r="Y323" s="278"/>
      <c r="Z323" s="278"/>
      <c r="AA323" s="241"/>
      <c r="AB323" s="238"/>
      <c r="AC323" s="239" t="str">
        <f t="shared" ca="1" si="94"/>
        <v/>
      </c>
      <c r="AD323" s="245" t="str">
        <f t="shared" si="95"/>
        <v/>
      </c>
      <c r="AE323" s="245" t="str">
        <f t="shared" si="96"/>
        <v/>
      </c>
      <c r="AF323" s="11" t="str">
        <f>IF(AD323=4,VLOOKUP(AE323,設定_幼児!$A$2:$B$4,2,1),"---")</f>
        <v>---</v>
      </c>
      <c r="AG323" s="136" t="str">
        <f t="shared" si="97"/>
        <v xml:space="preserve"> </v>
      </c>
      <c r="AH323" s="18" t="str">
        <f t="shared" si="98"/>
        <v/>
      </c>
      <c r="AI323" s="47">
        <v>312</v>
      </c>
      <c r="AJ323" s="47" t="str">
        <f t="shared" si="99"/>
        <v/>
      </c>
      <c r="AK323" s="47" t="str">
        <f t="shared" si="82"/>
        <v>立得点表_幼児!3:７</v>
      </c>
      <c r="AL323" s="156" t="str">
        <f t="shared" si="83"/>
        <v>立得点表_幼児!11:15</v>
      </c>
      <c r="AM323" s="47" t="str">
        <f t="shared" si="84"/>
        <v>ボール得点表_幼児!3:７</v>
      </c>
      <c r="AN323" s="156" t="str">
        <f t="shared" si="85"/>
        <v>ボール得点表_幼児!11:15</v>
      </c>
      <c r="AO323" s="47" t="str">
        <f t="shared" si="86"/>
        <v>25m得点表_幼児!3:7</v>
      </c>
      <c r="AP323" s="156" t="str">
        <f t="shared" si="87"/>
        <v>25m得点表_幼児!11:15</v>
      </c>
      <c r="AQ323" s="47" t="str">
        <f t="shared" si="88"/>
        <v>往得点表_幼児!3:7</v>
      </c>
      <c r="AR323" s="156" t="str">
        <f t="shared" si="89"/>
        <v>往得点表_幼児!11:15</v>
      </c>
      <c r="AS323" s="47" t="e">
        <f>OR(AND(#REF!&lt;=7,#REF!&lt;&gt;""),AND(#REF!&gt;=50,#REF!=""))</f>
        <v>#REF!</v>
      </c>
    </row>
    <row r="324" spans="1:45">
      <c r="A324" s="10">
        <v>313</v>
      </c>
      <c r="B324" s="234"/>
      <c r="C324" s="235"/>
      <c r="D324" s="236"/>
      <c r="E324" s="237" t="str">
        <f t="shared" si="90"/>
        <v/>
      </c>
      <c r="F324" s="235"/>
      <c r="G324" s="235"/>
      <c r="H324" s="238"/>
      <c r="I324" s="239" t="str">
        <f t="shared" ca="1" si="91"/>
        <v/>
      </c>
      <c r="J324" s="240"/>
      <c r="K324" s="278"/>
      <c r="L324" s="278"/>
      <c r="M324" s="278"/>
      <c r="N324" s="241"/>
      <c r="O324" s="242"/>
      <c r="P324" s="106" t="str">
        <f t="shared" ca="1" si="92"/>
        <v/>
      </c>
      <c r="Q324" s="240"/>
      <c r="R324" s="278"/>
      <c r="S324" s="278"/>
      <c r="T324" s="278"/>
      <c r="U324" s="243"/>
      <c r="V324" s="106"/>
      <c r="W324" s="244" t="str">
        <f t="shared" ca="1" si="93"/>
        <v/>
      </c>
      <c r="X324" s="240"/>
      <c r="Y324" s="278"/>
      <c r="Z324" s="278"/>
      <c r="AA324" s="241"/>
      <c r="AB324" s="238"/>
      <c r="AC324" s="239" t="str">
        <f t="shared" ca="1" si="94"/>
        <v/>
      </c>
      <c r="AD324" s="245" t="str">
        <f t="shared" si="95"/>
        <v/>
      </c>
      <c r="AE324" s="245" t="str">
        <f t="shared" si="96"/>
        <v/>
      </c>
      <c r="AF324" s="11" t="str">
        <f>IF(AD324=4,VLOOKUP(AE324,設定_幼児!$A$2:$B$4,2,1),"---")</f>
        <v>---</v>
      </c>
      <c r="AG324" s="136" t="str">
        <f t="shared" si="97"/>
        <v xml:space="preserve"> </v>
      </c>
      <c r="AH324" s="18" t="str">
        <f t="shared" si="98"/>
        <v/>
      </c>
      <c r="AI324" s="47">
        <v>313</v>
      </c>
      <c r="AJ324" s="47" t="str">
        <f t="shared" si="99"/>
        <v/>
      </c>
      <c r="AK324" s="47" t="str">
        <f t="shared" si="82"/>
        <v>立得点表_幼児!3:７</v>
      </c>
      <c r="AL324" s="156" t="str">
        <f t="shared" si="83"/>
        <v>立得点表_幼児!11:15</v>
      </c>
      <c r="AM324" s="47" t="str">
        <f t="shared" si="84"/>
        <v>ボール得点表_幼児!3:７</v>
      </c>
      <c r="AN324" s="156" t="str">
        <f t="shared" si="85"/>
        <v>ボール得点表_幼児!11:15</v>
      </c>
      <c r="AO324" s="47" t="str">
        <f t="shared" si="86"/>
        <v>25m得点表_幼児!3:7</v>
      </c>
      <c r="AP324" s="156" t="str">
        <f t="shared" si="87"/>
        <v>25m得点表_幼児!11:15</v>
      </c>
      <c r="AQ324" s="47" t="str">
        <f t="shared" si="88"/>
        <v>往得点表_幼児!3:7</v>
      </c>
      <c r="AR324" s="156" t="str">
        <f t="shared" si="89"/>
        <v>往得点表_幼児!11:15</v>
      </c>
      <c r="AS324" s="47" t="e">
        <f>OR(AND(#REF!&lt;=7,#REF!&lt;&gt;""),AND(#REF!&gt;=50,#REF!=""))</f>
        <v>#REF!</v>
      </c>
    </row>
    <row r="325" spans="1:45">
      <c r="A325" s="10">
        <v>314</v>
      </c>
      <c r="B325" s="234"/>
      <c r="C325" s="235"/>
      <c r="D325" s="236"/>
      <c r="E325" s="237" t="str">
        <f t="shared" si="90"/>
        <v/>
      </c>
      <c r="F325" s="235"/>
      <c r="G325" s="235"/>
      <c r="H325" s="238"/>
      <c r="I325" s="239" t="str">
        <f t="shared" ca="1" si="91"/>
        <v/>
      </c>
      <c r="J325" s="240"/>
      <c r="K325" s="278"/>
      <c r="L325" s="278"/>
      <c r="M325" s="278"/>
      <c r="N325" s="241"/>
      <c r="O325" s="242"/>
      <c r="P325" s="106" t="str">
        <f t="shared" ca="1" si="92"/>
        <v/>
      </c>
      <c r="Q325" s="240"/>
      <c r="R325" s="278"/>
      <c r="S325" s="278"/>
      <c r="T325" s="278"/>
      <c r="U325" s="243"/>
      <c r="V325" s="106"/>
      <c r="W325" s="244" t="str">
        <f t="shared" ca="1" si="93"/>
        <v/>
      </c>
      <c r="X325" s="240"/>
      <c r="Y325" s="278"/>
      <c r="Z325" s="278"/>
      <c r="AA325" s="241"/>
      <c r="AB325" s="238"/>
      <c r="AC325" s="239" t="str">
        <f t="shared" ca="1" si="94"/>
        <v/>
      </c>
      <c r="AD325" s="245" t="str">
        <f t="shared" si="95"/>
        <v/>
      </c>
      <c r="AE325" s="245" t="str">
        <f t="shared" si="96"/>
        <v/>
      </c>
      <c r="AF325" s="11" t="str">
        <f>IF(AD325=4,VLOOKUP(AE325,設定_幼児!$A$2:$B$4,2,1),"---")</f>
        <v>---</v>
      </c>
      <c r="AG325" s="136" t="str">
        <f t="shared" si="97"/>
        <v xml:space="preserve"> </v>
      </c>
      <c r="AH325" s="18" t="str">
        <f t="shared" si="98"/>
        <v/>
      </c>
      <c r="AI325" s="47">
        <v>314</v>
      </c>
      <c r="AJ325" s="47" t="str">
        <f t="shared" si="99"/>
        <v/>
      </c>
      <c r="AK325" s="47" t="str">
        <f t="shared" si="82"/>
        <v>立得点表_幼児!3:７</v>
      </c>
      <c r="AL325" s="156" t="str">
        <f t="shared" si="83"/>
        <v>立得点表_幼児!11:15</v>
      </c>
      <c r="AM325" s="47" t="str">
        <f t="shared" si="84"/>
        <v>ボール得点表_幼児!3:７</v>
      </c>
      <c r="AN325" s="156" t="str">
        <f t="shared" si="85"/>
        <v>ボール得点表_幼児!11:15</v>
      </c>
      <c r="AO325" s="47" t="str">
        <f t="shared" si="86"/>
        <v>25m得点表_幼児!3:7</v>
      </c>
      <c r="AP325" s="156" t="str">
        <f t="shared" si="87"/>
        <v>25m得点表_幼児!11:15</v>
      </c>
      <c r="AQ325" s="47" t="str">
        <f t="shared" si="88"/>
        <v>往得点表_幼児!3:7</v>
      </c>
      <c r="AR325" s="156" t="str">
        <f t="shared" si="89"/>
        <v>往得点表_幼児!11:15</v>
      </c>
      <c r="AS325" s="47" t="e">
        <f>OR(AND(#REF!&lt;=7,#REF!&lt;&gt;""),AND(#REF!&gt;=50,#REF!=""))</f>
        <v>#REF!</v>
      </c>
    </row>
    <row r="326" spans="1:45">
      <c r="A326" s="10">
        <v>315</v>
      </c>
      <c r="B326" s="234"/>
      <c r="C326" s="235"/>
      <c r="D326" s="236"/>
      <c r="E326" s="237" t="str">
        <f t="shared" si="90"/>
        <v/>
      </c>
      <c r="F326" s="235"/>
      <c r="G326" s="235"/>
      <c r="H326" s="238"/>
      <c r="I326" s="239" t="str">
        <f t="shared" ca="1" si="91"/>
        <v/>
      </c>
      <c r="J326" s="240"/>
      <c r="K326" s="278"/>
      <c r="L326" s="278"/>
      <c r="M326" s="278"/>
      <c r="N326" s="241"/>
      <c r="O326" s="242"/>
      <c r="P326" s="106" t="str">
        <f t="shared" ca="1" si="92"/>
        <v/>
      </c>
      <c r="Q326" s="240"/>
      <c r="R326" s="278"/>
      <c r="S326" s="278"/>
      <c r="T326" s="278"/>
      <c r="U326" s="243"/>
      <c r="V326" s="106"/>
      <c r="W326" s="244" t="str">
        <f t="shared" ca="1" si="93"/>
        <v/>
      </c>
      <c r="X326" s="240"/>
      <c r="Y326" s="278"/>
      <c r="Z326" s="278"/>
      <c r="AA326" s="241"/>
      <c r="AB326" s="238"/>
      <c r="AC326" s="239" t="str">
        <f t="shared" ca="1" si="94"/>
        <v/>
      </c>
      <c r="AD326" s="245" t="str">
        <f t="shared" si="95"/>
        <v/>
      </c>
      <c r="AE326" s="245" t="str">
        <f t="shared" si="96"/>
        <v/>
      </c>
      <c r="AF326" s="11" t="str">
        <f>IF(AD326=4,VLOOKUP(AE326,設定_幼児!$A$2:$B$4,2,1),"---")</f>
        <v>---</v>
      </c>
      <c r="AG326" s="136" t="str">
        <f t="shared" si="97"/>
        <v xml:space="preserve"> </v>
      </c>
      <c r="AH326" s="18" t="str">
        <f t="shared" si="98"/>
        <v/>
      </c>
      <c r="AI326" s="47">
        <v>315</v>
      </c>
      <c r="AJ326" s="47" t="str">
        <f t="shared" si="99"/>
        <v/>
      </c>
      <c r="AK326" s="47" t="str">
        <f t="shared" si="82"/>
        <v>立得点表_幼児!3:７</v>
      </c>
      <c r="AL326" s="156" t="str">
        <f t="shared" si="83"/>
        <v>立得点表_幼児!11:15</v>
      </c>
      <c r="AM326" s="47" t="str">
        <f t="shared" si="84"/>
        <v>ボール得点表_幼児!3:７</v>
      </c>
      <c r="AN326" s="156" t="str">
        <f t="shared" si="85"/>
        <v>ボール得点表_幼児!11:15</v>
      </c>
      <c r="AO326" s="47" t="str">
        <f t="shared" si="86"/>
        <v>25m得点表_幼児!3:7</v>
      </c>
      <c r="AP326" s="156" t="str">
        <f t="shared" si="87"/>
        <v>25m得点表_幼児!11:15</v>
      </c>
      <c r="AQ326" s="47" t="str">
        <f t="shared" si="88"/>
        <v>往得点表_幼児!3:7</v>
      </c>
      <c r="AR326" s="156" t="str">
        <f t="shared" si="89"/>
        <v>往得点表_幼児!11:15</v>
      </c>
      <c r="AS326" s="47" t="e">
        <f>OR(AND(#REF!&lt;=7,#REF!&lt;&gt;""),AND(#REF!&gt;=50,#REF!=""))</f>
        <v>#REF!</v>
      </c>
    </row>
    <row r="327" spans="1:45">
      <c r="A327" s="10">
        <v>316</v>
      </c>
      <c r="B327" s="234"/>
      <c r="C327" s="235"/>
      <c r="D327" s="236"/>
      <c r="E327" s="237" t="str">
        <f t="shared" si="90"/>
        <v/>
      </c>
      <c r="F327" s="235"/>
      <c r="G327" s="235"/>
      <c r="H327" s="238"/>
      <c r="I327" s="239" t="str">
        <f t="shared" ca="1" si="91"/>
        <v/>
      </c>
      <c r="J327" s="240"/>
      <c r="K327" s="278"/>
      <c r="L327" s="278"/>
      <c r="M327" s="278"/>
      <c r="N327" s="241"/>
      <c r="O327" s="242"/>
      <c r="P327" s="106" t="str">
        <f t="shared" ca="1" si="92"/>
        <v/>
      </c>
      <c r="Q327" s="240"/>
      <c r="R327" s="278"/>
      <c r="S327" s="278"/>
      <c r="T327" s="278"/>
      <c r="U327" s="243"/>
      <c r="V327" s="106"/>
      <c r="W327" s="244" t="str">
        <f t="shared" ca="1" si="93"/>
        <v/>
      </c>
      <c r="X327" s="240"/>
      <c r="Y327" s="278"/>
      <c r="Z327" s="278"/>
      <c r="AA327" s="241"/>
      <c r="AB327" s="238"/>
      <c r="AC327" s="239" t="str">
        <f t="shared" ca="1" si="94"/>
        <v/>
      </c>
      <c r="AD327" s="245" t="str">
        <f t="shared" si="95"/>
        <v/>
      </c>
      <c r="AE327" s="245" t="str">
        <f t="shared" si="96"/>
        <v/>
      </c>
      <c r="AF327" s="11" t="str">
        <f>IF(AD327=4,VLOOKUP(AE327,設定_幼児!$A$2:$B$4,2,1),"---")</f>
        <v>---</v>
      </c>
      <c r="AG327" s="136" t="str">
        <f t="shared" si="97"/>
        <v xml:space="preserve"> </v>
      </c>
      <c r="AH327" s="18" t="str">
        <f t="shared" si="98"/>
        <v/>
      </c>
      <c r="AI327" s="47">
        <v>316</v>
      </c>
      <c r="AJ327" s="47" t="str">
        <f t="shared" si="99"/>
        <v/>
      </c>
      <c r="AK327" s="47" t="str">
        <f t="shared" si="82"/>
        <v>立得点表_幼児!3:７</v>
      </c>
      <c r="AL327" s="156" t="str">
        <f t="shared" si="83"/>
        <v>立得点表_幼児!11:15</v>
      </c>
      <c r="AM327" s="47" t="str">
        <f t="shared" si="84"/>
        <v>ボール得点表_幼児!3:７</v>
      </c>
      <c r="AN327" s="156" t="str">
        <f t="shared" si="85"/>
        <v>ボール得点表_幼児!11:15</v>
      </c>
      <c r="AO327" s="47" t="str">
        <f t="shared" si="86"/>
        <v>25m得点表_幼児!3:7</v>
      </c>
      <c r="AP327" s="156" t="str">
        <f t="shared" si="87"/>
        <v>25m得点表_幼児!11:15</v>
      </c>
      <c r="AQ327" s="47" t="str">
        <f t="shared" si="88"/>
        <v>往得点表_幼児!3:7</v>
      </c>
      <c r="AR327" s="156" t="str">
        <f t="shared" si="89"/>
        <v>往得点表_幼児!11:15</v>
      </c>
      <c r="AS327" s="47" t="e">
        <f>OR(AND(#REF!&lt;=7,#REF!&lt;&gt;""),AND(#REF!&gt;=50,#REF!=""))</f>
        <v>#REF!</v>
      </c>
    </row>
    <row r="328" spans="1:45">
      <c r="A328" s="10">
        <v>317</v>
      </c>
      <c r="B328" s="234"/>
      <c r="C328" s="235"/>
      <c r="D328" s="236"/>
      <c r="E328" s="237" t="str">
        <f t="shared" si="90"/>
        <v/>
      </c>
      <c r="F328" s="235"/>
      <c r="G328" s="235"/>
      <c r="H328" s="238"/>
      <c r="I328" s="239" t="str">
        <f t="shared" ca="1" si="91"/>
        <v/>
      </c>
      <c r="J328" s="240"/>
      <c r="K328" s="278"/>
      <c r="L328" s="278"/>
      <c r="M328" s="278"/>
      <c r="N328" s="241"/>
      <c r="O328" s="242"/>
      <c r="P328" s="106" t="str">
        <f t="shared" ca="1" si="92"/>
        <v/>
      </c>
      <c r="Q328" s="240"/>
      <c r="R328" s="278"/>
      <c r="S328" s="278"/>
      <c r="T328" s="278"/>
      <c r="U328" s="243"/>
      <c r="V328" s="106"/>
      <c r="W328" s="244" t="str">
        <f t="shared" ca="1" si="93"/>
        <v/>
      </c>
      <c r="X328" s="240"/>
      <c r="Y328" s="278"/>
      <c r="Z328" s="278"/>
      <c r="AA328" s="241"/>
      <c r="AB328" s="238"/>
      <c r="AC328" s="239" t="str">
        <f t="shared" ca="1" si="94"/>
        <v/>
      </c>
      <c r="AD328" s="245" t="str">
        <f t="shared" si="95"/>
        <v/>
      </c>
      <c r="AE328" s="245" t="str">
        <f t="shared" si="96"/>
        <v/>
      </c>
      <c r="AF328" s="11" t="str">
        <f>IF(AD328=4,VLOOKUP(AE328,設定_幼児!$A$2:$B$4,2,1),"---")</f>
        <v>---</v>
      </c>
      <c r="AG328" s="136" t="str">
        <f t="shared" si="97"/>
        <v xml:space="preserve"> </v>
      </c>
      <c r="AH328" s="18" t="str">
        <f t="shared" si="98"/>
        <v/>
      </c>
      <c r="AI328" s="47">
        <v>317</v>
      </c>
      <c r="AJ328" s="47" t="str">
        <f t="shared" si="99"/>
        <v/>
      </c>
      <c r="AK328" s="47" t="str">
        <f t="shared" si="82"/>
        <v>立得点表_幼児!3:７</v>
      </c>
      <c r="AL328" s="156" t="str">
        <f t="shared" si="83"/>
        <v>立得点表_幼児!11:15</v>
      </c>
      <c r="AM328" s="47" t="str">
        <f t="shared" si="84"/>
        <v>ボール得点表_幼児!3:７</v>
      </c>
      <c r="AN328" s="156" t="str">
        <f t="shared" si="85"/>
        <v>ボール得点表_幼児!11:15</v>
      </c>
      <c r="AO328" s="47" t="str">
        <f t="shared" si="86"/>
        <v>25m得点表_幼児!3:7</v>
      </c>
      <c r="AP328" s="156" t="str">
        <f t="shared" si="87"/>
        <v>25m得点表_幼児!11:15</v>
      </c>
      <c r="AQ328" s="47" t="str">
        <f t="shared" si="88"/>
        <v>往得点表_幼児!3:7</v>
      </c>
      <c r="AR328" s="156" t="str">
        <f t="shared" si="89"/>
        <v>往得点表_幼児!11:15</v>
      </c>
      <c r="AS328" s="47" t="e">
        <f>OR(AND(#REF!&lt;=7,#REF!&lt;&gt;""),AND(#REF!&gt;=50,#REF!=""))</f>
        <v>#REF!</v>
      </c>
    </row>
    <row r="329" spans="1:45">
      <c r="A329" s="10">
        <v>318</v>
      </c>
      <c r="B329" s="234"/>
      <c r="C329" s="235"/>
      <c r="D329" s="236"/>
      <c r="E329" s="237" t="str">
        <f t="shared" si="90"/>
        <v/>
      </c>
      <c r="F329" s="235"/>
      <c r="G329" s="235"/>
      <c r="H329" s="238"/>
      <c r="I329" s="239" t="str">
        <f t="shared" ca="1" si="91"/>
        <v/>
      </c>
      <c r="J329" s="240"/>
      <c r="K329" s="278"/>
      <c r="L329" s="278"/>
      <c r="M329" s="278"/>
      <c r="N329" s="241"/>
      <c r="O329" s="242"/>
      <c r="P329" s="106" t="str">
        <f t="shared" ca="1" si="92"/>
        <v/>
      </c>
      <c r="Q329" s="240"/>
      <c r="R329" s="278"/>
      <c r="S329" s="278"/>
      <c r="T329" s="278"/>
      <c r="U329" s="243"/>
      <c r="V329" s="106"/>
      <c r="W329" s="244" t="str">
        <f t="shared" ca="1" si="93"/>
        <v/>
      </c>
      <c r="X329" s="240"/>
      <c r="Y329" s="278"/>
      <c r="Z329" s="278"/>
      <c r="AA329" s="241"/>
      <c r="AB329" s="238"/>
      <c r="AC329" s="239" t="str">
        <f t="shared" ca="1" si="94"/>
        <v/>
      </c>
      <c r="AD329" s="245" t="str">
        <f t="shared" si="95"/>
        <v/>
      </c>
      <c r="AE329" s="245" t="str">
        <f t="shared" si="96"/>
        <v/>
      </c>
      <c r="AF329" s="11" t="str">
        <f>IF(AD329=4,VLOOKUP(AE329,設定_幼児!$A$2:$B$4,2,1),"---")</f>
        <v>---</v>
      </c>
      <c r="AG329" s="136" t="str">
        <f t="shared" si="97"/>
        <v xml:space="preserve"> </v>
      </c>
      <c r="AH329" s="18" t="str">
        <f t="shared" si="98"/>
        <v/>
      </c>
      <c r="AI329" s="47">
        <v>318</v>
      </c>
      <c r="AJ329" s="47" t="str">
        <f t="shared" si="99"/>
        <v/>
      </c>
      <c r="AK329" s="47" t="str">
        <f t="shared" si="82"/>
        <v>立得点表_幼児!3:７</v>
      </c>
      <c r="AL329" s="156" t="str">
        <f t="shared" si="83"/>
        <v>立得点表_幼児!11:15</v>
      </c>
      <c r="AM329" s="47" t="str">
        <f t="shared" si="84"/>
        <v>ボール得点表_幼児!3:７</v>
      </c>
      <c r="AN329" s="156" t="str">
        <f t="shared" si="85"/>
        <v>ボール得点表_幼児!11:15</v>
      </c>
      <c r="AO329" s="47" t="str">
        <f t="shared" si="86"/>
        <v>25m得点表_幼児!3:7</v>
      </c>
      <c r="AP329" s="156" t="str">
        <f t="shared" si="87"/>
        <v>25m得点表_幼児!11:15</v>
      </c>
      <c r="AQ329" s="47" t="str">
        <f t="shared" si="88"/>
        <v>往得点表_幼児!3:7</v>
      </c>
      <c r="AR329" s="156" t="str">
        <f t="shared" si="89"/>
        <v>往得点表_幼児!11:15</v>
      </c>
      <c r="AS329" s="47" t="e">
        <f>OR(AND(#REF!&lt;=7,#REF!&lt;&gt;""),AND(#REF!&gt;=50,#REF!=""))</f>
        <v>#REF!</v>
      </c>
    </row>
    <row r="330" spans="1:45">
      <c r="A330" s="10">
        <v>319</v>
      </c>
      <c r="B330" s="234"/>
      <c r="C330" s="235"/>
      <c r="D330" s="236"/>
      <c r="E330" s="237" t="str">
        <f t="shared" si="90"/>
        <v/>
      </c>
      <c r="F330" s="235"/>
      <c r="G330" s="235"/>
      <c r="H330" s="238"/>
      <c r="I330" s="239" t="str">
        <f t="shared" ca="1" si="91"/>
        <v/>
      </c>
      <c r="J330" s="240"/>
      <c r="K330" s="278"/>
      <c r="L330" s="278"/>
      <c r="M330" s="278"/>
      <c r="N330" s="241"/>
      <c r="O330" s="242"/>
      <c r="P330" s="106" t="str">
        <f t="shared" ca="1" si="92"/>
        <v/>
      </c>
      <c r="Q330" s="240"/>
      <c r="R330" s="278"/>
      <c r="S330" s="278"/>
      <c r="T330" s="278"/>
      <c r="U330" s="243"/>
      <c r="V330" s="106"/>
      <c r="W330" s="244" t="str">
        <f t="shared" ca="1" si="93"/>
        <v/>
      </c>
      <c r="X330" s="240"/>
      <c r="Y330" s="278"/>
      <c r="Z330" s="278"/>
      <c r="AA330" s="241"/>
      <c r="AB330" s="238"/>
      <c r="AC330" s="239" t="str">
        <f t="shared" ca="1" si="94"/>
        <v/>
      </c>
      <c r="AD330" s="245" t="str">
        <f t="shared" si="95"/>
        <v/>
      </c>
      <c r="AE330" s="245" t="str">
        <f t="shared" si="96"/>
        <v/>
      </c>
      <c r="AF330" s="11" t="str">
        <f>IF(AD330=4,VLOOKUP(AE330,設定_幼児!$A$2:$B$4,2,1),"---")</f>
        <v>---</v>
      </c>
      <c r="AG330" s="136" t="str">
        <f t="shared" si="97"/>
        <v xml:space="preserve"> </v>
      </c>
      <c r="AH330" s="18" t="str">
        <f t="shared" si="98"/>
        <v/>
      </c>
      <c r="AI330" s="47">
        <v>319</v>
      </c>
      <c r="AJ330" s="47" t="str">
        <f t="shared" si="99"/>
        <v/>
      </c>
      <c r="AK330" s="47" t="str">
        <f t="shared" si="82"/>
        <v>立得点表_幼児!3:７</v>
      </c>
      <c r="AL330" s="156" t="str">
        <f t="shared" si="83"/>
        <v>立得点表_幼児!11:15</v>
      </c>
      <c r="AM330" s="47" t="str">
        <f t="shared" si="84"/>
        <v>ボール得点表_幼児!3:７</v>
      </c>
      <c r="AN330" s="156" t="str">
        <f t="shared" si="85"/>
        <v>ボール得点表_幼児!11:15</v>
      </c>
      <c r="AO330" s="47" t="str">
        <f t="shared" si="86"/>
        <v>25m得点表_幼児!3:7</v>
      </c>
      <c r="AP330" s="156" t="str">
        <f t="shared" si="87"/>
        <v>25m得点表_幼児!11:15</v>
      </c>
      <c r="AQ330" s="47" t="str">
        <f t="shared" si="88"/>
        <v>往得点表_幼児!3:7</v>
      </c>
      <c r="AR330" s="156" t="str">
        <f t="shared" si="89"/>
        <v>往得点表_幼児!11:15</v>
      </c>
      <c r="AS330" s="47" t="e">
        <f>OR(AND(#REF!&lt;=7,#REF!&lt;&gt;""),AND(#REF!&gt;=50,#REF!=""))</f>
        <v>#REF!</v>
      </c>
    </row>
    <row r="331" spans="1:45">
      <c r="A331" s="10">
        <v>320</v>
      </c>
      <c r="B331" s="234"/>
      <c r="C331" s="235"/>
      <c r="D331" s="236"/>
      <c r="E331" s="237" t="str">
        <f t="shared" si="90"/>
        <v/>
      </c>
      <c r="F331" s="235"/>
      <c r="G331" s="235"/>
      <c r="H331" s="238"/>
      <c r="I331" s="239" t="str">
        <f t="shared" ca="1" si="91"/>
        <v/>
      </c>
      <c r="J331" s="240"/>
      <c r="K331" s="278"/>
      <c r="L331" s="278"/>
      <c r="M331" s="278"/>
      <c r="N331" s="241"/>
      <c r="O331" s="242"/>
      <c r="P331" s="106" t="str">
        <f t="shared" ca="1" si="92"/>
        <v/>
      </c>
      <c r="Q331" s="240"/>
      <c r="R331" s="278"/>
      <c r="S331" s="278"/>
      <c r="T331" s="278"/>
      <c r="U331" s="243"/>
      <c r="V331" s="106"/>
      <c r="W331" s="244" t="str">
        <f t="shared" ca="1" si="93"/>
        <v/>
      </c>
      <c r="X331" s="240"/>
      <c r="Y331" s="278"/>
      <c r="Z331" s="278"/>
      <c r="AA331" s="241"/>
      <c r="AB331" s="238"/>
      <c r="AC331" s="239" t="str">
        <f t="shared" ca="1" si="94"/>
        <v/>
      </c>
      <c r="AD331" s="245" t="str">
        <f t="shared" si="95"/>
        <v/>
      </c>
      <c r="AE331" s="245" t="str">
        <f t="shared" si="96"/>
        <v/>
      </c>
      <c r="AF331" s="11" t="str">
        <f>IF(AD331=4,VLOOKUP(AE331,設定_幼児!$A$2:$B$4,2,1),"---")</f>
        <v>---</v>
      </c>
      <c r="AG331" s="136" t="str">
        <f t="shared" si="97"/>
        <v xml:space="preserve"> </v>
      </c>
      <c r="AH331" s="18" t="str">
        <f t="shared" si="98"/>
        <v/>
      </c>
      <c r="AI331" s="47">
        <v>320</v>
      </c>
      <c r="AJ331" s="47" t="str">
        <f t="shared" si="99"/>
        <v/>
      </c>
      <c r="AK331" s="47" t="str">
        <f t="shared" si="82"/>
        <v>立得点表_幼児!3:７</v>
      </c>
      <c r="AL331" s="156" t="str">
        <f t="shared" si="83"/>
        <v>立得点表_幼児!11:15</v>
      </c>
      <c r="AM331" s="47" t="str">
        <f t="shared" si="84"/>
        <v>ボール得点表_幼児!3:７</v>
      </c>
      <c r="AN331" s="156" t="str">
        <f t="shared" si="85"/>
        <v>ボール得点表_幼児!11:15</v>
      </c>
      <c r="AO331" s="47" t="str">
        <f t="shared" si="86"/>
        <v>25m得点表_幼児!3:7</v>
      </c>
      <c r="AP331" s="156" t="str">
        <f t="shared" si="87"/>
        <v>25m得点表_幼児!11:15</v>
      </c>
      <c r="AQ331" s="47" t="str">
        <f t="shared" si="88"/>
        <v>往得点表_幼児!3:7</v>
      </c>
      <c r="AR331" s="156" t="str">
        <f t="shared" si="89"/>
        <v>往得点表_幼児!11:15</v>
      </c>
      <c r="AS331" s="47" t="e">
        <f>OR(AND(#REF!&lt;=7,#REF!&lt;&gt;""),AND(#REF!&gt;=50,#REF!=""))</f>
        <v>#REF!</v>
      </c>
    </row>
    <row r="332" spans="1:45">
      <c r="A332" s="10">
        <v>321</v>
      </c>
      <c r="B332" s="234"/>
      <c r="C332" s="235"/>
      <c r="D332" s="236"/>
      <c r="E332" s="237" t="str">
        <f t="shared" si="90"/>
        <v/>
      </c>
      <c r="F332" s="235"/>
      <c r="G332" s="235"/>
      <c r="H332" s="238"/>
      <c r="I332" s="239" t="str">
        <f t="shared" ca="1" si="91"/>
        <v/>
      </c>
      <c r="J332" s="240"/>
      <c r="K332" s="278"/>
      <c r="L332" s="278"/>
      <c r="M332" s="278"/>
      <c r="N332" s="241"/>
      <c r="O332" s="242"/>
      <c r="P332" s="106" t="str">
        <f t="shared" ca="1" si="92"/>
        <v/>
      </c>
      <c r="Q332" s="240"/>
      <c r="R332" s="278"/>
      <c r="S332" s="278"/>
      <c r="T332" s="278"/>
      <c r="U332" s="243"/>
      <c r="V332" s="106"/>
      <c r="W332" s="244" t="str">
        <f t="shared" ca="1" si="93"/>
        <v/>
      </c>
      <c r="X332" s="240"/>
      <c r="Y332" s="278"/>
      <c r="Z332" s="278"/>
      <c r="AA332" s="241"/>
      <c r="AB332" s="238"/>
      <c r="AC332" s="239" t="str">
        <f t="shared" ca="1" si="94"/>
        <v/>
      </c>
      <c r="AD332" s="245" t="str">
        <f t="shared" si="95"/>
        <v/>
      </c>
      <c r="AE332" s="245" t="str">
        <f t="shared" si="96"/>
        <v/>
      </c>
      <c r="AF332" s="11" t="str">
        <f>IF(AD332=4,VLOOKUP(AE332,設定_幼児!$A$2:$B$4,2,1),"---")</f>
        <v>---</v>
      </c>
      <c r="AG332" s="136" t="str">
        <f t="shared" si="97"/>
        <v xml:space="preserve"> </v>
      </c>
      <c r="AH332" s="18" t="str">
        <f t="shared" si="98"/>
        <v/>
      </c>
      <c r="AI332" s="47">
        <v>321</v>
      </c>
      <c r="AJ332" s="47" t="str">
        <f t="shared" si="99"/>
        <v/>
      </c>
      <c r="AK332" s="47" t="str">
        <f t="shared" si="82"/>
        <v>立得点表_幼児!3:７</v>
      </c>
      <c r="AL332" s="156" t="str">
        <f t="shared" si="83"/>
        <v>立得点表_幼児!11:15</v>
      </c>
      <c r="AM332" s="47" t="str">
        <f t="shared" si="84"/>
        <v>ボール得点表_幼児!3:７</v>
      </c>
      <c r="AN332" s="156" t="str">
        <f t="shared" si="85"/>
        <v>ボール得点表_幼児!11:15</v>
      </c>
      <c r="AO332" s="47" t="str">
        <f t="shared" si="86"/>
        <v>25m得点表_幼児!3:7</v>
      </c>
      <c r="AP332" s="156" t="str">
        <f t="shared" si="87"/>
        <v>25m得点表_幼児!11:15</v>
      </c>
      <c r="AQ332" s="47" t="str">
        <f t="shared" si="88"/>
        <v>往得点表_幼児!3:7</v>
      </c>
      <c r="AR332" s="156" t="str">
        <f t="shared" si="89"/>
        <v>往得点表_幼児!11:15</v>
      </c>
      <c r="AS332" s="47" t="e">
        <f>OR(AND(#REF!&lt;=7,#REF!&lt;&gt;""),AND(#REF!&gt;=50,#REF!=""))</f>
        <v>#REF!</v>
      </c>
    </row>
    <row r="333" spans="1:45">
      <c r="A333" s="10">
        <v>322</v>
      </c>
      <c r="B333" s="234"/>
      <c r="C333" s="235"/>
      <c r="D333" s="236"/>
      <c r="E333" s="237" t="str">
        <f t="shared" si="90"/>
        <v/>
      </c>
      <c r="F333" s="235"/>
      <c r="G333" s="235"/>
      <c r="H333" s="238"/>
      <c r="I333" s="239" t="str">
        <f t="shared" ca="1" si="91"/>
        <v/>
      </c>
      <c r="J333" s="240"/>
      <c r="K333" s="278"/>
      <c r="L333" s="278"/>
      <c r="M333" s="278"/>
      <c r="N333" s="241"/>
      <c r="O333" s="242"/>
      <c r="P333" s="106" t="str">
        <f t="shared" ca="1" si="92"/>
        <v/>
      </c>
      <c r="Q333" s="240"/>
      <c r="R333" s="278"/>
      <c r="S333" s="278"/>
      <c r="T333" s="278"/>
      <c r="U333" s="243"/>
      <c r="V333" s="106"/>
      <c r="W333" s="244" t="str">
        <f t="shared" ca="1" si="93"/>
        <v/>
      </c>
      <c r="X333" s="240"/>
      <c r="Y333" s="278"/>
      <c r="Z333" s="278"/>
      <c r="AA333" s="241"/>
      <c r="AB333" s="238"/>
      <c r="AC333" s="239" t="str">
        <f t="shared" ca="1" si="94"/>
        <v/>
      </c>
      <c r="AD333" s="245" t="str">
        <f t="shared" si="95"/>
        <v/>
      </c>
      <c r="AE333" s="245" t="str">
        <f t="shared" si="96"/>
        <v/>
      </c>
      <c r="AF333" s="11" t="str">
        <f>IF(AD333=4,VLOOKUP(AE333,設定_幼児!$A$2:$B$4,2,1),"---")</f>
        <v>---</v>
      </c>
      <c r="AG333" s="136" t="str">
        <f t="shared" si="97"/>
        <v xml:space="preserve"> </v>
      </c>
      <c r="AH333" s="18" t="str">
        <f t="shared" si="98"/>
        <v/>
      </c>
      <c r="AI333" s="47">
        <v>322</v>
      </c>
      <c r="AJ333" s="47" t="str">
        <f t="shared" si="99"/>
        <v/>
      </c>
      <c r="AK333" s="47" t="str">
        <f t="shared" ref="AK333:AK396" si="100">"立得点表_幼児!"&amp;$AJ333&amp;"3:"&amp;$AJ333&amp;"７"</f>
        <v>立得点表_幼児!3:７</v>
      </c>
      <c r="AL333" s="156" t="str">
        <f t="shared" ref="AL333:AL396" si="101">"立得点表_幼児!"&amp;$AJ333&amp;"11:"&amp;$AJ333&amp;"15"</f>
        <v>立得点表_幼児!11:15</v>
      </c>
      <c r="AM333" s="47" t="str">
        <f t="shared" ref="AM333:AM396" si="102">"ボール得点表_幼児!"&amp;$AJ333&amp;"3:"&amp;$AJ333&amp;"７"</f>
        <v>ボール得点表_幼児!3:７</v>
      </c>
      <c r="AN333" s="156" t="str">
        <f t="shared" ref="AN333:AN396" si="103">"ボール得点表_幼児!"&amp;$AJ333&amp;"11:"&amp;$AJ333&amp;"15"</f>
        <v>ボール得点表_幼児!11:15</v>
      </c>
      <c r="AO333" s="47" t="str">
        <f t="shared" ref="AO333:AO396" si="104">"25m得点表_幼児!"&amp;$AJ333&amp;"3:"&amp;$AJ333&amp;"7"</f>
        <v>25m得点表_幼児!3:7</v>
      </c>
      <c r="AP333" s="156" t="str">
        <f t="shared" ref="AP333:AP396" si="105">"25m得点表_幼児!"&amp;$AJ332&amp;"11:"&amp;$AJ333&amp;"15"</f>
        <v>25m得点表_幼児!11:15</v>
      </c>
      <c r="AQ333" s="47" t="str">
        <f t="shared" ref="AQ333:AQ396" si="106">"往得点表_幼児!"&amp;$AJ333&amp;"3:"&amp;$AJ333&amp;"7"</f>
        <v>往得点表_幼児!3:7</v>
      </c>
      <c r="AR333" s="156" t="str">
        <f t="shared" ref="AR333:AR396" si="107">"往得点表_幼児!"&amp;$AJ333&amp;"11:"&amp;$AJ333&amp;"15"</f>
        <v>往得点表_幼児!11:15</v>
      </c>
      <c r="AS333" s="47" t="e">
        <f>OR(AND(#REF!&lt;=7,#REF!&lt;&gt;""),AND(#REF!&gt;=50,#REF!=""))</f>
        <v>#REF!</v>
      </c>
    </row>
    <row r="334" spans="1:45">
      <c r="A334" s="10">
        <v>323</v>
      </c>
      <c r="B334" s="234"/>
      <c r="C334" s="235"/>
      <c r="D334" s="236"/>
      <c r="E334" s="237" t="str">
        <f t="shared" si="90"/>
        <v/>
      </c>
      <c r="F334" s="235"/>
      <c r="G334" s="235"/>
      <c r="H334" s="238"/>
      <c r="I334" s="239" t="str">
        <f t="shared" ca="1" si="91"/>
        <v/>
      </c>
      <c r="J334" s="240"/>
      <c r="K334" s="278"/>
      <c r="L334" s="278"/>
      <c r="M334" s="278"/>
      <c r="N334" s="241"/>
      <c r="O334" s="242"/>
      <c r="P334" s="106" t="str">
        <f t="shared" ca="1" si="92"/>
        <v/>
      </c>
      <c r="Q334" s="240"/>
      <c r="R334" s="278"/>
      <c r="S334" s="278"/>
      <c r="T334" s="278"/>
      <c r="U334" s="243"/>
      <c r="V334" s="106"/>
      <c r="W334" s="244" t="str">
        <f t="shared" ca="1" si="93"/>
        <v/>
      </c>
      <c r="X334" s="240"/>
      <c r="Y334" s="278"/>
      <c r="Z334" s="278"/>
      <c r="AA334" s="241"/>
      <c r="AB334" s="238"/>
      <c r="AC334" s="239" t="str">
        <f t="shared" ca="1" si="94"/>
        <v/>
      </c>
      <c r="AD334" s="245" t="str">
        <f t="shared" si="95"/>
        <v/>
      </c>
      <c r="AE334" s="245" t="str">
        <f t="shared" si="96"/>
        <v/>
      </c>
      <c r="AF334" s="11" t="str">
        <f>IF(AD334=4,VLOOKUP(AE334,設定_幼児!$A$2:$B$4,2,1),"---")</f>
        <v>---</v>
      </c>
      <c r="AG334" s="136" t="str">
        <f t="shared" si="97"/>
        <v xml:space="preserve"> </v>
      </c>
      <c r="AH334" s="18" t="str">
        <f t="shared" si="98"/>
        <v/>
      </c>
      <c r="AI334" s="47">
        <v>323</v>
      </c>
      <c r="AJ334" s="47" t="str">
        <f t="shared" si="99"/>
        <v/>
      </c>
      <c r="AK334" s="47" t="str">
        <f t="shared" si="100"/>
        <v>立得点表_幼児!3:７</v>
      </c>
      <c r="AL334" s="156" t="str">
        <f t="shared" si="101"/>
        <v>立得点表_幼児!11:15</v>
      </c>
      <c r="AM334" s="47" t="str">
        <f t="shared" si="102"/>
        <v>ボール得点表_幼児!3:７</v>
      </c>
      <c r="AN334" s="156" t="str">
        <f t="shared" si="103"/>
        <v>ボール得点表_幼児!11:15</v>
      </c>
      <c r="AO334" s="47" t="str">
        <f t="shared" si="104"/>
        <v>25m得点表_幼児!3:7</v>
      </c>
      <c r="AP334" s="156" t="str">
        <f t="shared" si="105"/>
        <v>25m得点表_幼児!11:15</v>
      </c>
      <c r="AQ334" s="47" t="str">
        <f t="shared" si="106"/>
        <v>往得点表_幼児!3:7</v>
      </c>
      <c r="AR334" s="156" t="str">
        <f t="shared" si="107"/>
        <v>往得点表_幼児!11:15</v>
      </c>
      <c r="AS334" s="47" t="e">
        <f>OR(AND(#REF!&lt;=7,#REF!&lt;&gt;""),AND(#REF!&gt;=50,#REF!=""))</f>
        <v>#REF!</v>
      </c>
    </row>
    <row r="335" spans="1:45">
      <c r="A335" s="10">
        <v>324</v>
      </c>
      <c r="B335" s="234"/>
      <c r="C335" s="235"/>
      <c r="D335" s="236"/>
      <c r="E335" s="237" t="str">
        <f t="shared" si="90"/>
        <v/>
      </c>
      <c r="F335" s="235"/>
      <c r="G335" s="235"/>
      <c r="H335" s="238"/>
      <c r="I335" s="239" t="str">
        <f t="shared" ca="1" si="91"/>
        <v/>
      </c>
      <c r="J335" s="240"/>
      <c r="K335" s="278"/>
      <c r="L335" s="278"/>
      <c r="M335" s="278"/>
      <c r="N335" s="241"/>
      <c r="O335" s="242"/>
      <c r="P335" s="106" t="str">
        <f t="shared" ca="1" si="92"/>
        <v/>
      </c>
      <c r="Q335" s="240"/>
      <c r="R335" s="278"/>
      <c r="S335" s="278"/>
      <c r="T335" s="278"/>
      <c r="U335" s="243"/>
      <c r="V335" s="106"/>
      <c r="W335" s="244" t="str">
        <f t="shared" ca="1" si="93"/>
        <v/>
      </c>
      <c r="X335" s="240"/>
      <c r="Y335" s="278"/>
      <c r="Z335" s="278"/>
      <c r="AA335" s="241"/>
      <c r="AB335" s="238"/>
      <c r="AC335" s="239" t="str">
        <f t="shared" ca="1" si="94"/>
        <v/>
      </c>
      <c r="AD335" s="245" t="str">
        <f t="shared" si="95"/>
        <v/>
      </c>
      <c r="AE335" s="245" t="str">
        <f t="shared" si="96"/>
        <v/>
      </c>
      <c r="AF335" s="11" t="str">
        <f>IF(AD335=4,VLOOKUP(AE335,設定_幼児!$A$2:$B$4,2,1),"---")</f>
        <v>---</v>
      </c>
      <c r="AG335" s="136" t="str">
        <f t="shared" si="97"/>
        <v xml:space="preserve"> </v>
      </c>
      <c r="AH335" s="18" t="str">
        <f t="shared" si="98"/>
        <v/>
      </c>
      <c r="AI335" s="47">
        <v>324</v>
      </c>
      <c r="AJ335" s="47" t="str">
        <f t="shared" si="99"/>
        <v/>
      </c>
      <c r="AK335" s="47" t="str">
        <f t="shared" si="100"/>
        <v>立得点表_幼児!3:７</v>
      </c>
      <c r="AL335" s="156" t="str">
        <f t="shared" si="101"/>
        <v>立得点表_幼児!11:15</v>
      </c>
      <c r="AM335" s="47" t="str">
        <f t="shared" si="102"/>
        <v>ボール得点表_幼児!3:７</v>
      </c>
      <c r="AN335" s="156" t="str">
        <f t="shared" si="103"/>
        <v>ボール得点表_幼児!11:15</v>
      </c>
      <c r="AO335" s="47" t="str">
        <f t="shared" si="104"/>
        <v>25m得点表_幼児!3:7</v>
      </c>
      <c r="AP335" s="156" t="str">
        <f t="shared" si="105"/>
        <v>25m得点表_幼児!11:15</v>
      </c>
      <c r="AQ335" s="47" t="str">
        <f t="shared" si="106"/>
        <v>往得点表_幼児!3:7</v>
      </c>
      <c r="AR335" s="156" t="str">
        <f t="shared" si="107"/>
        <v>往得点表_幼児!11:15</v>
      </c>
      <c r="AS335" s="47" t="e">
        <f>OR(AND(#REF!&lt;=7,#REF!&lt;&gt;""),AND(#REF!&gt;=50,#REF!=""))</f>
        <v>#REF!</v>
      </c>
    </row>
    <row r="336" spans="1:45">
      <c r="A336" s="10">
        <v>325</v>
      </c>
      <c r="B336" s="234"/>
      <c r="C336" s="235"/>
      <c r="D336" s="236"/>
      <c r="E336" s="237" t="str">
        <f t="shared" si="90"/>
        <v/>
      </c>
      <c r="F336" s="235"/>
      <c r="G336" s="235"/>
      <c r="H336" s="238"/>
      <c r="I336" s="239" t="str">
        <f t="shared" ca="1" si="91"/>
        <v/>
      </c>
      <c r="J336" s="240"/>
      <c r="K336" s="278"/>
      <c r="L336" s="278"/>
      <c r="M336" s="278"/>
      <c r="N336" s="241"/>
      <c r="O336" s="242"/>
      <c r="P336" s="106" t="str">
        <f t="shared" ca="1" si="92"/>
        <v/>
      </c>
      <c r="Q336" s="240"/>
      <c r="R336" s="278"/>
      <c r="S336" s="278"/>
      <c r="T336" s="278"/>
      <c r="U336" s="243"/>
      <c r="V336" s="106"/>
      <c r="W336" s="244" t="str">
        <f t="shared" ca="1" si="93"/>
        <v/>
      </c>
      <c r="X336" s="240"/>
      <c r="Y336" s="278"/>
      <c r="Z336" s="278"/>
      <c r="AA336" s="241"/>
      <c r="AB336" s="238"/>
      <c r="AC336" s="239" t="str">
        <f t="shared" ca="1" si="94"/>
        <v/>
      </c>
      <c r="AD336" s="245" t="str">
        <f t="shared" si="95"/>
        <v/>
      </c>
      <c r="AE336" s="245" t="str">
        <f t="shared" si="96"/>
        <v/>
      </c>
      <c r="AF336" s="11" t="str">
        <f>IF(AD336=4,VLOOKUP(AE336,設定_幼児!$A$2:$B$4,2,1),"---")</f>
        <v>---</v>
      </c>
      <c r="AG336" s="136" t="str">
        <f t="shared" si="97"/>
        <v xml:space="preserve"> </v>
      </c>
      <c r="AH336" s="18" t="str">
        <f t="shared" si="98"/>
        <v/>
      </c>
      <c r="AI336" s="47">
        <v>325</v>
      </c>
      <c r="AJ336" s="47" t="str">
        <f t="shared" si="99"/>
        <v/>
      </c>
      <c r="AK336" s="47" t="str">
        <f t="shared" si="100"/>
        <v>立得点表_幼児!3:７</v>
      </c>
      <c r="AL336" s="156" t="str">
        <f t="shared" si="101"/>
        <v>立得点表_幼児!11:15</v>
      </c>
      <c r="AM336" s="47" t="str">
        <f t="shared" si="102"/>
        <v>ボール得点表_幼児!3:７</v>
      </c>
      <c r="AN336" s="156" t="str">
        <f t="shared" si="103"/>
        <v>ボール得点表_幼児!11:15</v>
      </c>
      <c r="AO336" s="47" t="str">
        <f t="shared" si="104"/>
        <v>25m得点表_幼児!3:7</v>
      </c>
      <c r="AP336" s="156" t="str">
        <f t="shared" si="105"/>
        <v>25m得点表_幼児!11:15</v>
      </c>
      <c r="AQ336" s="47" t="str">
        <f t="shared" si="106"/>
        <v>往得点表_幼児!3:7</v>
      </c>
      <c r="AR336" s="156" t="str">
        <f t="shared" si="107"/>
        <v>往得点表_幼児!11:15</v>
      </c>
      <c r="AS336" s="47" t="e">
        <f>OR(AND(#REF!&lt;=7,#REF!&lt;&gt;""),AND(#REF!&gt;=50,#REF!=""))</f>
        <v>#REF!</v>
      </c>
    </row>
    <row r="337" spans="1:45">
      <c r="A337" s="10">
        <v>326</v>
      </c>
      <c r="B337" s="234"/>
      <c r="C337" s="235"/>
      <c r="D337" s="236"/>
      <c r="E337" s="237" t="str">
        <f t="shared" si="90"/>
        <v/>
      </c>
      <c r="F337" s="235"/>
      <c r="G337" s="235"/>
      <c r="H337" s="238"/>
      <c r="I337" s="239" t="str">
        <f t="shared" ca="1" si="91"/>
        <v/>
      </c>
      <c r="J337" s="240"/>
      <c r="K337" s="278"/>
      <c r="L337" s="278"/>
      <c r="M337" s="278"/>
      <c r="N337" s="241"/>
      <c r="O337" s="242"/>
      <c r="P337" s="106" t="str">
        <f t="shared" ca="1" si="92"/>
        <v/>
      </c>
      <c r="Q337" s="240"/>
      <c r="R337" s="278"/>
      <c r="S337" s="278"/>
      <c r="T337" s="278"/>
      <c r="U337" s="243"/>
      <c r="V337" s="106"/>
      <c r="W337" s="244" t="str">
        <f t="shared" ca="1" si="93"/>
        <v/>
      </c>
      <c r="X337" s="240"/>
      <c r="Y337" s="278"/>
      <c r="Z337" s="278"/>
      <c r="AA337" s="241"/>
      <c r="AB337" s="238"/>
      <c r="AC337" s="239" t="str">
        <f t="shared" ca="1" si="94"/>
        <v/>
      </c>
      <c r="AD337" s="245" t="str">
        <f t="shared" si="95"/>
        <v/>
      </c>
      <c r="AE337" s="245" t="str">
        <f t="shared" si="96"/>
        <v/>
      </c>
      <c r="AF337" s="11" t="str">
        <f>IF(AD337=4,VLOOKUP(AE337,設定_幼児!$A$2:$B$4,2,1),"---")</f>
        <v>---</v>
      </c>
      <c r="AG337" s="136" t="str">
        <f t="shared" si="97"/>
        <v xml:space="preserve"> </v>
      </c>
      <c r="AH337" s="18" t="str">
        <f t="shared" si="98"/>
        <v/>
      </c>
      <c r="AI337" s="47">
        <v>326</v>
      </c>
      <c r="AJ337" s="47" t="str">
        <f t="shared" si="99"/>
        <v/>
      </c>
      <c r="AK337" s="47" t="str">
        <f t="shared" si="100"/>
        <v>立得点表_幼児!3:７</v>
      </c>
      <c r="AL337" s="156" t="str">
        <f t="shared" si="101"/>
        <v>立得点表_幼児!11:15</v>
      </c>
      <c r="AM337" s="47" t="str">
        <f t="shared" si="102"/>
        <v>ボール得点表_幼児!3:７</v>
      </c>
      <c r="AN337" s="156" t="str">
        <f t="shared" si="103"/>
        <v>ボール得点表_幼児!11:15</v>
      </c>
      <c r="AO337" s="47" t="str">
        <f t="shared" si="104"/>
        <v>25m得点表_幼児!3:7</v>
      </c>
      <c r="AP337" s="156" t="str">
        <f t="shared" si="105"/>
        <v>25m得点表_幼児!11:15</v>
      </c>
      <c r="AQ337" s="47" t="str">
        <f t="shared" si="106"/>
        <v>往得点表_幼児!3:7</v>
      </c>
      <c r="AR337" s="156" t="str">
        <f t="shared" si="107"/>
        <v>往得点表_幼児!11:15</v>
      </c>
      <c r="AS337" s="47" t="e">
        <f>OR(AND(#REF!&lt;=7,#REF!&lt;&gt;""),AND(#REF!&gt;=50,#REF!=""))</f>
        <v>#REF!</v>
      </c>
    </row>
    <row r="338" spans="1:45">
      <c r="A338" s="10">
        <v>327</v>
      </c>
      <c r="B338" s="234"/>
      <c r="C338" s="235"/>
      <c r="D338" s="236"/>
      <c r="E338" s="237" t="str">
        <f t="shared" si="90"/>
        <v/>
      </c>
      <c r="F338" s="235"/>
      <c r="G338" s="235"/>
      <c r="H338" s="238"/>
      <c r="I338" s="239" t="str">
        <f t="shared" ca="1" si="91"/>
        <v/>
      </c>
      <c r="J338" s="240"/>
      <c r="K338" s="278"/>
      <c r="L338" s="278"/>
      <c r="M338" s="278"/>
      <c r="N338" s="241"/>
      <c r="O338" s="242"/>
      <c r="P338" s="106" t="str">
        <f t="shared" ca="1" si="92"/>
        <v/>
      </c>
      <c r="Q338" s="240"/>
      <c r="R338" s="278"/>
      <c r="S338" s="278"/>
      <c r="T338" s="278"/>
      <c r="U338" s="243"/>
      <c r="V338" s="106"/>
      <c r="W338" s="244" t="str">
        <f t="shared" ca="1" si="93"/>
        <v/>
      </c>
      <c r="X338" s="240"/>
      <c r="Y338" s="278"/>
      <c r="Z338" s="278"/>
      <c r="AA338" s="241"/>
      <c r="AB338" s="238"/>
      <c r="AC338" s="239" t="str">
        <f t="shared" ca="1" si="94"/>
        <v/>
      </c>
      <c r="AD338" s="245" t="str">
        <f t="shared" si="95"/>
        <v/>
      </c>
      <c r="AE338" s="245" t="str">
        <f t="shared" si="96"/>
        <v/>
      </c>
      <c r="AF338" s="11" t="str">
        <f>IF(AD338=4,VLOOKUP(AE338,設定_幼児!$A$2:$B$4,2,1),"---")</f>
        <v>---</v>
      </c>
      <c r="AG338" s="136" t="str">
        <f t="shared" si="97"/>
        <v xml:space="preserve"> </v>
      </c>
      <c r="AH338" s="18" t="str">
        <f t="shared" si="98"/>
        <v/>
      </c>
      <c r="AI338" s="47">
        <v>327</v>
      </c>
      <c r="AJ338" s="47" t="str">
        <f t="shared" si="99"/>
        <v/>
      </c>
      <c r="AK338" s="47" t="str">
        <f t="shared" si="100"/>
        <v>立得点表_幼児!3:７</v>
      </c>
      <c r="AL338" s="156" t="str">
        <f t="shared" si="101"/>
        <v>立得点表_幼児!11:15</v>
      </c>
      <c r="AM338" s="47" t="str">
        <f t="shared" si="102"/>
        <v>ボール得点表_幼児!3:７</v>
      </c>
      <c r="AN338" s="156" t="str">
        <f t="shared" si="103"/>
        <v>ボール得点表_幼児!11:15</v>
      </c>
      <c r="AO338" s="47" t="str">
        <f t="shared" si="104"/>
        <v>25m得点表_幼児!3:7</v>
      </c>
      <c r="AP338" s="156" t="str">
        <f t="shared" si="105"/>
        <v>25m得点表_幼児!11:15</v>
      </c>
      <c r="AQ338" s="47" t="str">
        <f t="shared" si="106"/>
        <v>往得点表_幼児!3:7</v>
      </c>
      <c r="AR338" s="156" t="str">
        <f t="shared" si="107"/>
        <v>往得点表_幼児!11:15</v>
      </c>
      <c r="AS338" s="47" t="e">
        <f>OR(AND(#REF!&lt;=7,#REF!&lt;&gt;""),AND(#REF!&gt;=50,#REF!=""))</f>
        <v>#REF!</v>
      </c>
    </row>
    <row r="339" spans="1:45">
      <c r="A339" s="10">
        <v>328</v>
      </c>
      <c r="B339" s="234"/>
      <c r="C339" s="235"/>
      <c r="D339" s="236"/>
      <c r="E339" s="237" t="str">
        <f t="shared" si="90"/>
        <v/>
      </c>
      <c r="F339" s="235"/>
      <c r="G339" s="235"/>
      <c r="H339" s="238"/>
      <c r="I339" s="239" t="str">
        <f t="shared" ca="1" si="91"/>
        <v/>
      </c>
      <c r="J339" s="240"/>
      <c r="K339" s="278"/>
      <c r="L339" s="278"/>
      <c r="M339" s="278"/>
      <c r="N339" s="241"/>
      <c r="O339" s="242"/>
      <c r="P339" s="106" t="str">
        <f t="shared" ca="1" si="92"/>
        <v/>
      </c>
      <c r="Q339" s="240"/>
      <c r="R339" s="278"/>
      <c r="S339" s="278"/>
      <c r="T339" s="278"/>
      <c r="U339" s="243"/>
      <c r="V339" s="106"/>
      <c r="W339" s="244" t="str">
        <f t="shared" ca="1" si="93"/>
        <v/>
      </c>
      <c r="X339" s="240"/>
      <c r="Y339" s="278"/>
      <c r="Z339" s="278"/>
      <c r="AA339" s="241"/>
      <c r="AB339" s="238"/>
      <c r="AC339" s="239" t="str">
        <f t="shared" ca="1" si="94"/>
        <v/>
      </c>
      <c r="AD339" s="245" t="str">
        <f t="shared" si="95"/>
        <v/>
      </c>
      <c r="AE339" s="245" t="str">
        <f t="shared" si="96"/>
        <v/>
      </c>
      <c r="AF339" s="11" t="str">
        <f>IF(AD339=4,VLOOKUP(AE339,設定_幼児!$A$2:$B$4,2,1),"---")</f>
        <v>---</v>
      </c>
      <c r="AG339" s="136" t="str">
        <f t="shared" si="97"/>
        <v xml:space="preserve"> </v>
      </c>
      <c r="AH339" s="18" t="str">
        <f t="shared" si="98"/>
        <v/>
      </c>
      <c r="AI339" s="47">
        <v>328</v>
      </c>
      <c r="AJ339" s="47" t="str">
        <f t="shared" si="99"/>
        <v/>
      </c>
      <c r="AK339" s="47" t="str">
        <f t="shared" si="100"/>
        <v>立得点表_幼児!3:７</v>
      </c>
      <c r="AL339" s="156" t="str">
        <f t="shared" si="101"/>
        <v>立得点表_幼児!11:15</v>
      </c>
      <c r="AM339" s="47" t="str">
        <f t="shared" si="102"/>
        <v>ボール得点表_幼児!3:７</v>
      </c>
      <c r="AN339" s="156" t="str">
        <f t="shared" si="103"/>
        <v>ボール得点表_幼児!11:15</v>
      </c>
      <c r="AO339" s="47" t="str">
        <f t="shared" si="104"/>
        <v>25m得点表_幼児!3:7</v>
      </c>
      <c r="AP339" s="156" t="str">
        <f t="shared" si="105"/>
        <v>25m得点表_幼児!11:15</v>
      </c>
      <c r="AQ339" s="47" t="str">
        <f t="shared" si="106"/>
        <v>往得点表_幼児!3:7</v>
      </c>
      <c r="AR339" s="156" t="str">
        <f t="shared" si="107"/>
        <v>往得点表_幼児!11:15</v>
      </c>
      <c r="AS339" s="47" t="e">
        <f>OR(AND(#REF!&lt;=7,#REF!&lt;&gt;""),AND(#REF!&gt;=50,#REF!=""))</f>
        <v>#REF!</v>
      </c>
    </row>
    <row r="340" spans="1:45">
      <c r="A340" s="10">
        <v>329</v>
      </c>
      <c r="B340" s="234"/>
      <c r="C340" s="235"/>
      <c r="D340" s="236"/>
      <c r="E340" s="237" t="str">
        <f t="shared" si="90"/>
        <v/>
      </c>
      <c r="F340" s="235"/>
      <c r="G340" s="235"/>
      <c r="H340" s="238"/>
      <c r="I340" s="239" t="str">
        <f t="shared" ca="1" si="91"/>
        <v/>
      </c>
      <c r="J340" s="240"/>
      <c r="K340" s="278"/>
      <c r="L340" s="278"/>
      <c r="M340" s="278"/>
      <c r="N340" s="241"/>
      <c r="O340" s="242"/>
      <c r="P340" s="106" t="str">
        <f t="shared" ca="1" si="92"/>
        <v/>
      </c>
      <c r="Q340" s="240"/>
      <c r="R340" s="278"/>
      <c r="S340" s="278"/>
      <c r="T340" s="278"/>
      <c r="U340" s="243"/>
      <c r="V340" s="106"/>
      <c r="W340" s="244" t="str">
        <f t="shared" ca="1" si="93"/>
        <v/>
      </c>
      <c r="X340" s="240"/>
      <c r="Y340" s="278"/>
      <c r="Z340" s="278"/>
      <c r="AA340" s="241"/>
      <c r="AB340" s="238"/>
      <c r="AC340" s="239" t="str">
        <f t="shared" ca="1" si="94"/>
        <v/>
      </c>
      <c r="AD340" s="245" t="str">
        <f t="shared" si="95"/>
        <v/>
      </c>
      <c r="AE340" s="245" t="str">
        <f t="shared" si="96"/>
        <v/>
      </c>
      <c r="AF340" s="11" t="str">
        <f>IF(AD340=4,VLOOKUP(AE340,設定_幼児!$A$2:$B$4,2,1),"---")</f>
        <v>---</v>
      </c>
      <c r="AG340" s="136" t="str">
        <f t="shared" si="97"/>
        <v xml:space="preserve"> </v>
      </c>
      <c r="AH340" s="18" t="str">
        <f t="shared" si="98"/>
        <v/>
      </c>
      <c r="AI340" s="47">
        <v>329</v>
      </c>
      <c r="AJ340" s="47" t="str">
        <f t="shared" si="99"/>
        <v/>
      </c>
      <c r="AK340" s="47" t="str">
        <f t="shared" si="100"/>
        <v>立得点表_幼児!3:７</v>
      </c>
      <c r="AL340" s="156" t="str">
        <f t="shared" si="101"/>
        <v>立得点表_幼児!11:15</v>
      </c>
      <c r="AM340" s="47" t="str">
        <f t="shared" si="102"/>
        <v>ボール得点表_幼児!3:７</v>
      </c>
      <c r="AN340" s="156" t="str">
        <f t="shared" si="103"/>
        <v>ボール得点表_幼児!11:15</v>
      </c>
      <c r="AO340" s="47" t="str">
        <f t="shared" si="104"/>
        <v>25m得点表_幼児!3:7</v>
      </c>
      <c r="AP340" s="156" t="str">
        <f t="shared" si="105"/>
        <v>25m得点表_幼児!11:15</v>
      </c>
      <c r="AQ340" s="47" t="str">
        <f t="shared" si="106"/>
        <v>往得点表_幼児!3:7</v>
      </c>
      <c r="AR340" s="156" t="str">
        <f t="shared" si="107"/>
        <v>往得点表_幼児!11:15</v>
      </c>
      <c r="AS340" s="47" t="e">
        <f>OR(AND(#REF!&lt;=7,#REF!&lt;&gt;""),AND(#REF!&gt;=50,#REF!=""))</f>
        <v>#REF!</v>
      </c>
    </row>
    <row r="341" spans="1:45">
      <c r="A341" s="10">
        <v>330</v>
      </c>
      <c r="B341" s="234"/>
      <c r="C341" s="235"/>
      <c r="D341" s="236"/>
      <c r="E341" s="237" t="str">
        <f t="shared" si="90"/>
        <v/>
      </c>
      <c r="F341" s="235"/>
      <c r="G341" s="235"/>
      <c r="H341" s="238"/>
      <c r="I341" s="239" t="str">
        <f t="shared" ca="1" si="91"/>
        <v/>
      </c>
      <c r="J341" s="240"/>
      <c r="K341" s="278"/>
      <c r="L341" s="278"/>
      <c r="M341" s="278"/>
      <c r="N341" s="241"/>
      <c r="O341" s="242"/>
      <c r="P341" s="106" t="str">
        <f t="shared" ca="1" si="92"/>
        <v/>
      </c>
      <c r="Q341" s="240"/>
      <c r="R341" s="278"/>
      <c r="S341" s="278"/>
      <c r="T341" s="278"/>
      <c r="U341" s="243"/>
      <c r="V341" s="106"/>
      <c r="W341" s="244" t="str">
        <f t="shared" ca="1" si="93"/>
        <v/>
      </c>
      <c r="X341" s="240"/>
      <c r="Y341" s="278"/>
      <c r="Z341" s="278"/>
      <c r="AA341" s="241"/>
      <c r="AB341" s="238"/>
      <c r="AC341" s="239" t="str">
        <f t="shared" ca="1" si="94"/>
        <v/>
      </c>
      <c r="AD341" s="245" t="str">
        <f t="shared" si="95"/>
        <v/>
      </c>
      <c r="AE341" s="245" t="str">
        <f t="shared" si="96"/>
        <v/>
      </c>
      <c r="AF341" s="11" t="str">
        <f>IF(AD341=4,VLOOKUP(AE341,設定_幼児!$A$2:$B$4,2,1),"---")</f>
        <v>---</v>
      </c>
      <c r="AG341" s="136" t="str">
        <f t="shared" si="97"/>
        <v xml:space="preserve"> </v>
      </c>
      <c r="AH341" s="18" t="str">
        <f t="shared" si="98"/>
        <v/>
      </c>
      <c r="AI341" s="47">
        <v>330</v>
      </c>
      <c r="AJ341" s="47" t="str">
        <f t="shared" si="99"/>
        <v/>
      </c>
      <c r="AK341" s="47" t="str">
        <f t="shared" si="100"/>
        <v>立得点表_幼児!3:７</v>
      </c>
      <c r="AL341" s="156" t="str">
        <f t="shared" si="101"/>
        <v>立得点表_幼児!11:15</v>
      </c>
      <c r="AM341" s="47" t="str">
        <f t="shared" si="102"/>
        <v>ボール得点表_幼児!3:７</v>
      </c>
      <c r="AN341" s="156" t="str">
        <f t="shared" si="103"/>
        <v>ボール得点表_幼児!11:15</v>
      </c>
      <c r="AO341" s="47" t="str">
        <f t="shared" si="104"/>
        <v>25m得点表_幼児!3:7</v>
      </c>
      <c r="AP341" s="156" t="str">
        <f t="shared" si="105"/>
        <v>25m得点表_幼児!11:15</v>
      </c>
      <c r="AQ341" s="47" t="str">
        <f t="shared" si="106"/>
        <v>往得点表_幼児!3:7</v>
      </c>
      <c r="AR341" s="156" t="str">
        <f t="shared" si="107"/>
        <v>往得点表_幼児!11:15</v>
      </c>
      <c r="AS341" s="47" t="e">
        <f>OR(AND(#REF!&lt;=7,#REF!&lt;&gt;""),AND(#REF!&gt;=50,#REF!=""))</f>
        <v>#REF!</v>
      </c>
    </row>
    <row r="342" spans="1:45">
      <c r="A342" s="10">
        <v>331</v>
      </c>
      <c r="B342" s="234"/>
      <c r="C342" s="235"/>
      <c r="D342" s="236"/>
      <c r="E342" s="237" t="str">
        <f t="shared" si="90"/>
        <v/>
      </c>
      <c r="F342" s="235"/>
      <c r="G342" s="235"/>
      <c r="H342" s="238"/>
      <c r="I342" s="239" t="str">
        <f t="shared" ca="1" si="91"/>
        <v/>
      </c>
      <c r="J342" s="240"/>
      <c r="K342" s="278"/>
      <c r="L342" s="278"/>
      <c r="M342" s="278"/>
      <c r="N342" s="241"/>
      <c r="O342" s="242"/>
      <c r="P342" s="106" t="str">
        <f t="shared" ca="1" si="92"/>
        <v/>
      </c>
      <c r="Q342" s="240"/>
      <c r="R342" s="278"/>
      <c r="S342" s="278"/>
      <c r="T342" s="278"/>
      <c r="U342" s="243"/>
      <c r="V342" s="106"/>
      <c r="W342" s="244" t="str">
        <f t="shared" ca="1" si="93"/>
        <v/>
      </c>
      <c r="X342" s="240"/>
      <c r="Y342" s="278"/>
      <c r="Z342" s="278"/>
      <c r="AA342" s="241"/>
      <c r="AB342" s="238"/>
      <c r="AC342" s="239" t="str">
        <f t="shared" ca="1" si="94"/>
        <v/>
      </c>
      <c r="AD342" s="245" t="str">
        <f t="shared" si="95"/>
        <v/>
      </c>
      <c r="AE342" s="245" t="str">
        <f t="shared" si="96"/>
        <v/>
      </c>
      <c r="AF342" s="11" t="str">
        <f>IF(AD342=4,VLOOKUP(AE342,設定_幼児!$A$2:$B$4,2,1),"---")</f>
        <v>---</v>
      </c>
      <c r="AG342" s="136" t="str">
        <f t="shared" si="97"/>
        <v xml:space="preserve"> </v>
      </c>
      <c r="AH342" s="18" t="str">
        <f t="shared" si="98"/>
        <v/>
      </c>
      <c r="AI342" s="47">
        <v>331</v>
      </c>
      <c r="AJ342" s="47" t="str">
        <f t="shared" si="99"/>
        <v/>
      </c>
      <c r="AK342" s="47" t="str">
        <f t="shared" si="100"/>
        <v>立得点表_幼児!3:７</v>
      </c>
      <c r="AL342" s="156" t="str">
        <f t="shared" si="101"/>
        <v>立得点表_幼児!11:15</v>
      </c>
      <c r="AM342" s="47" t="str">
        <f t="shared" si="102"/>
        <v>ボール得点表_幼児!3:７</v>
      </c>
      <c r="AN342" s="156" t="str">
        <f t="shared" si="103"/>
        <v>ボール得点表_幼児!11:15</v>
      </c>
      <c r="AO342" s="47" t="str">
        <f t="shared" si="104"/>
        <v>25m得点表_幼児!3:7</v>
      </c>
      <c r="AP342" s="156" t="str">
        <f t="shared" si="105"/>
        <v>25m得点表_幼児!11:15</v>
      </c>
      <c r="AQ342" s="47" t="str">
        <f t="shared" si="106"/>
        <v>往得点表_幼児!3:7</v>
      </c>
      <c r="AR342" s="156" t="str">
        <f t="shared" si="107"/>
        <v>往得点表_幼児!11:15</v>
      </c>
      <c r="AS342" s="47" t="e">
        <f>OR(AND(#REF!&lt;=7,#REF!&lt;&gt;""),AND(#REF!&gt;=50,#REF!=""))</f>
        <v>#REF!</v>
      </c>
    </row>
    <row r="343" spans="1:45">
      <c r="A343" s="10">
        <v>332</v>
      </c>
      <c r="B343" s="234"/>
      <c r="C343" s="235"/>
      <c r="D343" s="236"/>
      <c r="E343" s="237" t="str">
        <f t="shared" si="90"/>
        <v/>
      </c>
      <c r="F343" s="235"/>
      <c r="G343" s="235"/>
      <c r="H343" s="238"/>
      <c r="I343" s="239" t="str">
        <f t="shared" ca="1" si="91"/>
        <v/>
      </c>
      <c r="J343" s="240"/>
      <c r="K343" s="278"/>
      <c r="L343" s="278"/>
      <c r="M343" s="278"/>
      <c r="N343" s="241"/>
      <c r="O343" s="242"/>
      <c r="P343" s="106" t="str">
        <f t="shared" ca="1" si="92"/>
        <v/>
      </c>
      <c r="Q343" s="240"/>
      <c r="R343" s="278"/>
      <c r="S343" s="278"/>
      <c r="T343" s="278"/>
      <c r="U343" s="243"/>
      <c r="V343" s="106"/>
      <c r="W343" s="244" t="str">
        <f t="shared" ca="1" si="93"/>
        <v/>
      </c>
      <c r="X343" s="240"/>
      <c r="Y343" s="278"/>
      <c r="Z343" s="278"/>
      <c r="AA343" s="241"/>
      <c r="AB343" s="238"/>
      <c r="AC343" s="239" t="str">
        <f t="shared" ca="1" si="94"/>
        <v/>
      </c>
      <c r="AD343" s="245" t="str">
        <f t="shared" si="95"/>
        <v/>
      </c>
      <c r="AE343" s="245" t="str">
        <f t="shared" si="96"/>
        <v/>
      </c>
      <c r="AF343" s="11" t="str">
        <f>IF(AD343=4,VLOOKUP(AE343,設定_幼児!$A$2:$B$4,2,1),"---")</f>
        <v>---</v>
      </c>
      <c r="AG343" s="136" t="str">
        <f t="shared" si="97"/>
        <v xml:space="preserve"> </v>
      </c>
      <c r="AH343" s="18" t="str">
        <f t="shared" si="98"/>
        <v/>
      </c>
      <c r="AI343" s="47">
        <v>332</v>
      </c>
      <c r="AJ343" s="47" t="str">
        <f t="shared" si="99"/>
        <v/>
      </c>
      <c r="AK343" s="47" t="str">
        <f t="shared" si="100"/>
        <v>立得点表_幼児!3:７</v>
      </c>
      <c r="AL343" s="156" t="str">
        <f t="shared" si="101"/>
        <v>立得点表_幼児!11:15</v>
      </c>
      <c r="AM343" s="47" t="str">
        <f t="shared" si="102"/>
        <v>ボール得点表_幼児!3:７</v>
      </c>
      <c r="AN343" s="156" t="str">
        <f t="shared" si="103"/>
        <v>ボール得点表_幼児!11:15</v>
      </c>
      <c r="AO343" s="47" t="str">
        <f t="shared" si="104"/>
        <v>25m得点表_幼児!3:7</v>
      </c>
      <c r="AP343" s="156" t="str">
        <f t="shared" si="105"/>
        <v>25m得点表_幼児!11:15</v>
      </c>
      <c r="AQ343" s="47" t="str">
        <f t="shared" si="106"/>
        <v>往得点表_幼児!3:7</v>
      </c>
      <c r="AR343" s="156" t="str">
        <f t="shared" si="107"/>
        <v>往得点表_幼児!11:15</v>
      </c>
      <c r="AS343" s="47" t="e">
        <f>OR(AND(#REF!&lt;=7,#REF!&lt;&gt;""),AND(#REF!&gt;=50,#REF!=""))</f>
        <v>#REF!</v>
      </c>
    </row>
    <row r="344" spans="1:45">
      <c r="A344" s="10">
        <v>333</v>
      </c>
      <c r="B344" s="234"/>
      <c r="C344" s="235"/>
      <c r="D344" s="236"/>
      <c r="E344" s="237" t="str">
        <f t="shared" si="90"/>
        <v/>
      </c>
      <c r="F344" s="235"/>
      <c r="G344" s="235"/>
      <c r="H344" s="238"/>
      <c r="I344" s="239" t="str">
        <f t="shared" ca="1" si="91"/>
        <v/>
      </c>
      <c r="J344" s="240"/>
      <c r="K344" s="278"/>
      <c r="L344" s="278"/>
      <c r="M344" s="278"/>
      <c r="N344" s="241"/>
      <c r="O344" s="242"/>
      <c r="P344" s="106" t="str">
        <f t="shared" ca="1" si="92"/>
        <v/>
      </c>
      <c r="Q344" s="240"/>
      <c r="R344" s="278"/>
      <c r="S344" s="278"/>
      <c r="T344" s="278"/>
      <c r="U344" s="243"/>
      <c r="V344" s="106"/>
      <c r="W344" s="244" t="str">
        <f t="shared" ca="1" si="93"/>
        <v/>
      </c>
      <c r="X344" s="240"/>
      <c r="Y344" s="278"/>
      <c r="Z344" s="278"/>
      <c r="AA344" s="241"/>
      <c r="AB344" s="238"/>
      <c r="AC344" s="239" t="str">
        <f t="shared" ca="1" si="94"/>
        <v/>
      </c>
      <c r="AD344" s="245" t="str">
        <f t="shared" si="95"/>
        <v/>
      </c>
      <c r="AE344" s="245" t="str">
        <f t="shared" si="96"/>
        <v/>
      </c>
      <c r="AF344" s="11" t="str">
        <f>IF(AD344=4,VLOOKUP(AE344,設定_幼児!$A$2:$B$4,2,1),"---")</f>
        <v>---</v>
      </c>
      <c r="AG344" s="136" t="str">
        <f t="shared" si="97"/>
        <v xml:space="preserve"> </v>
      </c>
      <c r="AH344" s="18" t="str">
        <f t="shared" si="98"/>
        <v/>
      </c>
      <c r="AI344" s="47">
        <v>333</v>
      </c>
      <c r="AJ344" s="47" t="str">
        <f t="shared" si="99"/>
        <v/>
      </c>
      <c r="AK344" s="47" t="str">
        <f t="shared" si="100"/>
        <v>立得点表_幼児!3:７</v>
      </c>
      <c r="AL344" s="156" t="str">
        <f t="shared" si="101"/>
        <v>立得点表_幼児!11:15</v>
      </c>
      <c r="AM344" s="47" t="str">
        <f t="shared" si="102"/>
        <v>ボール得点表_幼児!3:７</v>
      </c>
      <c r="AN344" s="156" t="str">
        <f t="shared" si="103"/>
        <v>ボール得点表_幼児!11:15</v>
      </c>
      <c r="AO344" s="47" t="str">
        <f t="shared" si="104"/>
        <v>25m得点表_幼児!3:7</v>
      </c>
      <c r="AP344" s="156" t="str">
        <f t="shared" si="105"/>
        <v>25m得点表_幼児!11:15</v>
      </c>
      <c r="AQ344" s="47" t="str">
        <f t="shared" si="106"/>
        <v>往得点表_幼児!3:7</v>
      </c>
      <c r="AR344" s="156" t="str">
        <f t="shared" si="107"/>
        <v>往得点表_幼児!11:15</v>
      </c>
      <c r="AS344" s="47" t="e">
        <f>OR(AND(#REF!&lt;=7,#REF!&lt;&gt;""),AND(#REF!&gt;=50,#REF!=""))</f>
        <v>#REF!</v>
      </c>
    </row>
    <row r="345" spans="1:45">
      <c r="A345" s="10">
        <v>334</v>
      </c>
      <c r="B345" s="234"/>
      <c r="C345" s="235"/>
      <c r="D345" s="236"/>
      <c r="E345" s="237" t="str">
        <f t="shared" si="90"/>
        <v/>
      </c>
      <c r="F345" s="235"/>
      <c r="G345" s="235"/>
      <c r="H345" s="238"/>
      <c r="I345" s="239" t="str">
        <f t="shared" ca="1" si="91"/>
        <v/>
      </c>
      <c r="J345" s="240"/>
      <c r="K345" s="278"/>
      <c r="L345" s="278"/>
      <c r="M345" s="278"/>
      <c r="N345" s="241"/>
      <c r="O345" s="242"/>
      <c r="P345" s="106" t="str">
        <f t="shared" ca="1" si="92"/>
        <v/>
      </c>
      <c r="Q345" s="240"/>
      <c r="R345" s="278"/>
      <c r="S345" s="278"/>
      <c r="T345" s="278"/>
      <c r="U345" s="243"/>
      <c r="V345" s="106"/>
      <c r="W345" s="244" t="str">
        <f t="shared" ca="1" si="93"/>
        <v/>
      </c>
      <c r="X345" s="240"/>
      <c r="Y345" s="278"/>
      <c r="Z345" s="278"/>
      <c r="AA345" s="241"/>
      <c r="AB345" s="238"/>
      <c r="AC345" s="239" t="str">
        <f t="shared" ca="1" si="94"/>
        <v/>
      </c>
      <c r="AD345" s="245" t="str">
        <f t="shared" si="95"/>
        <v/>
      </c>
      <c r="AE345" s="245" t="str">
        <f t="shared" si="96"/>
        <v/>
      </c>
      <c r="AF345" s="11" t="str">
        <f>IF(AD345=4,VLOOKUP(AE345,設定_幼児!$A$2:$B$4,2,1),"---")</f>
        <v>---</v>
      </c>
      <c r="AG345" s="136" t="str">
        <f t="shared" si="97"/>
        <v xml:space="preserve"> </v>
      </c>
      <c r="AH345" s="18" t="str">
        <f t="shared" si="98"/>
        <v/>
      </c>
      <c r="AI345" s="47">
        <v>334</v>
      </c>
      <c r="AJ345" s="47" t="str">
        <f t="shared" si="99"/>
        <v/>
      </c>
      <c r="AK345" s="47" t="str">
        <f t="shared" si="100"/>
        <v>立得点表_幼児!3:７</v>
      </c>
      <c r="AL345" s="156" t="str">
        <f t="shared" si="101"/>
        <v>立得点表_幼児!11:15</v>
      </c>
      <c r="AM345" s="47" t="str">
        <f t="shared" si="102"/>
        <v>ボール得点表_幼児!3:７</v>
      </c>
      <c r="AN345" s="156" t="str">
        <f t="shared" si="103"/>
        <v>ボール得点表_幼児!11:15</v>
      </c>
      <c r="AO345" s="47" t="str">
        <f t="shared" si="104"/>
        <v>25m得点表_幼児!3:7</v>
      </c>
      <c r="AP345" s="156" t="str">
        <f t="shared" si="105"/>
        <v>25m得点表_幼児!11:15</v>
      </c>
      <c r="AQ345" s="47" t="str">
        <f t="shared" si="106"/>
        <v>往得点表_幼児!3:7</v>
      </c>
      <c r="AR345" s="156" t="str">
        <f t="shared" si="107"/>
        <v>往得点表_幼児!11:15</v>
      </c>
      <c r="AS345" s="47" t="e">
        <f>OR(AND(#REF!&lt;=7,#REF!&lt;&gt;""),AND(#REF!&gt;=50,#REF!=""))</f>
        <v>#REF!</v>
      </c>
    </row>
    <row r="346" spans="1:45">
      <c r="A346" s="10">
        <v>335</v>
      </c>
      <c r="B346" s="234"/>
      <c r="C346" s="235"/>
      <c r="D346" s="236"/>
      <c r="E346" s="237" t="str">
        <f t="shared" si="90"/>
        <v/>
      </c>
      <c r="F346" s="235"/>
      <c r="G346" s="235"/>
      <c r="H346" s="238"/>
      <c r="I346" s="239" t="str">
        <f t="shared" ca="1" si="91"/>
        <v/>
      </c>
      <c r="J346" s="240"/>
      <c r="K346" s="278"/>
      <c r="L346" s="278"/>
      <c r="M346" s="278"/>
      <c r="N346" s="241"/>
      <c r="O346" s="242"/>
      <c r="P346" s="106" t="str">
        <f t="shared" ca="1" si="92"/>
        <v/>
      </c>
      <c r="Q346" s="240"/>
      <c r="R346" s="278"/>
      <c r="S346" s="278"/>
      <c r="T346" s="278"/>
      <c r="U346" s="243"/>
      <c r="V346" s="106"/>
      <c r="W346" s="244" t="str">
        <f t="shared" ca="1" si="93"/>
        <v/>
      </c>
      <c r="X346" s="240"/>
      <c r="Y346" s="278"/>
      <c r="Z346" s="278"/>
      <c r="AA346" s="241"/>
      <c r="AB346" s="238"/>
      <c r="AC346" s="239" t="str">
        <f t="shared" ca="1" si="94"/>
        <v/>
      </c>
      <c r="AD346" s="245" t="str">
        <f t="shared" si="95"/>
        <v/>
      </c>
      <c r="AE346" s="245" t="str">
        <f t="shared" si="96"/>
        <v/>
      </c>
      <c r="AF346" s="11" t="str">
        <f>IF(AD346=4,VLOOKUP(AE346,設定_幼児!$A$2:$B$4,2,1),"---")</f>
        <v>---</v>
      </c>
      <c r="AG346" s="136" t="str">
        <f t="shared" si="97"/>
        <v xml:space="preserve"> </v>
      </c>
      <c r="AH346" s="18" t="str">
        <f t="shared" si="98"/>
        <v/>
      </c>
      <c r="AI346" s="47">
        <v>335</v>
      </c>
      <c r="AJ346" s="47" t="str">
        <f t="shared" si="99"/>
        <v/>
      </c>
      <c r="AK346" s="47" t="str">
        <f t="shared" si="100"/>
        <v>立得点表_幼児!3:７</v>
      </c>
      <c r="AL346" s="156" t="str">
        <f t="shared" si="101"/>
        <v>立得点表_幼児!11:15</v>
      </c>
      <c r="AM346" s="47" t="str">
        <f t="shared" si="102"/>
        <v>ボール得点表_幼児!3:７</v>
      </c>
      <c r="AN346" s="156" t="str">
        <f t="shared" si="103"/>
        <v>ボール得点表_幼児!11:15</v>
      </c>
      <c r="AO346" s="47" t="str">
        <f t="shared" si="104"/>
        <v>25m得点表_幼児!3:7</v>
      </c>
      <c r="AP346" s="156" t="str">
        <f t="shared" si="105"/>
        <v>25m得点表_幼児!11:15</v>
      </c>
      <c r="AQ346" s="47" t="str">
        <f t="shared" si="106"/>
        <v>往得点表_幼児!3:7</v>
      </c>
      <c r="AR346" s="156" t="str">
        <f t="shared" si="107"/>
        <v>往得点表_幼児!11:15</v>
      </c>
      <c r="AS346" s="47" t="e">
        <f>OR(AND(#REF!&lt;=7,#REF!&lt;&gt;""),AND(#REF!&gt;=50,#REF!=""))</f>
        <v>#REF!</v>
      </c>
    </row>
    <row r="347" spans="1:45">
      <c r="A347" s="10">
        <v>336</v>
      </c>
      <c r="B347" s="234"/>
      <c r="C347" s="235"/>
      <c r="D347" s="236"/>
      <c r="E347" s="237" t="str">
        <f t="shared" si="90"/>
        <v/>
      </c>
      <c r="F347" s="235"/>
      <c r="G347" s="235"/>
      <c r="H347" s="238"/>
      <c r="I347" s="239" t="str">
        <f t="shared" ca="1" si="91"/>
        <v/>
      </c>
      <c r="J347" s="240"/>
      <c r="K347" s="278"/>
      <c r="L347" s="278"/>
      <c r="M347" s="278"/>
      <c r="N347" s="241"/>
      <c r="O347" s="242"/>
      <c r="P347" s="106" t="str">
        <f t="shared" ca="1" si="92"/>
        <v/>
      </c>
      <c r="Q347" s="240"/>
      <c r="R347" s="278"/>
      <c r="S347" s="278"/>
      <c r="T347" s="278"/>
      <c r="U347" s="243"/>
      <c r="V347" s="106"/>
      <c r="W347" s="244" t="str">
        <f t="shared" ca="1" si="93"/>
        <v/>
      </c>
      <c r="X347" s="240"/>
      <c r="Y347" s="278"/>
      <c r="Z347" s="278"/>
      <c r="AA347" s="241"/>
      <c r="AB347" s="238"/>
      <c r="AC347" s="239" t="str">
        <f t="shared" ca="1" si="94"/>
        <v/>
      </c>
      <c r="AD347" s="245" t="str">
        <f t="shared" si="95"/>
        <v/>
      </c>
      <c r="AE347" s="245" t="str">
        <f t="shared" si="96"/>
        <v/>
      </c>
      <c r="AF347" s="11" t="str">
        <f>IF(AD347=4,VLOOKUP(AE347,設定_幼児!$A$2:$B$4,2,1),"---")</f>
        <v>---</v>
      </c>
      <c r="AG347" s="136" t="str">
        <f t="shared" si="97"/>
        <v xml:space="preserve"> </v>
      </c>
      <c r="AH347" s="18" t="str">
        <f t="shared" si="98"/>
        <v/>
      </c>
      <c r="AI347" s="47">
        <v>336</v>
      </c>
      <c r="AJ347" s="47" t="str">
        <f t="shared" si="99"/>
        <v/>
      </c>
      <c r="AK347" s="47" t="str">
        <f t="shared" si="100"/>
        <v>立得点表_幼児!3:７</v>
      </c>
      <c r="AL347" s="156" t="str">
        <f t="shared" si="101"/>
        <v>立得点表_幼児!11:15</v>
      </c>
      <c r="AM347" s="47" t="str">
        <f t="shared" si="102"/>
        <v>ボール得点表_幼児!3:７</v>
      </c>
      <c r="AN347" s="156" t="str">
        <f t="shared" si="103"/>
        <v>ボール得点表_幼児!11:15</v>
      </c>
      <c r="AO347" s="47" t="str">
        <f t="shared" si="104"/>
        <v>25m得点表_幼児!3:7</v>
      </c>
      <c r="AP347" s="156" t="str">
        <f t="shared" si="105"/>
        <v>25m得点表_幼児!11:15</v>
      </c>
      <c r="AQ347" s="47" t="str">
        <f t="shared" si="106"/>
        <v>往得点表_幼児!3:7</v>
      </c>
      <c r="AR347" s="156" t="str">
        <f t="shared" si="107"/>
        <v>往得点表_幼児!11:15</v>
      </c>
      <c r="AS347" s="47" t="e">
        <f>OR(AND(#REF!&lt;=7,#REF!&lt;&gt;""),AND(#REF!&gt;=50,#REF!=""))</f>
        <v>#REF!</v>
      </c>
    </row>
    <row r="348" spans="1:45">
      <c r="A348" s="10">
        <v>337</v>
      </c>
      <c r="B348" s="234"/>
      <c r="C348" s="235"/>
      <c r="D348" s="236"/>
      <c r="E348" s="237" t="str">
        <f t="shared" si="90"/>
        <v/>
      </c>
      <c r="F348" s="235"/>
      <c r="G348" s="235"/>
      <c r="H348" s="238"/>
      <c r="I348" s="239" t="str">
        <f t="shared" ca="1" si="91"/>
        <v/>
      </c>
      <c r="J348" s="240"/>
      <c r="K348" s="278"/>
      <c r="L348" s="278"/>
      <c r="M348" s="278"/>
      <c r="N348" s="241"/>
      <c r="O348" s="242"/>
      <c r="P348" s="106" t="str">
        <f t="shared" ca="1" si="92"/>
        <v/>
      </c>
      <c r="Q348" s="240"/>
      <c r="R348" s="278"/>
      <c r="S348" s="278"/>
      <c r="T348" s="278"/>
      <c r="U348" s="243"/>
      <c r="V348" s="106"/>
      <c r="W348" s="244" t="str">
        <f t="shared" ca="1" si="93"/>
        <v/>
      </c>
      <c r="X348" s="240"/>
      <c r="Y348" s="278"/>
      <c r="Z348" s="278"/>
      <c r="AA348" s="241"/>
      <c r="AB348" s="238"/>
      <c r="AC348" s="239" t="str">
        <f t="shared" ca="1" si="94"/>
        <v/>
      </c>
      <c r="AD348" s="245" t="str">
        <f t="shared" si="95"/>
        <v/>
      </c>
      <c r="AE348" s="245" t="str">
        <f t="shared" si="96"/>
        <v/>
      </c>
      <c r="AF348" s="11" t="str">
        <f>IF(AD348=4,VLOOKUP(AE348,設定_幼児!$A$2:$B$4,2,1),"---")</f>
        <v>---</v>
      </c>
      <c r="AG348" s="136" t="str">
        <f t="shared" si="97"/>
        <v xml:space="preserve"> </v>
      </c>
      <c r="AH348" s="18" t="str">
        <f t="shared" si="98"/>
        <v/>
      </c>
      <c r="AI348" s="47">
        <v>337</v>
      </c>
      <c r="AJ348" s="47" t="str">
        <f t="shared" si="99"/>
        <v/>
      </c>
      <c r="AK348" s="47" t="str">
        <f t="shared" si="100"/>
        <v>立得点表_幼児!3:７</v>
      </c>
      <c r="AL348" s="156" t="str">
        <f t="shared" si="101"/>
        <v>立得点表_幼児!11:15</v>
      </c>
      <c r="AM348" s="47" t="str">
        <f t="shared" si="102"/>
        <v>ボール得点表_幼児!3:７</v>
      </c>
      <c r="AN348" s="156" t="str">
        <f t="shared" si="103"/>
        <v>ボール得点表_幼児!11:15</v>
      </c>
      <c r="AO348" s="47" t="str">
        <f t="shared" si="104"/>
        <v>25m得点表_幼児!3:7</v>
      </c>
      <c r="AP348" s="156" t="str">
        <f t="shared" si="105"/>
        <v>25m得点表_幼児!11:15</v>
      </c>
      <c r="AQ348" s="47" t="str">
        <f t="shared" si="106"/>
        <v>往得点表_幼児!3:7</v>
      </c>
      <c r="AR348" s="156" t="str">
        <f t="shared" si="107"/>
        <v>往得点表_幼児!11:15</v>
      </c>
      <c r="AS348" s="47" t="e">
        <f>OR(AND(#REF!&lt;=7,#REF!&lt;&gt;""),AND(#REF!&gt;=50,#REF!=""))</f>
        <v>#REF!</v>
      </c>
    </row>
    <row r="349" spans="1:45">
      <c r="A349" s="10">
        <v>338</v>
      </c>
      <c r="B349" s="234"/>
      <c r="C349" s="235"/>
      <c r="D349" s="236"/>
      <c r="E349" s="237" t="str">
        <f t="shared" si="90"/>
        <v/>
      </c>
      <c r="F349" s="235"/>
      <c r="G349" s="235"/>
      <c r="H349" s="238"/>
      <c r="I349" s="239" t="str">
        <f t="shared" ca="1" si="91"/>
        <v/>
      </c>
      <c r="J349" s="240"/>
      <c r="K349" s="278"/>
      <c r="L349" s="278"/>
      <c r="M349" s="278"/>
      <c r="N349" s="241"/>
      <c r="O349" s="242"/>
      <c r="P349" s="106" t="str">
        <f t="shared" ca="1" si="92"/>
        <v/>
      </c>
      <c r="Q349" s="240"/>
      <c r="R349" s="278"/>
      <c r="S349" s="278"/>
      <c r="T349" s="278"/>
      <c r="U349" s="243"/>
      <c r="V349" s="106"/>
      <c r="W349" s="244" t="str">
        <f t="shared" ca="1" si="93"/>
        <v/>
      </c>
      <c r="X349" s="240"/>
      <c r="Y349" s="278"/>
      <c r="Z349" s="278"/>
      <c r="AA349" s="241"/>
      <c r="AB349" s="238"/>
      <c r="AC349" s="239" t="str">
        <f t="shared" ca="1" si="94"/>
        <v/>
      </c>
      <c r="AD349" s="245" t="str">
        <f t="shared" si="95"/>
        <v/>
      </c>
      <c r="AE349" s="245" t="str">
        <f t="shared" si="96"/>
        <v/>
      </c>
      <c r="AF349" s="11" t="str">
        <f>IF(AD349=4,VLOOKUP(AE349,設定_幼児!$A$2:$B$4,2,1),"---")</f>
        <v>---</v>
      </c>
      <c r="AG349" s="136" t="str">
        <f t="shared" si="97"/>
        <v xml:space="preserve"> </v>
      </c>
      <c r="AH349" s="18" t="str">
        <f t="shared" si="98"/>
        <v/>
      </c>
      <c r="AI349" s="47">
        <v>338</v>
      </c>
      <c r="AJ349" s="47" t="str">
        <f t="shared" si="99"/>
        <v/>
      </c>
      <c r="AK349" s="47" t="str">
        <f t="shared" si="100"/>
        <v>立得点表_幼児!3:７</v>
      </c>
      <c r="AL349" s="156" t="str">
        <f t="shared" si="101"/>
        <v>立得点表_幼児!11:15</v>
      </c>
      <c r="AM349" s="47" t="str">
        <f t="shared" si="102"/>
        <v>ボール得点表_幼児!3:７</v>
      </c>
      <c r="AN349" s="156" t="str">
        <f t="shared" si="103"/>
        <v>ボール得点表_幼児!11:15</v>
      </c>
      <c r="AO349" s="47" t="str">
        <f t="shared" si="104"/>
        <v>25m得点表_幼児!3:7</v>
      </c>
      <c r="AP349" s="156" t="str">
        <f t="shared" si="105"/>
        <v>25m得点表_幼児!11:15</v>
      </c>
      <c r="AQ349" s="47" t="str">
        <f t="shared" si="106"/>
        <v>往得点表_幼児!3:7</v>
      </c>
      <c r="AR349" s="156" t="str">
        <f t="shared" si="107"/>
        <v>往得点表_幼児!11:15</v>
      </c>
      <c r="AS349" s="47" t="e">
        <f>OR(AND(#REF!&lt;=7,#REF!&lt;&gt;""),AND(#REF!&gt;=50,#REF!=""))</f>
        <v>#REF!</v>
      </c>
    </row>
    <row r="350" spans="1:45">
      <c r="A350" s="10">
        <v>339</v>
      </c>
      <c r="B350" s="234"/>
      <c r="C350" s="235"/>
      <c r="D350" s="236"/>
      <c r="E350" s="237" t="str">
        <f t="shared" si="90"/>
        <v/>
      </c>
      <c r="F350" s="235"/>
      <c r="G350" s="235"/>
      <c r="H350" s="238"/>
      <c r="I350" s="239" t="str">
        <f t="shared" ca="1" si="91"/>
        <v/>
      </c>
      <c r="J350" s="240"/>
      <c r="K350" s="278"/>
      <c r="L350" s="278"/>
      <c r="M350" s="278"/>
      <c r="N350" s="241"/>
      <c r="O350" s="242"/>
      <c r="P350" s="106" t="str">
        <f t="shared" ca="1" si="92"/>
        <v/>
      </c>
      <c r="Q350" s="240"/>
      <c r="R350" s="278"/>
      <c r="S350" s="278"/>
      <c r="T350" s="278"/>
      <c r="U350" s="243"/>
      <c r="V350" s="106"/>
      <c r="W350" s="244" t="str">
        <f t="shared" ca="1" si="93"/>
        <v/>
      </c>
      <c r="X350" s="240"/>
      <c r="Y350" s="278"/>
      <c r="Z350" s="278"/>
      <c r="AA350" s="241"/>
      <c r="AB350" s="238"/>
      <c r="AC350" s="239" t="str">
        <f t="shared" ca="1" si="94"/>
        <v/>
      </c>
      <c r="AD350" s="245" t="str">
        <f t="shared" si="95"/>
        <v/>
      </c>
      <c r="AE350" s="245" t="str">
        <f t="shared" si="96"/>
        <v/>
      </c>
      <c r="AF350" s="11" t="str">
        <f>IF(AD350=4,VLOOKUP(AE350,設定_幼児!$A$2:$B$4,2,1),"---")</f>
        <v>---</v>
      </c>
      <c r="AG350" s="136" t="str">
        <f t="shared" si="97"/>
        <v xml:space="preserve"> </v>
      </c>
      <c r="AH350" s="18" t="str">
        <f t="shared" si="98"/>
        <v/>
      </c>
      <c r="AI350" s="47">
        <v>339</v>
      </c>
      <c r="AJ350" s="47" t="str">
        <f t="shared" si="99"/>
        <v/>
      </c>
      <c r="AK350" s="47" t="str">
        <f t="shared" si="100"/>
        <v>立得点表_幼児!3:７</v>
      </c>
      <c r="AL350" s="156" t="str">
        <f t="shared" si="101"/>
        <v>立得点表_幼児!11:15</v>
      </c>
      <c r="AM350" s="47" t="str">
        <f t="shared" si="102"/>
        <v>ボール得点表_幼児!3:７</v>
      </c>
      <c r="AN350" s="156" t="str">
        <f t="shared" si="103"/>
        <v>ボール得点表_幼児!11:15</v>
      </c>
      <c r="AO350" s="47" t="str">
        <f t="shared" si="104"/>
        <v>25m得点表_幼児!3:7</v>
      </c>
      <c r="AP350" s="156" t="str">
        <f t="shared" si="105"/>
        <v>25m得点表_幼児!11:15</v>
      </c>
      <c r="AQ350" s="47" t="str">
        <f t="shared" si="106"/>
        <v>往得点表_幼児!3:7</v>
      </c>
      <c r="AR350" s="156" t="str">
        <f t="shared" si="107"/>
        <v>往得点表_幼児!11:15</v>
      </c>
      <c r="AS350" s="47" t="e">
        <f>OR(AND(#REF!&lt;=7,#REF!&lt;&gt;""),AND(#REF!&gt;=50,#REF!=""))</f>
        <v>#REF!</v>
      </c>
    </row>
    <row r="351" spans="1:45">
      <c r="A351" s="10">
        <v>340</v>
      </c>
      <c r="B351" s="234"/>
      <c r="C351" s="235"/>
      <c r="D351" s="236"/>
      <c r="E351" s="237" t="str">
        <f t="shared" si="90"/>
        <v/>
      </c>
      <c r="F351" s="235"/>
      <c r="G351" s="235"/>
      <c r="H351" s="238"/>
      <c r="I351" s="239" t="str">
        <f t="shared" ca="1" si="91"/>
        <v/>
      </c>
      <c r="J351" s="240"/>
      <c r="K351" s="278"/>
      <c r="L351" s="278"/>
      <c r="M351" s="278"/>
      <c r="N351" s="241"/>
      <c r="O351" s="242"/>
      <c r="P351" s="106" t="str">
        <f t="shared" ca="1" si="92"/>
        <v/>
      </c>
      <c r="Q351" s="240"/>
      <c r="R351" s="278"/>
      <c r="S351" s="278"/>
      <c r="T351" s="278"/>
      <c r="U351" s="243"/>
      <c r="V351" s="106"/>
      <c r="W351" s="244" t="str">
        <f t="shared" ca="1" si="93"/>
        <v/>
      </c>
      <c r="X351" s="240"/>
      <c r="Y351" s="278"/>
      <c r="Z351" s="278"/>
      <c r="AA351" s="241"/>
      <c r="AB351" s="238"/>
      <c r="AC351" s="239" t="str">
        <f t="shared" ca="1" si="94"/>
        <v/>
      </c>
      <c r="AD351" s="245" t="str">
        <f t="shared" si="95"/>
        <v/>
      </c>
      <c r="AE351" s="245" t="str">
        <f t="shared" si="96"/>
        <v/>
      </c>
      <c r="AF351" s="11" t="str">
        <f>IF(AD351=4,VLOOKUP(AE351,設定_幼児!$A$2:$B$4,2,1),"---")</f>
        <v>---</v>
      </c>
      <c r="AG351" s="136" t="str">
        <f t="shared" si="97"/>
        <v xml:space="preserve"> </v>
      </c>
      <c r="AH351" s="18" t="str">
        <f t="shared" si="98"/>
        <v/>
      </c>
      <c r="AI351" s="47">
        <v>340</v>
      </c>
      <c r="AJ351" s="47" t="str">
        <f t="shared" si="99"/>
        <v/>
      </c>
      <c r="AK351" s="47" t="str">
        <f t="shared" si="100"/>
        <v>立得点表_幼児!3:７</v>
      </c>
      <c r="AL351" s="156" t="str">
        <f t="shared" si="101"/>
        <v>立得点表_幼児!11:15</v>
      </c>
      <c r="AM351" s="47" t="str">
        <f t="shared" si="102"/>
        <v>ボール得点表_幼児!3:７</v>
      </c>
      <c r="AN351" s="156" t="str">
        <f t="shared" si="103"/>
        <v>ボール得点表_幼児!11:15</v>
      </c>
      <c r="AO351" s="47" t="str">
        <f t="shared" si="104"/>
        <v>25m得点表_幼児!3:7</v>
      </c>
      <c r="AP351" s="156" t="str">
        <f t="shared" si="105"/>
        <v>25m得点表_幼児!11:15</v>
      </c>
      <c r="AQ351" s="47" t="str">
        <f t="shared" si="106"/>
        <v>往得点表_幼児!3:7</v>
      </c>
      <c r="AR351" s="156" t="str">
        <f t="shared" si="107"/>
        <v>往得点表_幼児!11:15</v>
      </c>
      <c r="AS351" s="47" t="e">
        <f>OR(AND(#REF!&lt;=7,#REF!&lt;&gt;""),AND(#REF!&gt;=50,#REF!=""))</f>
        <v>#REF!</v>
      </c>
    </row>
    <row r="352" spans="1:45">
      <c r="A352" s="10">
        <v>341</v>
      </c>
      <c r="B352" s="234"/>
      <c r="C352" s="235"/>
      <c r="D352" s="236"/>
      <c r="E352" s="237" t="str">
        <f t="shared" si="90"/>
        <v/>
      </c>
      <c r="F352" s="235"/>
      <c r="G352" s="235"/>
      <c r="H352" s="238"/>
      <c r="I352" s="239" t="str">
        <f t="shared" ca="1" si="91"/>
        <v/>
      </c>
      <c r="J352" s="240"/>
      <c r="K352" s="278"/>
      <c r="L352" s="278"/>
      <c r="M352" s="278"/>
      <c r="N352" s="241"/>
      <c r="O352" s="242"/>
      <c r="P352" s="106" t="str">
        <f t="shared" ca="1" si="92"/>
        <v/>
      </c>
      <c r="Q352" s="240"/>
      <c r="R352" s="278"/>
      <c r="S352" s="278"/>
      <c r="T352" s="278"/>
      <c r="U352" s="243"/>
      <c r="V352" s="106"/>
      <c r="W352" s="244" t="str">
        <f t="shared" ca="1" si="93"/>
        <v/>
      </c>
      <c r="X352" s="240"/>
      <c r="Y352" s="278"/>
      <c r="Z352" s="278"/>
      <c r="AA352" s="241"/>
      <c r="AB352" s="238"/>
      <c r="AC352" s="239" t="str">
        <f t="shared" ca="1" si="94"/>
        <v/>
      </c>
      <c r="AD352" s="245" t="str">
        <f t="shared" si="95"/>
        <v/>
      </c>
      <c r="AE352" s="245" t="str">
        <f t="shared" si="96"/>
        <v/>
      </c>
      <c r="AF352" s="11" t="str">
        <f>IF(AD352=4,VLOOKUP(AE352,設定_幼児!$A$2:$B$4,2,1),"---")</f>
        <v>---</v>
      </c>
      <c r="AG352" s="136" t="str">
        <f t="shared" si="97"/>
        <v xml:space="preserve"> </v>
      </c>
      <c r="AH352" s="18" t="str">
        <f t="shared" si="98"/>
        <v/>
      </c>
      <c r="AI352" s="47">
        <v>341</v>
      </c>
      <c r="AJ352" s="47" t="str">
        <f t="shared" si="99"/>
        <v/>
      </c>
      <c r="AK352" s="47" t="str">
        <f t="shared" si="100"/>
        <v>立得点表_幼児!3:７</v>
      </c>
      <c r="AL352" s="156" t="str">
        <f t="shared" si="101"/>
        <v>立得点表_幼児!11:15</v>
      </c>
      <c r="AM352" s="47" t="str">
        <f t="shared" si="102"/>
        <v>ボール得点表_幼児!3:７</v>
      </c>
      <c r="AN352" s="156" t="str">
        <f t="shared" si="103"/>
        <v>ボール得点表_幼児!11:15</v>
      </c>
      <c r="AO352" s="47" t="str">
        <f t="shared" si="104"/>
        <v>25m得点表_幼児!3:7</v>
      </c>
      <c r="AP352" s="156" t="str">
        <f t="shared" si="105"/>
        <v>25m得点表_幼児!11:15</v>
      </c>
      <c r="AQ352" s="47" t="str">
        <f t="shared" si="106"/>
        <v>往得点表_幼児!3:7</v>
      </c>
      <c r="AR352" s="156" t="str">
        <f t="shared" si="107"/>
        <v>往得点表_幼児!11:15</v>
      </c>
      <c r="AS352" s="47" t="e">
        <f>OR(AND(#REF!&lt;=7,#REF!&lt;&gt;""),AND(#REF!&gt;=50,#REF!=""))</f>
        <v>#REF!</v>
      </c>
    </row>
    <row r="353" spans="1:45">
      <c r="A353" s="10">
        <v>342</v>
      </c>
      <c r="B353" s="234"/>
      <c r="C353" s="235"/>
      <c r="D353" s="236"/>
      <c r="E353" s="237" t="str">
        <f t="shared" si="90"/>
        <v/>
      </c>
      <c r="F353" s="235"/>
      <c r="G353" s="235"/>
      <c r="H353" s="238"/>
      <c r="I353" s="239" t="str">
        <f t="shared" ca="1" si="91"/>
        <v/>
      </c>
      <c r="J353" s="240"/>
      <c r="K353" s="278"/>
      <c r="L353" s="278"/>
      <c r="M353" s="278"/>
      <c r="N353" s="241"/>
      <c r="O353" s="242"/>
      <c r="P353" s="106" t="str">
        <f t="shared" ca="1" si="92"/>
        <v/>
      </c>
      <c r="Q353" s="240"/>
      <c r="R353" s="278"/>
      <c r="S353" s="278"/>
      <c r="T353" s="278"/>
      <c r="U353" s="243"/>
      <c r="V353" s="106"/>
      <c r="W353" s="244" t="str">
        <f t="shared" ca="1" si="93"/>
        <v/>
      </c>
      <c r="X353" s="240"/>
      <c r="Y353" s="278"/>
      <c r="Z353" s="278"/>
      <c r="AA353" s="241"/>
      <c r="AB353" s="238"/>
      <c r="AC353" s="239" t="str">
        <f t="shared" ca="1" si="94"/>
        <v/>
      </c>
      <c r="AD353" s="245" t="str">
        <f t="shared" si="95"/>
        <v/>
      </c>
      <c r="AE353" s="245" t="str">
        <f t="shared" si="96"/>
        <v/>
      </c>
      <c r="AF353" s="11" t="str">
        <f>IF(AD353=4,VLOOKUP(AE353,設定_幼児!$A$2:$B$4,2,1),"---")</f>
        <v>---</v>
      </c>
      <c r="AG353" s="136" t="str">
        <f t="shared" si="97"/>
        <v xml:space="preserve"> </v>
      </c>
      <c r="AH353" s="18" t="str">
        <f t="shared" si="98"/>
        <v/>
      </c>
      <c r="AI353" s="47">
        <v>342</v>
      </c>
      <c r="AJ353" s="47" t="str">
        <f t="shared" si="99"/>
        <v/>
      </c>
      <c r="AK353" s="47" t="str">
        <f t="shared" si="100"/>
        <v>立得点表_幼児!3:７</v>
      </c>
      <c r="AL353" s="156" t="str">
        <f t="shared" si="101"/>
        <v>立得点表_幼児!11:15</v>
      </c>
      <c r="AM353" s="47" t="str">
        <f t="shared" si="102"/>
        <v>ボール得点表_幼児!3:７</v>
      </c>
      <c r="AN353" s="156" t="str">
        <f t="shared" si="103"/>
        <v>ボール得点表_幼児!11:15</v>
      </c>
      <c r="AO353" s="47" t="str">
        <f t="shared" si="104"/>
        <v>25m得点表_幼児!3:7</v>
      </c>
      <c r="AP353" s="156" t="str">
        <f t="shared" si="105"/>
        <v>25m得点表_幼児!11:15</v>
      </c>
      <c r="AQ353" s="47" t="str">
        <f t="shared" si="106"/>
        <v>往得点表_幼児!3:7</v>
      </c>
      <c r="AR353" s="156" t="str">
        <f t="shared" si="107"/>
        <v>往得点表_幼児!11:15</v>
      </c>
      <c r="AS353" s="47" t="e">
        <f>OR(AND(#REF!&lt;=7,#REF!&lt;&gt;""),AND(#REF!&gt;=50,#REF!=""))</f>
        <v>#REF!</v>
      </c>
    </row>
    <row r="354" spans="1:45">
      <c r="A354" s="10">
        <v>343</v>
      </c>
      <c r="B354" s="234"/>
      <c r="C354" s="235"/>
      <c r="D354" s="236"/>
      <c r="E354" s="237" t="str">
        <f t="shared" si="90"/>
        <v/>
      </c>
      <c r="F354" s="235"/>
      <c r="G354" s="235"/>
      <c r="H354" s="238"/>
      <c r="I354" s="239" t="str">
        <f t="shared" ca="1" si="91"/>
        <v/>
      </c>
      <c r="J354" s="240"/>
      <c r="K354" s="278"/>
      <c r="L354" s="278"/>
      <c r="M354" s="278"/>
      <c r="N354" s="241"/>
      <c r="O354" s="242"/>
      <c r="P354" s="106" t="str">
        <f t="shared" ca="1" si="92"/>
        <v/>
      </c>
      <c r="Q354" s="240"/>
      <c r="R354" s="278"/>
      <c r="S354" s="278"/>
      <c r="T354" s="278"/>
      <c r="U354" s="243"/>
      <c r="V354" s="106"/>
      <c r="W354" s="244" t="str">
        <f t="shared" ca="1" si="93"/>
        <v/>
      </c>
      <c r="X354" s="240"/>
      <c r="Y354" s="278"/>
      <c r="Z354" s="278"/>
      <c r="AA354" s="241"/>
      <c r="AB354" s="238"/>
      <c r="AC354" s="239" t="str">
        <f t="shared" ca="1" si="94"/>
        <v/>
      </c>
      <c r="AD354" s="245" t="str">
        <f t="shared" si="95"/>
        <v/>
      </c>
      <c r="AE354" s="245" t="str">
        <f t="shared" si="96"/>
        <v/>
      </c>
      <c r="AF354" s="11" t="str">
        <f>IF(AD354=4,VLOOKUP(AE354,設定_幼児!$A$2:$B$4,2,1),"---")</f>
        <v>---</v>
      </c>
      <c r="AG354" s="136" t="str">
        <f t="shared" si="97"/>
        <v xml:space="preserve"> </v>
      </c>
      <c r="AH354" s="18" t="str">
        <f t="shared" si="98"/>
        <v/>
      </c>
      <c r="AI354" s="47">
        <v>343</v>
      </c>
      <c r="AJ354" s="47" t="str">
        <f t="shared" si="99"/>
        <v/>
      </c>
      <c r="AK354" s="47" t="str">
        <f t="shared" si="100"/>
        <v>立得点表_幼児!3:７</v>
      </c>
      <c r="AL354" s="156" t="str">
        <f t="shared" si="101"/>
        <v>立得点表_幼児!11:15</v>
      </c>
      <c r="AM354" s="47" t="str">
        <f t="shared" si="102"/>
        <v>ボール得点表_幼児!3:７</v>
      </c>
      <c r="AN354" s="156" t="str">
        <f t="shared" si="103"/>
        <v>ボール得点表_幼児!11:15</v>
      </c>
      <c r="AO354" s="47" t="str">
        <f t="shared" si="104"/>
        <v>25m得点表_幼児!3:7</v>
      </c>
      <c r="AP354" s="156" t="str">
        <f t="shared" si="105"/>
        <v>25m得点表_幼児!11:15</v>
      </c>
      <c r="AQ354" s="47" t="str">
        <f t="shared" si="106"/>
        <v>往得点表_幼児!3:7</v>
      </c>
      <c r="AR354" s="156" t="str">
        <f t="shared" si="107"/>
        <v>往得点表_幼児!11:15</v>
      </c>
      <c r="AS354" s="47" t="e">
        <f>OR(AND(#REF!&lt;=7,#REF!&lt;&gt;""),AND(#REF!&gt;=50,#REF!=""))</f>
        <v>#REF!</v>
      </c>
    </row>
    <row r="355" spans="1:45">
      <c r="A355" s="10">
        <v>344</v>
      </c>
      <c r="B355" s="234"/>
      <c r="C355" s="235"/>
      <c r="D355" s="236"/>
      <c r="E355" s="237" t="str">
        <f t="shared" si="90"/>
        <v/>
      </c>
      <c r="F355" s="235"/>
      <c r="G355" s="235"/>
      <c r="H355" s="238"/>
      <c r="I355" s="239" t="str">
        <f t="shared" ca="1" si="91"/>
        <v/>
      </c>
      <c r="J355" s="240"/>
      <c r="K355" s="278"/>
      <c r="L355" s="278"/>
      <c r="M355" s="278"/>
      <c r="N355" s="241"/>
      <c r="O355" s="242"/>
      <c r="P355" s="106" t="str">
        <f t="shared" ca="1" si="92"/>
        <v/>
      </c>
      <c r="Q355" s="240"/>
      <c r="R355" s="278"/>
      <c r="S355" s="278"/>
      <c r="T355" s="278"/>
      <c r="U355" s="243"/>
      <c r="V355" s="106"/>
      <c r="W355" s="244" t="str">
        <f t="shared" ca="1" si="93"/>
        <v/>
      </c>
      <c r="X355" s="240"/>
      <c r="Y355" s="278"/>
      <c r="Z355" s="278"/>
      <c r="AA355" s="241"/>
      <c r="AB355" s="238"/>
      <c r="AC355" s="239" t="str">
        <f t="shared" ca="1" si="94"/>
        <v/>
      </c>
      <c r="AD355" s="245" t="str">
        <f t="shared" si="95"/>
        <v/>
      </c>
      <c r="AE355" s="245" t="str">
        <f t="shared" si="96"/>
        <v/>
      </c>
      <c r="AF355" s="11" t="str">
        <f>IF(AD355=4,VLOOKUP(AE355,設定_幼児!$A$2:$B$4,2,1),"---")</f>
        <v>---</v>
      </c>
      <c r="AG355" s="136" t="str">
        <f t="shared" si="97"/>
        <v xml:space="preserve"> </v>
      </c>
      <c r="AH355" s="18" t="str">
        <f t="shared" si="98"/>
        <v/>
      </c>
      <c r="AI355" s="47">
        <v>344</v>
      </c>
      <c r="AJ355" s="47" t="str">
        <f t="shared" si="99"/>
        <v/>
      </c>
      <c r="AK355" s="47" t="str">
        <f t="shared" si="100"/>
        <v>立得点表_幼児!3:７</v>
      </c>
      <c r="AL355" s="156" t="str">
        <f t="shared" si="101"/>
        <v>立得点表_幼児!11:15</v>
      </c>
      <c r="AM355" s="47" t="str">
        <f t="shared" si="102"/>
        <v>ボール得点表_幼児!3:７</v>
      </c>
      <c r="AN355" s="156" t="str">
        <f t="shared" si="103"/>
        <v>ボール得点表_幼児!11:15</v>
      </c>
      <c r="AO355" s="47" t="str">
        <f t="shared" si="104"/>
        <v>25m得点表_幼児!3:7</v>
      </c>
      <c r="AP355" s="156" t="str">
        <f t="shared" si="105"/>
        <v>25m得点表_幼児!11:15</v>
      </c>
      <c r="AQ355" s="47" t="str">
        <f t="shared" si="106"/>
        <v>往得点表_幼児!3:7</v>
      </c>
      <c r="AR355" s="156" t="str">
        <f t="shared" si="107"/>
        <v>往得点表_幼児!11:15</v>
      </c>
      <c r="AS355" s="47" t="e">
        <f>OR(AND(#REF!&lt;=7,#REF!&lt;&gt;""),AND(#REF!&gt;=50,#REF!=""))</f>
        <v>#REF!</v>
      </c>
    </row>
    <row r="356" spans="1:45">
      <c r="A356" s="10">
        <v>345</v>
      </c>
      <c r="B356" s="234"/>
      <c r="C356" s="235"/>
      <c r="D356" s="236"/>
      <c r="E356" s="237" t="str">
        <f t="shared" si="90"/>
        <v/>
      </c>
      <c r="F356" s="235"/>
      <c r="G356" s="235"/>
      <c r="H356" s="238"/>
      <c r="I356" s="239" t="str">
        <f t="shared" ca="1" si="91"/>
        <v/>
      </c>
      <c r="J356" s="240"/>
      <c r="K356" s="278"/>
      <c r="L356" s="278"/>
      <c r="M356" s="278"/>
      <c r="N356" s="241"/>
      <c r="O356" s="242"/>
      <c r="P356" s="106" t="str">
        <f t="shared" ca="1" si="92"/>
        <v/>
      </c>
      <c r="Q356" s="240"/>
      <c r="R356" s="278"/>
      <c r="S356" s="278"/>
      <c r="T356" s="278"/>
      <c r="U356" s="243"/>
      <c r="V356" s="106"/>
      <c r="W356" s="244" t="str">
        <f t="shared" ca="1" si="93"/>
        <v/>
      </c>
      <c r="X356" s="240"/>
      <c r="Y356" s="278"/>
      <c r="Z356" s="278"/>
      <c r="AA356" s="241"/>
      <c r="AB356" s="238"/>
      <c r="AC356" s="239" t="str">
        <f t="shared" ca="1" si="94"/>
        <v/>
      </c>
      <c r="AD356" s="245" t="str">
        <f t="shared" si="95"/>
        <v/>
      </c>
      <c r="AE356" s="245" t="str">
        <f t="shared" si="96"/>
        <v/>
      </c>
      <c r="AF356" s="11" t="str">
        <f>IF(AD356=4,VLOOKUP(AE356,設定_幼児!$A$2:$B$4,2,1),"---")</f>
        <v>---</v>
      </c>
      <c r="AG356" s="136" t="str">
        <f t="shared" si="97"/>
        <v xml:space="preserve"> </v>
      </c>
      <c r="AH356" s="18" t="str">
        <f t="shared" si="98"/>
        <v/>
      </c>
      <c r="AI356" s="47">
        <v>345</v>
      </c>
      <c r="AJ356" s="47" t="str">
        <f t="shared" si="99"/>
        <v/>
      </c>
      <c r="AK356" s="47" t="str">
        <f t="shared" si="100"/>
        <v>立得点表_幼児!3:７</v>
      </c>
      <c r="AL356" s="156" t="str">
        <f t="shared" si="101"/>
        <v>立得点表_幼児!11:15</v>
      </c>
      <c r="AM356" s="47" t="str">
        <f t="shared" si="102"/>
        <v>ボール得点表_幼児!3:７</v>
      </c>
      <c r="AN356" s="156" t="str">
        <f t="shared" si="103"/>
        <v>ボール得点表_幼児!11:15</v>
      </c>
      <c r="AO356" s="47" t="str">
        <f t="shared" si="104"/>
        <v>25m得点表_幼児!3:7</v>
      </c>
      <c r="AP356" s="156" t="str">
        <f t="shared" si="105"/>
        <v>25m得点表_幼児!11:15</v>
      </c>
      <c r="AQ356" s="47" t="str">
        <f t="shared" si="106"/>
        <v>往得点表_幼児!3:7</v>
      </c>
      <c r="AR356" s="156" t="str">
        <f t="shared" si="107"/>
        <v>往得点表_幼児!11:15</v>
      </c>
      <c r="AS356" s="47" t="e">
        <f>OR(AND(#REF!&lt;=7,#REF!&lt;&gt;""),AND(#REF!&gt;=50,#REF!=""))</f>
        <v>#REF!</v>
      </c>
    </row>
    <row r="357" spans="1:45">
      <c r="A357" s="10">
        <v>346</v>
      </c>
      <c r="B357" s="234"/>
      <c r="C357" s="235"/>
      <c r="D357" s="236"/>
      <c r="E357" s="237" t="str">
        <f t="shared" si="90"/>
        <v/>
      </c>
      <c r="F357" s="235"/>
      <c r="G357" s="235"/>
      <c r="H357" s="238"/>
      <c r="I357" s="239" t="str">
        <f t="shared" ca="1" si="91"/>
        <v/>
      </c>
      <c r="J357" s="240"/>
      <c r="K357" s="278"/>
      <c r="L357" s="278"/>
      <c r="M357" s="278"/>
      <c r="N357" s="241"/>
      <c r="O357" s="242"/>
      <c r="P357" s="106" t="str">
        <f t="shared" ca="1" si="92"/>
        <v/>
      </c>
      <c r="Q357" s="240"/>
      <c r="R357" s="278"/>
      <c r="S357" s="278"/>
      <c r="T357" s="278"/>
      <c r="U357" s="243"/>
      <c r="V357" s="106"/>
      <c r="W357" s="244" t="str">
        <f t="shared" ca="1" si="93"/>
        <v/>
      </c>
      <c r="X357" s="240"/>
      <c r="Y357" s="278"/>
      <c r="Z357" s="278"/>
      <c r="AA357" s="241"/>
      <c r="AB357" s="238"/>
      <c r="AC357" s="239" t="str">
        <f t="shared" ca="1" si="94"/>
        <v/>
      </c>
      <c r="AD357" s="245" t="str">
        <f t="shared" si="95"/>
        <v/>
      </c>
      <c r="AE357" s="245" t="str">
        <f t="shared" si="96"/>
        <v/>
      </c>
      <c r="AF357" s="11" t="str">
        <f>IF(AD357=4,VLOOKUP(AE357,設定_幼児!$A$2:$B$4,2,1),"---")</f>
        <v>---</v>
      </c>
      <c r="AG357" s="136" t="str">
        <f t="shared" si="97"/>
        <v xml:space="preserve"> </v>
      </c>
      <c r="AH357" s="18" t="str">
        <f t="shared" si="98"/>
        <v/>
      </c>
      <c r="AI357" s="47">
        <v>346</v>
      </c>
      <c r="AJ357" s="47" t="str">
        <f t="shared" si="99"/>
        <v/>
      </c>
      <c r="AK357" s="47" t="str">
        <f t="shared" si="100"/>
        <v>立得点表_幼児!3:７</v>
      </c>
      <c r="AL357" s="156" t="str">
        <f t="shared" si="101"/>
        <v>立得点表_幼児!11:15</v>
      </c>
      <c r="AM357" s="47" t="str">
        <f t="shared" si="102"/>
        <v>ボール得点表_幼児!3:７</v>
      </c>
      <c r="AN357" s="156" t="str">
        <f t="shared" si="103"/>
        <v>ボール得点表_幼児!11:15</v>
      </c>
      <c r="AO357" s="47" t="str">
        <f t="shared" si="104"/>
        <v>25m得点表_幼児!3:7</v>
      </c>
      <c r="AP357" s="156" t="str">
        <f t="shared" si="105"/>
        <v>25m得点表_幼児!11:15</v>
      </c>
      <c r="AQ357" s="47" t="str">
        <f t="shared" si="106"/>
        <v>往得点表_幼児!3:7</v>
      </c>
      <c r="AR357" s="156" t="str">
        <f t="shared" si="107"/>
        <v>往得点表_幼児!11:15</v>
      </c>
      <c r="AS357" s="47" t="e">
        <f>OR(AND(#REF!&lt;=7,#REF!&lt;&gt;""),AND(#REF!&gt;=50,#REF!=""))</f>
        <v>#REF!</v>
      </c>
    </row>
    <row r="358" spans="1:45">
      <c r="A358" s="10">
        <v>347</v>
      </c>
      <c r="B358" s="234"/>
      <c r="C358" s="235"/>
      <c r="D358" s="236"/>
      <c r="E358" s="237" t="str">
        <f t="shared" si="90"/>
        <v/>
      </c>
      <c r="F358" s="235"/>
      <c r="G358" s="235"/>
      <c r="H358" s="238"/>
      <c r="I358" s="239" t="str">
        <f t="shared" ca="1" si="91"/>
        <v/>
      </c>
      <c r="J358" s="240"/>
      <c r="K358" s="278"/>
      <c r="L358" s="278"/>
      <c r="M358" s="278"/>
      <c r="N358" s="241"/>
      <c r="O358" s="242"/>
      <c r="P358" s="106" t="str">
        <f t="shared" ca="1" si="92"/>
        <v/>
      </c>
      <c r="Q358" s="240"/>
      <c r="R358" s="278"/>
      <c r="S358" s="278"/>
      <c r="T358" s="278"/>
      <c r="U358" s="243"/>
      <c r="V358" s="106"/>
      <c r="W358" s="244" t="str">
        <f t="shared" ca="1" si="93"/>
        <v/>
      </c>
      <c r="X358" s="240"/>
      <c r="Y358" s="278"/>
      <c r="Z358" s="278"/>
      <c r="AA358" s="241"/>
      <c r="AB358" s="238"/>
      <c r="AC358" s="239" t="str">
        <f t="shared" ca="1" si="94"/>
        <v/>
      </c>
      <c r="AD358" s="245" t="str">
        <f t="shared" si="95"/>
        <v/>
      </c>
      <c r="AE358" s="245" t="str">
        <f t="shared" si="96"/>
        <v/>
      </c>
      <c r="AF358" s="11" t="str">
        <f>IF(AD358=4,VLOOKUP(AE358,設定_幼児!$A$2:$B$4,2,1),"---")</f>
        <v>---</v>
      </c>
      <c r="AG358" s="136" t="str">
        <f t="shared" si="97"/>
        <v xml:space="preserve"> </v>
      </c>
      <c r="AH358" s="18" t="str">
        <f t="shared" si="98"/>
        <v/>
      </c>
      <c r="AI358" s="47">
        <v>347</v>
      </c>
      <c r="AJ358" s="47" t="str">
        <f t="shared" si="99"/>
        <v/>
      </c>
      <c r="AK358" s="47" t="str">
        <f t="shared" si="100"/>
        <v>立得点表_幼児!3:７</v>
      </c>
      <c r="AL358" s="156" t="str">
        <f t="shared" si="101"/>
        <v>立得点表_幼児!11:15</v>
      </c>
      <c r="AM358" s="47" t="str">
        <f t="shared" si="102"/>
        <v>ボール得点表_幼児!3:７</v>
      </c>
      <c r="AN358" s="156" t="str">
        <f t="shared" si="103"/>
        <v>ボール得点表_幼児!11:15</v>
      </c>
      <c r="AO358" s="47" t="str">
        <f t="shared" si="104"/>
        <v>25m得点表_幼児!3:7</v>
      </c>
      <c r="AP358" s="156" t="str">
        <f t="shared" si="105"/>
        <v>25m得点表_幼児!11:15</v>
      </c>
      <c r="AQ358" s="47" t="str">
        <f t="shared" si="106"/>
        <v>往得点表_幼児!3:7</v>
      </c>
      <c r="AR358" s="156" t="str">
        <f t="shared" si="107"/>
        <v>往得点表_幼児!11:15</v>
      </c>
      <c r="AS358" s="47" t="e">
        <f>OR(AND(#REF!&lt;=7,#REF!&lt;&gt;""),AND(#REF!&gt;=50,#REF!=""))</f>
        <v>#REF!</v>
      </c>
    </row>
    <row r="359" spans="1:45">
      <c r="A359" s="10">
        <v>348</v>
      </c>
      <c r="B359" s="234"/>
      <c r="C359" s="235"/>
      <c r="D359" s="236"/>
      <c r="E359" s="237" t="str">
        <f t="shared" si="90"/>
        <v/>
      </c>
      <c r="F359" s="235"/>
      <c r="G359" s="235"/>
      <c r="H359" s="238"/>
      <c r="I359" s="239" t="str">
        <f t="shared" ca="1" si="91"/>
        <v/>
      </c>
      <c r="J359" s="240"/>
      <c r="K359" s="278"/>
      <c r="L359" s="278"/>
      <c r="M359" s="278"/>
      <c r="N359" s="241"/>
      <c r="O359" s="242"/>
      <c r="P359" s="106" t="str">
        <f t="shared" ca="1" si="92"/>
        <v/>
      </c>
      <c r="Q359" s="240"/>
      <c r="R359" s="278"/>
      <c r="S359" s="278"/>
      <c r="T359" s="278"/>
      <c r="U359" s="243"/>
      <c r="V359" s="106"/>
      <c r="W359" s="244" t="str">
        <f t="shared" ca="1" si="93"/>
        <v/>
      </c>
      <c r="X359" s="240"/>
      <c r="Y359" s="278"/>
      <c r="Z359" s="278"/>
      <c r="AA359" s="241"/>
      <c r="AB359" s="238"/>
      <c r="AC359" s="239" t="str">
        <f t="shared" ca="1" si="94"/>
        <v/>
      </c>
      <c r="AD359" s="245" t="str">
        <f t="shared" si="95"/>
        <v/>
      </c>
      <c r="AE359" s="245" t="str">
        <f t="shared" si="96"/>
        <v/>
      </c>
      <c r="AF359" s="11" t="str">
        <f>IF(AD359=4,VLOOKUP(AE359,設定_幼児!$A$2:$B$4,2,1),"---")</f>
        <v>---</v>
      </c>
      <c r="AG359" s="136" t="str">
        <f t="shared" si="97"/>
        <v xml:space="preserve"> </v>
      </c>
      <c r="AH359" s="18" t="str">
        <f t="shared" si="98"/>
        <v/>
      </c>
      <c r="AI359" s="47">
        <v>348</v>
      </c>
      <c r="AJ359" s="47" t="str">
        <f t="shared" si="99"/>
        <v/>
      </c>
      <c r="AK359" s="47" t="str">
        <f t="shared" si="100"/>
        <v>立得点表_幼児!3:７</v>
      </c>
      <c r="AL359" s="156" t="str">
        <f t="shared" si="101"/>
        <v>立得点表_幼児!11:15</v>
      </c>
      <c r="AM359" s="47" t="str">
        <f t="shared" si="102"/>
        <v>ボール得点表_幼児!3:７</v>
      </c>
      <c r="AN359" s="156" t="str">
        <f t="shared" si="103"/>
        <v>ボール得点表_幼児!11:15</v>
      </c>
      <c r="AO359" s="47" t="str">
        <f t="shared" si="104"/>
        <v>25m得点表_幼児!3:7</v>
      </c>
      <c r="AP359" s="156" t="str">
        <f t="shared" si="105"/>
        <v>25m得点表_幼児!11:15</v>
      </c>
      <c r="AQ359" s="47" t="str">
        <f t="shared" si="106"/>
        <v>往得点表_幼児!3:7</v>
      </c>
      <c r="AR359" s="156" t="str">
        <f t="shared" si="107"/>
        <v>往得点表_幼児!11:15</v>
      </c>
      <c r="AS359" s="47" t="e">
        <f>OR(AND(#REF!&lt;=7,#REF!&lt;&gt;""),AND(#REF!&gt;=50,#REF!=""))</f>
        <v>#REF!</v>
      </c>
    </row>
    <row r="360" spans="1:45">
      <c r="A360" s="10">
        <v>349</v>
      </c>
      <c r="B360" s="234"/>
      <c r="C360" s="235"/>
      <c r="D360" s="236"/>
      <c r="E360" s="237" t="str">
        <f t="shared" si="90"/>
        <v/>
      </c>
      <c r="F360" s="235"/>
      <c r="G360" s="235"/>
      <c r="H360" s="238"/>
      <c r="I360" s="239" t="str">
        <f t="shared" ca="1" si="91"/>
        <v/>
      </c>
      <c r="J360" s="240"/>
      <c r="K360" s="278"/>
      <c r="L360" s="278"/>
      <c r="M360" s="278"/>
      <c r="N360" s="241"/>
      <c r="O360" s="242"/>
      <c r="P360" s="106" t="str">
        <f t="shared" ca="1" si="92"/>
        <v/>
      </c>
      <c r="Q360" s="240"/>
      <c r="R360" s="278"/>
      <c r="S360" s="278"/>
      <c r="T360" s="278"/>
      <c r="U360" s="243"/>
      <c r="V360" s="106"/>
      <c r="W360" s="244" t="str">
        <f t="shared" ca="1" si="93"/>
        <v/>
      </c>
      <c r="X360" s="240"/>
      <c r="Y360" s="278"/>
      <c r="Z360" s="278"/>
      <c r="AA360" s="241"/>
      <c r="AB360" s="238"/>
      <c r="AC360" s="239" t="str">
        <f t="shared" ca="1" si="94"/>
        <v/>
      </c>
      <c r="AD360" s="245" t="str">
        <f t="shared" si="95"/>
        <v/>
      </c>
      <c r="AE360" s="245" t="str">
        <f t="shared" si="96"/>
        <v/>
      </c>
      <c r="AF360" s="11" t="str">
        <f>IF(AD360=4,VLOOKUP(AE360,設定_幼児!$A$2:$B$4,2,1),"---")</f>
        <v>---</v>
      </c>
      <c r="AG360" s="136" t="str">
        <f t="shared" si="97"/>
        <v xml:space="preserve"> </v>
      </c>
      <c r="AH360" s="18" t="str">
        <f t="shared" si="98"/>
        <v/>
      </c>
      <c r="AI360" s="47">
        <v>349</v>
      </c>
      <c r="AJ360" s="47" t="str">
        <f t="shared" si="99"/>
        <v/>
      </c>
      <c r="AK360" s="47" t="str">
        <f t="shared" si="100"/>
        <v>立得点表_幼児!3:７</v>
      </c>
      <c r="AL360" s="156" t="str">
        <f t="shared" si="101"/>
        <v>立得点表_幼児!11:15</v>
      </c>
      <c r="AM360" s="47" t="str">
        <f t="shared" si="102"/>
        <v>ボール得点表_幼児!3:７</v>
      </c>
      <c r="AN360" s="156" t="str">
        <f t="shared" si="103"/>
        <v>ボール得点表_幼児!11:15</v>
      </c>
      <c r="AO360" s="47" t="str">
        <f t="shared" si="104"/>
        <v>25m得点表_幼児!3:7</v>
      </c>
      <c r="AP360" s="156" t="str">
        <f t="shared" si="105"/>
        <v>25m得点表_幼児!11:15</v>
      </c>
      <c r="AQ360" s="47" t="str">
        <f t="shared" si="106"/>
        <v>往得点表_幼児!3:7</v>
      </c>
      <c r="AR360" s="156" t="str">
        <f t="shared" si="107"/>
        <v>往得点表_幼児!11:15</v>
      </c>
      <c r="AS360" s="47" t="e">
        <f>OR(AND(#REF!&lt;=7,#REF!&lt;&gt;""),AND(#REF!&gt;=50,#REF!=""))</f>
        <v>#REF!</v>
      </c>
    </row>
    <row r="361" spans="1:45">
      <c r="A361" s="10">
        <v>350</v>
      </c>
      <c r="B361" s="234"/>
      <c r="C361" s="235"/>
      <c r="D361" s="236"/>
      <c r="E361" s="237" t="str">
        <f t="shared" si="90"/>
        <v/>
      </c>
      <c r="F361" s="235"/>
      <c r="G361" s="235"/>
      <c r="H361" s="238"/>
      <c r="I361" s="239" t="str">
        <f t="shared" ca="1" si="91"/>
        <v/>
      </c>
      <c r="J361" s="240"/>
      <c r="K361" s="278"/>
      <c r="L361" s="278"/>
      <c r="M361" s="278"/>
      <c r="N361" s="241"/>
      <c r="O361" s="242"/>
      <c r="P361" s="106" t="str">
        <f t="shared" ca="1" si="92"/>
        <v/>
      </c>
      <c r="Q361" s="240"/>
      <c r="R361" s="278"/>
      <c r="S361" s="278"/>
      <c r="T361" s="278"/>
      <c r="U361" s="243"/>
      <c r="V361" s="106"/>
      <c r="W361" s="244" t="str">
        <f t="shared" ca="1" si="93"/>
        <v/>
      </c>
      <c r="X361" s="240"/>
      <c r="Y361" s="278"/>
      <c r="Z361" s="278"/>
      <c r="AA361" s="241"/>
      <c r="AB361" s="238"/>
      <c r="AC361" s="239" t="str">
        <f t="shared" ca="1" si="94"/>
        <v/>
      </c>
      <c r="AD361" s="245" t="str">
        <f t="shared" si="95"/>
        <v/>
      </c>
      <c r="AE361" s="245" t="str">
        <f t="shared" si="96"/>
        <v/>
      </c>
      <c r="AF361" s="11" t="str">
        <f>IF(AD361=4,VLOOKUP(AE361,設定_幼児!$A$2:$B$4,2,1),"---")</f>
        <v>---</v>
      </c>
      <c r="AG361" s="136" t="str">
        <f t="shared" si="97"/>
        <v xml:space="preserve"> </v>
      </c>
      <c r="AH361" s="18" t="str">
        <f t="shared" si="98"/>
        <v/>
      </c>
      <c r="AI361" s="47">
        <v>350</v>
      </c>
      <c r="AJ361" s="47" t="str">
        <f t="shared" si="99"/>
        <v/>
      </c>
      <c r="AK361" s="47" t="str">
        <f t="shared" si="100"/>
        <v>立得点表_幼児!3:７</v>
      </c>
      <c r="AL361" s="156" t="str">
        <f t="shared" si="101"/>
        <v>立得点表_幼児!11:15</v>
      </c>
      <c r="AM361" s="47" t="str">
        <f t="shared" si="102"/>
        <v>ボール得点表_幼児!3:７</v>
      </c>
      <c r="AN361" s="156" t="str">
        <f t="shared" si="103"/>
        <v>ボール得点表_幼児!11:15</v>
      </c>
      <c r="AO361" s="47" t="str">
        <f t="shared" si="104"/>
        <v>25m得点表_幼児!3:7</v>
      </c>
      <c r="AP361" s="156" t="str">
        <f t="shared" si="105"/>
        <v>25m得点表_幼児!11:15</v>
      </c>
      <c r="AQ361" s="47" t="str">
        <f t="shared" si="106"/>
        <v>往得点表_幼児!3:7</v>
      </c>
      <c r="AR361" s="156" t="str">
        <f t="shared" si="107"/>
        <v>往得点表_幼児!11:15</v>
      </c>
      <c r="AS361" s="47" t="e">
        <f>OR(AND(#REF!&lt;=7,#REF!&lt;&gt;""),AND(#REF!&gt;=50,#REF!=""))</f>
        <v>#REF!</v>
      </c>
    </row>
    <row r="362" spans="1:45">
      <c r="A362" s="10">
        <v>351</v>
      </c>
      <c r="B362" s="234"/>
      <c r="C362" s="235"/>
      <c r="D362" s="236"/>
      <c r="E362" s="237" t="str">
        <f t="shared" si="90"/>
        <v/>
      </c>
      <c r="F362" s="235"/>
      <c r="G362" s="235"/>
      <c r="H362" s="238"/>
      <c r="I362" s="239" t="str">
        <f t="shared" ca="1" si="91"/>
        <v/>
      </c>
      <c r="J362" s="240"/>
      <c r="K362" s="278"/>
      <c r="L362" s="278"/>
      <c r="M362" s="278"/>
      <c r="N362" s="241"/>
      <c r="O362" s="242"/>
      <c r="P362" s="106" t="str">
        <f t="shared" ca="1" si="92"/>
        <v/>
      </c>
      <c r="Q362" s="240"/>
      <c r="R362" s="278"/>
      <c r="S362" s="278"/>
      <c r="T362" s="278"/>
      <c r="U362" s="243"/>
      <c r="V362" s="106"/>
      <c r="W362" s="244" t="str">
        <f t="shared" ca="1" si="93"/>
        <v/>
      </c>
      <c r="X362" s="240"/>
      <c r="Y362" s="278"/>
      <c r="Z362" s="278"/>
      <c r="AA362" s="241"/>
      <c r="AB362" s="238"/>
      <c r="AC362" s="239" t="str">
        <f t="shared" ca="1" si="94"/>
        <v/>
      </c>
      <c r="AD362" s="245" t="str">
        <f t="shared" si="95"/>
        <v/>
      </c>
      <c r="AE362" s="245" t="str">
        <f t="shared" si="96"/>
        <v/>
      </c>
      <c r="AF362" s="11" t="str">
        <f>IF(AD362=4,VLOOKUP(AE362,設定_幼児!$A$2:$B$4,2,1),"---")</f>
        <v>---</v>
      </c>
      <c r="AG362" s="136" t="str">
        <f t="shared" si="97"/>
        <v xml:space="preserve"> </v>
      </c>
      <c r="AH362" s="18" t="str">
        <f t="shared" si="98"/>
        <v/>
      </c>
      <c r="AI362" s="47">
        <v>351</v>
      </c>
      <c r="AJ362" s="47" t="str">
        <f t="shared" si="99"/>
        <v/>
      </c>
      <c r="AK362" s="47" t="str">
        <f t="shared" si="100"/>
        <v>立得点表_幼児!3:７</v>
      </c>
      <c r="AL362" s="156" t="str">
        <f t="shared" si="101"/>
        <v>立得点表_幼児!11:15</v>
      </c>
      <c r="AM362" s="47" t="str">
        <f t="shared" si="102"/>
        <v>ボール得点表_幼児!3:７</v>
      </c>
      <c r="AN362" s="156" t="str">
        <f t="shared" si="103"/>
        <v>ボール得点表_幼児!11:15</v>
      </c>
      <c r="AO362" s="47" t="str">
        <f t="shared" si="104"/>
        <v>25m得点表_幼児!3:7</v>
      </c>
      <c r="AP362" s="156" t="str">
        <f t="shared" si="105"/>
        <v>25m得点表_幼児!11:15</v>
      </c>
      <c r="AQ362" s="47" t="str">
        <f t="shared" si="106"/>
        <v>往得点表_幼児!3:7</v>
      </c>
      <c r="AR362" s="156" t="str">
        <f t="shared" si="107"/>
        <v>往得点表_幼児!11:15</v>
      </c>
      <c r="AS362" s="47" t="e">
        <f>OR(AND(#REF!&lt;=7,#REF!&lt;&gt;""),AND(#REF!&gt;=50,#REF!=""))</f>
        <v>#REF!</v>
      </c>
    </row>
    <row r="363" spans="1:45">
      <c r="A363" s="10">
        <v>352</v>
      </c>
      <c r="B363" s="234"/>
      <c r="C363" s="235"/>
      <c r="D363" s="236"/>
      <c r="E363" s="237" t="str">
        <f t="shared" si="90"/>
        <v/>
      </c>
      <c r="F363" s="235"/>
      <c r="G363" s="235"/>
      <c r="H363" s="238"/>
      <c r="I363" s="239" t="str">
        <f t="shared" ca="1" si="91"/>
        <v/>
      </c>
      <c r="J363" s="240"/>
      <c r="K363" s="278"/>
      <c r="L363" s="278"/>
      <c r="M363" s="278"/>
      <c r="N363" s="241"/>
      <c r="O363" s="242"/>
      <c r="P363" s="106" t="str">
        <f t="shared" ca="1" si="92"/>
        <v/>
      </c>
      <c r="Q363" s="240"/>
      <c r="R363" s="278"/>
      <c r="S363" s="278"/>
      <c r="T363" s="278"/>
      <c r="U363" s="243"/>
      <c r="V363" s="106"/>
      <c r="W363" s="244" t="str">
        <f t="shared" ca="1" si="93"/>
        <v/>
      </c>
      <c r="X363" s="240"/>
      <c r="Y363" s="278"/>
      <c r="Z363" s="278"/>
      <c r="AA363" s="241"/>
      <c r="AB363" s="238"/>
      <c r="AC363" s="239" t="str">
        <f t="shared" ca="1" si="94"/>
        <v/>
      </c>
      <c r="AD363" s="245" t="str">
        <f t="shared" si="95"/>
        <v/>
      </c>
      <c r="AE363" s="245" t="str">
        <f t="shared" si="96"/>
        <v/>
      </c>
      <c r="AF363" s="11" t="str">
        <f>IF(AD363=4,VLOOKUP(AE363,設定_幼児!$A$2:$B$4,2,1),"---")</f>
        <v>---</v>
      </c>
      <c r="AG363" s="136" t="str">
        <f t="shared" si="97"/>
        <v xml:space="preserve"> </v>
      </c>
      <c r="AH363" s="18" t="str">
        <f t="shared" si="98"/>
        <v/>
      </c>
      <c r="AI363" s="47">
        <v>352</v>
      </c>
      <c r="AJ363" s="47" t="str">
        <f t="shared" si="99"/>
        <v/>
      </c>
      <c r="AK363" s="47" t="str">
        <f t="shared" si="100"/>
        <v>立得点表_幼児!3:７</v>
      </c>
      <c r="AL363" s="156" t="str">
        <f t="shared" si="101"/>
        <v>立得点表_幼児!11:15</v>
      </c>
      <c r="AM363" s="47" t="str">
        <f t="shared" si="102"/>
        <v>ボール得点表_幼児!3:７</v>
      </c>
      <c r="AN363" s="156" t="str">
        <f t="shared" si="103"/>
        <v>ボール得点表_幼児!11:15</v>
      </c>
      <c r="AO363" s="47" t="str">
        <f t="shared" si="104"/>
        <v>25m得点表_幼児!3:7</v>
      </c>
      <c r="AP363" s="156" t="str">
        <f t="shared" si="105"/>
        <v>25m得点表_幼児!11:15</v>
      </c>
      <c r="AQ363" s="47" t="str">
        <f t="shared" si="106"/>
        <v>往得点表_幼児!3:7</v>
      </c>
      <c r="AR363" s="156" t="str">
        <f t="shared" si="107"/>
        <v>往得点表_幼児!11:15</v>
      </c>
      <c r="AS363" s="47" t="e">
        <f>OR(AND(#REF!&lt;=7,#REF!&lt;&gt;""),AND(#REF!&gt;=50,#REF!=""))</f>
        <v>#REF!</v>
      </c>
    </row>
    <row r="364" spans="1:45">
      <c r="A364" s="10">
        <v>353</v>
      </c>
      <c r="B364" s="234"/>
      <c r="C364" s="235"/>
      <c r="D364" s="236"/>
      <c r="E364" s="237" t="str">
        <f t="shared" si="90"/>
        <v/>
      </c>
      <c r="F364" s="235"/>
      <c r="G364" s="235"/>
      <c r="H364" s="238"/>
      <c r="I364" s="239" t="str">
        <f t="shared" ca="1" si="91"/>
        <v/>
      </c>
      <c r="J364" s="240"/>
      <c r="K364" s="278"/>
      <c r="L364" s="278"/>
      <c r="M364" s="278"/>
      <c r="N364" s="241"/>
      <c r="O364" s="242"/>
      <c r="P364" s="106" t="str">
        <f t="shared" ca="1" si="92"/>
        <v/>
      </c>
      <c r="Q364" s="240"/>
      <c r="R364" s="278"/>
      <c r="S364" s="278"/>
      <c r="T364" s="278"/>
      <c r="U364" s="243"/>
      <c r="V364" s="106"/>
      <c r="W364" s="244" t="str">
        <f t="shared" ca="1" si="93"/>
        <v/>
      </c>
      <c r="X364" s="240"/>
      <c r="Y364" s="278"/>
      <c r="Z364" s="278"/>
      <c r="AA364" s="241"/>
      <c r="AB364" s="238"/>
      <c r="AC364" s="239" t="str">
        <f t="shared" ca="1" si="94"/>
        <v/>
      </c>
      <c r="AD364" s="245" t="str">
        <f t="shared" si="95"/>
        <v/>
      </c>
      <c r="AE364" s="245" t="str">
        <f t="shared" si="96"/>
        <v/>
      </c>
      <c r="AF364" s="11" t="str">
        <f>IF(AD364=4,VLOOKUP(AE364,設定_幼児!$A$2:$B$4,2,1),"---")</f>
        <v>---</v>
      </c>
      <c r="AG364" s="136" t="str">
        <f t="shared" si="97"/>
        <v xml:space="preserve"> </v>
      </c>
      <c r="AH364" s="18" t="str">
        <f t="shared" si="98"/>
        <v/>
      </c>
      <c r="AI364" s="47">
        <v>353</v>
      </c>
      <c r="AJ364" s="47" t="str">
        <f t="shared" si="99"/>
        <v/>
      </c>
      <c r="AK364" s="47" t="str">
        <f t="shared" si="100"/>
        <v>立得点表_幼児!3:７</v>
      </c>
      <c r="AL364" s="156" t="str">
        <f t="shared" si="101"/>
        <v>立得点表_幼児!11:15</v>
      </c>
      <c r="AM364" s="47" t="str">
        <f t="shared" si="102"/>
        <v>ボール得点表_幼児!3:７</v>
      </c>
      <c r="AN364" s="156" t="str">
        <f t="shared" si="103"/>
        <v>ボール得点表_幼児!11:15</v>
      </c>
      <c r="AO364" s="47" t="str">
        <f t="shared" si="104"/>
        <v>25m得点表_幼児!3:7</v>
      </c>
      <c r="AP364" s="156" t="str">
        <f t="shared" si="105"/>
        <v>25m得点表_幼児!11:15</v>
      </c>
      <c r="AQ364" s="47" t="str">
        <f t="shared" si="106"/>
        <v>往得点表_幼児!3:7</v>
      </c>
      <c r="AR364" s="156" t="str">
        <f t="shared" si="107"/>
        <v>往得点表_幼児!11:15</v>
      </c>
      <c r="AS364" s="47" t="e">
        <f>OR(AND(#REF!&lt;=7,#REF!&lt;&gt;""),AND(#REF!&gt;=50,#REF!=""))</f>
        <v>#REF!</v>
      </c>
    </row>
    <row r="365" spans="1:45">
      <c r="A365" s="10">
        <v>354</v>
      </c>
      <c r="B365" s="234"/>
      <c r="C365" s="235"/>
      <c r="D365" s="236"/>
      <c r="E365" s="237" t="str">
        <f t="shared" si="90"/>
        <v/>
      </c>
      <c r="F365" s="235"/>
      <c r="G365" s="235"/>
      <c r="H365" s="238"/>
      <c r="I365" s="239" t="str">
        <f t="shared" ca="1" si="91"/>
        <v/>
      </c>
      <c r="J365" s="240"/>
      <c r="K365" s="278"/>
      <c r="L365" s="278"/>
      <c r="M365" s="278"/>
      <c r="N365" s="241"/>
      <c r="O365" s="242"/>
      <c r="P365" s="106" t="str">
        <f t="shared" ca="1" si="92"/>
        <v/>
      </c>
      <c r="Q365" s="240"/>
      <c r="R365" s="278"/>
      <c r="S365" s="278"/>
      <c r="T365" s="278"/>
      <c r="U365" s="243"/>
      <c r="V365" s="106"/>
      <c r="W365" s="244" t="str">
        <f t="shared" ca="1" si="93"/>
        <v/>
      </c>
      <c r="X365" s="240"/>
      <c r="Y365" s="278"/>
      <c r="Z365" s="278"/>
      <c r="AA365" s="241"/>
      <c r="AB365" s="238"/>
      <c r="AC365" s="239" t="str">
        <f t="shared" ca="1" si="94"/>
        <v/>
      </c>
      <c r="AD365" s="245" t="str">
        <f t="shared" si="95"/>
        <v/>
      </c>
      <c r="AE365" s="245" t="str">
        <f t="shared" si="96"/>
        <v/>
      </c>
      <c r="AF365" s="11" t="str">
        <f>IF(AD365=4,VLOOKUP(AE365,設定_幼児!$A$2:$B$4,2,1),"---")</f>
        <v>---</v>
      </c>
      <c r="AG365" s="136" t="str">
        <f t="shared" si="97"/>
        <v xml:space="preserve"> </v>
      </c>
      <c r="AH365" s="18" t="str">
        <f t="shared" si="98"/>
        <v/>
      </c>
      <c r="AI365" s="47">
        <v>354</v>
      </c>
      <c r="AJ365" s="47" t="str">
        <f t="shared" si="99"/>
        <v/>
      </c>
      <c r="AK365" s="47" t="str">
        <f t="shared" si="100"/>
        <v>立得点表_幼児!3:７</v>
      </c>
      <c r="AL365" s="156" t="str">
        <f t="shared" si="101"/>
        <v>立得点表_幼児!11:15</v>
      </c>
      <c r="AM365" s="47" t="str">
        <f t="shared" si="102"/>
        <v>ボール得点表_幼児!3:７</v>
      </c>
      <c r="AN365" s="156" t="str">
        <f t="shared" si="103"/>
        <v>ボール得点表_幼児!11:15</v>
      </c>
      <c r="AO365" s="47" t="str">
        <f t="shared" si="104"/>
        <v>25m得点表_幼児!3:7</v>
      </c>
      <c r="AP365" s="156" t="str">
        <f t="shared" si="105"/>
        <v>25m得点表_幼児!11:15</v>
      </c>
      <c r="AQ365" s="47" t="str">
        <f t="shared" si="106"/>
        <v>往得点表_幼児!3:7</v>
      </c>
      <c r="AR365" s="156" t="str">
        <f t="shared" si="107"/>
        <v>往得点表_幼児!11:15</v>
      </c>
      <c r="AS365" s="47" t="e">
        <f>OR(AND(#REF!&lt;=7,#REF!&lt;&gt;""),AND(#REF!&gt;=50,#REF!=""))</f>
        <v>#REF!</v>
      </c>
    </row>
    <row r="366" spans="1:45">
      <c r="A366" s="10">
        <v>355</v>
      </c>
      <c r="B366" s="234"/>
      <c r="C366" s="235"/>
      <c r="D366" s="236"/>
      <c r="E366" s="237" t="str">
        <f t="shared" si="90"/>
        <v/>
      </c>
      <c r="F366" s="235"/>
      <c r="G366" s="235"/>
      <c r="H366" s="238"/>
      <c r="I366" s="239" t="str">
        <f t="shared" ca="1" si="91"/>
        <v/>
      </c>
      <c r="J366" s="240"/>
      <c r="K366" s="278"/>
      <c r="L366" s="278"/>
      <c r="M366" s="278"/>
      <c r="N366" s="241"/>
      <c r="O366" s="242"/>
      <c r="P366" s="106" t="str">
        <f t="shared" ca="1" si="92"/>
        <v/>
      </c>
      <c r="Q366" s="240"/>
      <c r="R366" s="278"/>
      <c r="S366" s="278"/>
      <c r="T366" s="278"/>
      <c r="U366" s="243"/>
      <c r="V366" s="106"/>
      <c r="W366" s="244" t="str">
        <f t="shared" ca="1" si="93"/>
        <v/>
      </c>
      <c r="X366" s="240"/>
      <c r="Y366" s="278"/>
      <c r="Z366" s="278"/>
      <c r="AA366" s="241"/>
      <c r="AB366" s="238"/>
      <c r="AC366" s="239" t="str">
        <f t="shared" ca="1" si="94"/>
        <v/>
      </c>
      <c r="AD366" s="245" t="str">
        <f t="shared" si="95"/>
        <v/>
      </c>
      <c r="AE366" s="245" t="str">
        <f t="shared" si="96"/>
        <v/>
      </c>
      <c r="AF366" s="11" t="str">
        <f>IF(AD366=4,VLOOKUP(AE366,設定_幼児!$A$2:$B$4,2,1),"---")</f>
        <v>---</v>
      </c>
      <c r="AG366" s="136" t="str">
        <f t="shared" si="97"/>
        <v xml:space="preserve"> </v>
      </c>
      <c r="AH366" s="18" t="str">
        <f t="shared" si="98"/>
        <v/>
      </c>
      <c r="AI366" s="47">
        <v>355</v>
      </c>
      <c r="AJ366" s="47" t="str">
        <f t="shared" si="99"/>
        <v/>
      </c>
      <c r="AK366" s="47" t="str">
        <f t="shared" si="100"/>
        <v>立得点表_幼児!3:７</v>
      </c>
      <c r="AL366" s="156" t="str">
        <f t="shared" si="101"/>
        <v>立得点表_幼児!11:15</v>
      </c>
      <c r="AM366" s="47" t="str">
        <f t="shared" si="102"/>
        <v>ボール得点表_幼児!3:７</v>
      </c>
      <c r="AN366" s="156" t="str">
        <f t="shared" si="103"/>
        <v>ボール得点表_幼児!11:15</v>
      </c>
      <c r="AO366" s="47" t="str">
        <f t="shared" si="104"/>
        <v>25m得点表_幼児!3:7</v>
      </c>
      <c r="AP366" s="156" t="str">
        <f t="shared" si="105"/>
        <v>25m得点表_幼児!11:15</v>
      </c>
      <c r="AQ366" s="47" t="str">
        <f t="shared" si="106"/>
        <v>往得点表_幼児!3:7</v>
      </c>
      <c r="AR366" s="156" t="str">
        <f t="shared" si="107"/>
        <v>往得点表_幼児!11:15</v>
      </c>
      <c r="AS366" s="47" t="e">
        <f>OR(AND(#REF!&lt;=7,#REF!&lt;&gt;""),AND(#REF!&gt;=50,#REF!=""))</f>
        <v>#REF!</v>
      </c>
    </row>
    <row r="367" spans="1:45">
      <c r="A367" s="10">
        <v>356</v>
      </c>
      <c r="B367" s="234"/>
      <c r="C367" s="235"/>
      <c r="D367" s="236"/>
      <c r="E367" s="237" t="str">
        <f t="shared" si="90"/>
        <v/>
      </c>
      <c r="F367" s="235"/>
      <c r="G367" s="235"/>
      <c r="H367" s="238"/>
      <c r="I367" s="239" t="str">
        <f t="shared" ca="1" si="91"/>
        <v/>
      </c>
      <c r="J367" s="240"/>
      <c r="K367" s="278"/>
      <c r="L367" s="278"/>
      <c r="M367" s="278"/>
      <c r="N367" s="241"/>
      <c r="O367" s="242"/>
      <c r="P367" s="106" t="str">
        <f t="shared" ca="1" si="92"/>
        <v/>
      </c>
      <c r="Q367" s="240"/>
      <c r="R367" s="278"/>
      <c r="S367" s="278"/>
      <c r="T367" s="278"/>
      <c r="U367" s="243"/>
      <c r="V367" s="106"/>
      <c r="W367" s="244" t="str">
        <f t="shared" ca="1" si="93"/>
        <v/>
      </c>
      <c r="X367" s="240"/>
      <c r="Y367" s="278"/>
      <c r="Z367" s="278"/>
      <c r="AA367" s="241"/>
      <c r="AB367" s="238"/>
      <c r="AC367" s="239" t="str">
        <f t="shared" ca="1" si="94"/>
        <v/>
      </c>
      <c r="AD367" s="245" t="str">
        <f t="shared" si="95"/>
        <v/>
      </c>
      <c r="AE367" s="245" t="str">
        <f t="shared" si="96"/>
        <v/>
      </c>
      <c r="AF367" s="11" t="str">
        <f>IF(AD367=4,VLOOKUP(AE367,設定_幼児!$A$2:$B$4,2,1),"---")</f>
        <v>---</v>
      </c>
      <c r="AG367" s="136" t="str">
        <f t="shared" si="97"/>
        <v xml:space="preserve"> </v>
      </c>
      <c r="AH367" s="18" t="str">
        <f t="shared" si="98"/>
        <v/>
      </c>
      <c r="AI367" s="47">
        <v>356</v>
      </c>
      <c r="AJ367" s="47" t="str">
        <f t="shared" si="99"/>
        <v/>
      </c>
      <c r="AK367" s="47" t="str">
        <f t="shared" si="100"/>
        <v>立得点表_幼児!3:７</v>
      </c>
      <c r="AL367" s="156" t="str">
        <f t="shared" si="101"/>
        <v>立得点表_幼児!11:15</v>
      </c>
      <c r="AM367" s="47" t="str">
        <f t="shared" si="102"/>
        <v>ボール得点表_幼児!3:７</v>
      </c>
      <c r="AN367" s="156" t="str">
        <f t="shared" si="103"/>
        <v>ボール得点表_幼児!11:15</v>
      </c>
      <c r="AO367" s="47" t="str">
        <f t="shared" si="104"/>
        <v>25m得点表_幼児!3:7</v>
      </c>
      <c r="AP367" s="156" t="str">
        <f t="shared" si="105"/>
        <v>25m得点表_幼児!11:15</v>
      </c>
      <c r="AQ367" s="47" t="str">
        <f t="shared" si="106"/>
        <v>往得点表_幼児!3:7</v>
      </c>
      <c r="AR367" s="156" t="str">
        <f t="shared" si="107"/>
        <v>往得点表_幼児!11:15</v>
      </c>
      <c r="AS367" s="47" t="e">
        <f>OR(AND(#REF!&lt;=7,#REF!&lt;&gt;""),AND(#REF!&gt;=50,#REF!=""))</f>
        <v>#REF!</v>
      </c>
    </row>
    <row r="368" spans="1:45">
      <c r="A368" s="10">
        <v>357</v>
      </c>
      <c r="B368" s="234"/>
      <c r="C368" s="235"/>
      <c r="D368" s="236"/>
      <c r="E368" s="237" t="str">
        <f t="shared" ref="E368:E431" si="108">IF(D368="","",DATEDIF(D368,$W$4,"y"))</f>
        <v/>
      </c>
      <c r="F368" s="235"/>
      <c r="G368" s="235"/>
      <c r="H368" s="238"/>
      <c r="I368" s="239" t="str">
        <f t="shared" ref="I368:I431" ca="1" si="109">IF(B368="","",IF(H368="","",CHOOSE(MATCH($H368,IF($C368="男",INDIRECT(AK368),INDIRECT(AL368)),1),1,2,3,4,5)))</f>
        <v/>
      </c>
      <c r="J368" s="240"/>
      <c r="K368" s="278"/>
      <c r="L368" s="278"/>
      <c r="M368" s="278"/>
      <c r="N368" s="241"/>
      <c r="O368" s="242"/>
      <c r="P368" s="106" t="str">
        <f t="shared" ref="P368:P431" ca="1" si="110">IF(B368="","",IF(O368="","",CHOOSE(MATCH($O368,IF($C368="男",INDIRECT(AM368),INDIRECT(AN368)),1),1,2,3,4,5)))</f>
        <v/>
      </c>
      <c r="Q368" s="240"/>
      <c r="R368" s="278"/>
      <c r="S368" s="278"/>
      <c r="T368" s="278"/>
      <c r="U368" s="243"/>
      <c r="V368" s="106"/>
      <c r="W368" s="244" t="str">
        <f t="shared" ref="W368:W431" ca="1" si="111">IF(B368="","",IF(V368="","",CHOOSE(MATCH($V368,IF($C368="男",INDIRECT(AO368),INDIRECT(AP368)),1),5,4,3,2,1)))</f>
        <v/>
      </c>
      <c r="X368" s="240"/>
      <c r="Y368" s="278"/>
      <c r="Z368" s="278"/>
      <c r="AA368" s="241"/>
      <c r="AB368" s="238"/>
      <c r="AC368" s="239" t="str">
        <f t="shared" ref="AC368:AC431" ca="1" si="112">IF(B368="","",IF(AB368="","",CHOOSE(MATCH(AB368,IF($C368="男",INDIRECT(AQ368),INDIRECT(AR368)),1),1,2,3,4,5)))</f>
        <v/>
      </c>
      <c r="AD368" s="245" t="str">
        <f t="shared" ref="AD368:AD431" si="113">IF(B368="","",COUNT(H368,O368,V368,AB368))</f>
        <v/>
      </c>
      <c r="AE368" s="245" t="str">
        <f t="shared" ref="AE368:AE431" si="114">IF(B368="","",SUM(I368,P368,,W368,AC368))</f>
        <v/>
      </c>
      <c r="AF368" s="11" t="str">
        <f>IF(AD368=4,VLOOKUP(AE368,設定_幼児!$A$2:$B$4,2,1),"---")</f>
        <v>---</v>
      </c>
      <c r="AG368" s="136" t="str">
        <f t="shared" ref="AG368:AG431" si="115">IF(D368=""," ",DATEDIF(D368,$W$4,"M"))</f>
        <v xml:space="preserve"> </v>
      </c>
      <c r="AH368" s="18" t="str">
        <f t="shared" ref="AH368:AH431" si="116">_xlfn.IFS(AG368=" ","",AG368&lt;=41,"3",AG368&lt;=47,"3.5",AG368&lt;=53,"4",AG368&lt;=59,4.5,AG368&lt;=65,5,AG368&lt;=71,5.5,AG368&gt;71,6,AG368="","")</f>
        <v/>
      </c>
      <c r="AI368" s="47">
        <v>357</v>
      </c>
      <c r="AJ368" s="47" t="str">
        <f t="shared" ref="AJ368:AJ431" si="117">IF(E368="","",VLOOKUP(E368,幼児年齢変換表,2))</f>
        <v/>
      </c>
      <c r="AK368" s="47" t="str">
        <f t="shared" si="100"/>
        <v>立得点表_幼児!3:７</v>
      </c>
      <c r="AL368" s="156" t="str">
        <f t="shared" si="101"/>
        <v>立得点表_幼児!11:15</v>
      </c>
      <c r="AM368" s="47" t="str">
        <f t="shared" si="102"/>
        <v>ボール得点表_幼児!3:７</v>
      </c>
      <c r="AN368" s="156" t="str">
        <f t="shared" si="103"/>
        <v>ボール得点表_幼児!11:15</v>
      </c>
      <c r="AO368" s="47" t="str">
        <f t="shared" si="104"/>
        <v>25m得点表_幼児!3:7</v>
      </c>
      <c r="AP368" s="156" t="str">
        <f t="shared" si="105"/>
        <v>25m得点表_幼児!11:15</v>
      </c>
      <c r="AQ368" s="47" t="str">
        <f t="shared" si="106"/>
        <v>往得点表_幼児!3:7</v>
      </c>
      <c r="AR368" s="156" t="str">
        <f t="shared" si="107"/>
        <v>往得点表_幼児!11:15</v>
      </c>
      <c r="AS368" s="47" t="e">
        <f>OR(AND(#REF!&lt;=7,#REF!&lt;&gt;""),AND(#REF!&gt;=50,#REF!=""))</f>
        <v>#REF!</v>
      </c>
    </row>
    <row r="369" spans="1:45">
      <c r="A369" s="10">
        <v>358</v>
      </c>
      <c r="B369" s="234"/>
      <c r="C369" s="235"/>
      <c r="D369" s="236"/>
      <c r="E369" s="237" t="str">
        <f t="shared" si="108"/>
        <v/>
      </c>
      <c r="F369" s="235"/>
      <c r="G369" s="235"/>
      <c r="H369" s="238"/>
      <c r="I369" s="239" t="str">
        <f t="shared" ca="1" si="109"/>
        <v/>
      </c>
      <c r="J369" s="240"/>
      <c r="K369" s="278"/>
      <c r="L369" s="278"/>
      <c r="M369" s="278"/>
      <c r="N369" s="241"/>
      <c r="O369" s="242"/>
      <c r="P369" s="106" t="str">
        <f t="shared" ca="1" si="110"/>
        <v/>
      </c>
      <c r="Q369" s="240"/>
      <c r="R369" s="278"/>
      <c r="S369" s="278"/>
      <c r="T369" s="278"/>
      <c r="U369" s="243"/>
      <c r="V369" s="106"/>
      <c r="W369" s="244" t="str">
        <f t="shared" ca="1" si="111"/>
        <v/>
      </c>
      <c r="X369" s="240"/>
      <c r="Y369" s="278"/>
      <c r="Z369" s="278"/>
      <c r="AA369" s="241"/>
      <c r="AB369" s="238"/>
      <c r="AC369" s="239" t="str">
        <f t="shared" ca="1" si="112"/>
        <v/>
      </c>
      <c r="AD369" s="245" t="str">
        <f t="shared" si="113"/>
        <v/>
      </c>
      <c r="AE369" s="245" t="str">
        <f t="shared" si="114"/>
        <v/>
      </c>
      <c r="AF369" s="11" t="str">
        <f>IF(AD369=4,VLOOKUP(AE369,設定_幼児!$A$2:$B$4,2,1),"---")</f>
        <v>---</v>
      </c>
      <c r="AG369" s="136" t="str">
        <f t="shared" si="115"/>
        <v xml:space="preserve"> </v>
      </c>
      <c r="AH369" s="18" t="str">
        <f t="shared" si="116"/>
        <v/>
      </c>
      <c r="AI369" s="47">
        <v>358</v>
      </c>
      <c r="AJ369" s="47" t="str">
        <f t="shared" si="117"/>
        <v/>
      </c>
      <c r="AK369" s="47" t="str">
        <f t="shared" si="100"/>
        <v>立得点表_幼児!3:７</v>
      </c>
      <c r="AL369" s="156" t="str">
        <f t="shared" si="101"/>
        <v>立得点表_幼児!11:15</v>
      </c>
      <c r="AM369" s="47" t="str">
        <f t="shared" si="102"/>
        <v>ボール得点表_幼児!3:７</v>
      </c>
      <c r="AN369" s="156" t="str">
        <f t="shared" si="103"/>
        <v>ボール得点表_幼児!11:15</v>
      </c>
      <c r="AO369" s="47" t="str">
        <f t="shared" si="104"/>
        <v>25m得点表_幼児!3:7</v>
      </c>
      <c r="AP369" s="156" t="str">
        <f t="shared" si="105"/>
        <v>25m得点表_幼児!11:15</v>
      </c>
      <c r="AQ369" s="47" t="str">
        <f t="shared" si="106"/>
        <v>往得点表_幼児!3:7</v>
      </c>
      <c r="AR369" s="156" t="str">
        <f t="shared" si="107"/>
        <v>往得点表_幼児!11:15</v>
      </c>
      <c r="AS369" s="47" t="e">
        <f>OR(AND(#REF!&lt;=7,#REF!&lt;&gt;""),AND(#REF!&gt;=50,#REF!=""))</f>
        <v>#REF!</v>
      </c>
    </row>
    <row r="370" spans="1:45">
      <c r="A370" s="10">
        <v>359</v>
      </c>
      <c r="B370" s="234"/>
      <c r="C370" s="235"/>
      <c r="D370" s="236"/>
      <c r="E370" s="237" t="str">
        <f t="shared" si="108"/>
        <v/>
      </c>
      <c r="F370" s="235"/>
      <c r="G370" s="235"/>
      <c r="H370" s="238"/>
      <c r="I370" s="239" t="str">
        <f t="shared" ca="1" si="109"/>
        <v/>
      </c>
      <c r="J370" s="240"/>
      <c r="K370" s="278"/>
      <c r="L370" s="278"/>
      <c r="M370" s="278"/>
      <c r="N370" s="241"/>
      <c r="O370" s="242"/>
      <c r="P370" s="106" t="str">
        <f t="shared" ca="1" si="110"/>
        <v/>
      </c>
      <c r="Q370" s="240"/>
      <c r="R370" s="278"/>
      <c r="S370" s="278"/>
      <c r="T370" s="278"/>
      <c r="U370" s="243"/>
      <c r="V370" s="106"/>
      <c r="W370" s="244" t="str">
        <f t="shared" ca="1" si="111"/>
        <v/>
      </c>
      <c r="X370" s="240"/>
      <c r="Y370" s="278"/>
      <c r="Z370" s="278"/>
      <c r="AA370" s="241"/>
      <c r="AB370" s="238"/>
      <c r="AC370" s="239" t="str">
        <f t="shared" ca="1" si="112"/>
        <v/>
      </c>
      <c r="AD370" s="245" t="str">
        <f t="shared" si="113"/>
        <v/>
      </c>
      <c r="AE370" s="245" t="str">
        <f t="shared" si="114"/>
        <v/>
      </c>
      <c r="AF370" s="11" t="str">
        <f>IF(AD370=4,VLOOKUP(AE370,設定_幼児!$A$2:$B$4,2,1),"---")</f>
        <v>---</v>
      </c>
      <c r="AG370" s="136" t="str">
        <f t="shared" si="115"/>
        <v xml:space="preserve"> </v>
      </c>
      <c r="AH370" s="18" t="str">
        <f t="shared" si="116"/>
        <v/>
      </c>
      <c r="AI370" s="47">
        <v>359</v>
      </c>
      <c r="AJ370" s="47" t="str">
        <f t="shared" si="117"/>
        <v/>
      </c>
      <c r="AK370" s="47" t="str">
        <f t="shared" si="100"/>
        <v>立得点表_幼児!3:７</v>
      </c>
      <c r="AL370" s="156" t="str">
        <f t="shared" si="101"/>
        <v>立得点表_幼児!11:15</v>
      </c>
      <c r="AM370" s="47" t="str">
        <f t="shared" si="102"/>
        <v>ボール得点表_幼児!3:７</v>
      </c>
      <c r="AN370" s="156" t="str">
        <f t="shared" si="103"/>
        <v>ボール得点表_幼児!11:15</v>
      </c>
      <c r="AO370" s="47" t="str">
        <f t="shared" si="104"/>
        <v>25m得点表_幼児!3:7</v>
      </c>
      <c r="AP370" s="156" t="str">
        <f t="shared" si="105"/>
        <v>25m得点表_幼児!11:15</v>
      </c>
      <c r="AQ370" s="47" t="str">
        <f t="shared" si="106"/>
        <v>往得点表_幼児!3:7</v>
      </c>
      <c r="AR370" s="156" t="str">
        <f t="shared" si="107"/>
        <v>往得点表_幼児!11:15</v>
      </c>
      <c r="AS370" s="47" t="e">
        <f>OR(AND(#REF!&lt;=7,#REF!&lt;&gt;""),AND(#REF!&gt;=50,#REF!=""))</f>
        <v>#REF!</v>
      </c>
    </row>
    <row r="371" spans="1:45">
      <c r="A371" s="10">
        <v>360</v>
      </c>
      <c r="B371" s="234"/>
      <c r="C371" s="235"/>
      <c r="D371" s="236"/>
      <c r="E371" s="237" t="str">
        <f t="shared" si="108"/>
        <v/>
      </c>
      <c r="F371" s="235"/>
      <c r="G371" s="235"/>
      <c r="H371" s="238"/>
      <c r="I371" s="239" t="str">
        <f t="shared" ca="1" si="109"/>
        <v/>
      </c>
      <c r="J371" s="240"/>
      <c r="K371" s="278"/>
      <c r="L371" s="278"/>
      <c r="M371" s="278"/>
      <c r="N371" s="241"/>
      <c r="O371" s="242"/>
      <c r="P371" s="106" t="str">
        <f t="shared" ca="1" si="110"/>
        <v/>
      </c>
      <c r="Q371" s="240"/>
      <c r="R371" s="278"/>
      <c r="S371" s="278"/>
      <c r="T371" s="278"/>
      <c r="U371" s="243"/>
      <c r="V371" s="106"/>
      <c r="W371" s="244" t="str">
        <f t="shared" ca="1" si="111"/>
        <v/>
      </c>
      <c r="X371" s="240"/>
      <c r="Y371" s="278"/>
      <c r="Z371" s="278"/>
      <c r="AA371" s="241"/>
      <c r="AB371" s="238"/>
      <c r="AC371" s="239" t="str">
        <f t="shared" ca="1" si="112"/>
        <v/>
      </c>
      <c r="AD371" s="245" t="str">
        <f t="shared" si="113"/>
        <v/>
      </c>
      <c r="AE371" s="245" t="str">
        <f t="shared" si="114"/>
        <v/>
      </c>
      <c r="AF371" s="11" t="str">
        <f>IF(AD371=4,VLOOKUP(AE371,設定_幼児!$A$2:$B$4,2,1),"---")</f>
        <v>---</v>
      </c>
      <c r="AG371" s="136" t="str">
        <f t="shared" si="115"/>
        <v xml:space="preserve"> </v>
      </c>
      <c r="AH371" s="18" t="str">
        <f t="shared" si="116"/>
        <v/>
      </c>
      <c r="AI371" s="47">
        <v>360</v>
      </c>
      <c r="AJ371" s="47" t="str">
        <f t="shared" si="117"/>
        <v/>
      </c>
      <c r="AK371" s="47" t="str">
        <f t="shared" si="100"/>
        <v>立得点表_幼児!3:７</v>
      </c>
      <c r="AL371" s="156" t="str">
        <f t="shared" si="101"/>
        <v>立得点表_幼児!11:15</v>
      </c>
      <c r="AM371" s="47" t="str">
        <f t="shared" si="102"/>
        <v>ボール得点表_幼児!3:７</v>
      </c>
      <c r="AN371" s="156" t="str">
        <f t="shared" si="103"/>
        <v>ボール得点表_幼児!11:15</v>
      </c>
      <c r="AO371" s="47" t="str">
        <f t="shared" si="104"/>
        <v>25m得点表_幼児!3:7</v>
      </c>
      <c r="AP371" s="156" t="str">
        <f t="shared" si="105"/>
        <v>25m得点表_幼児!11:15</v>
      </c>
      <c r="AQ371" s="47" t="str">
        <f t="shared" si="106"/>
        <v>往得点表_幼児!3:7</v>
      </c>
      <c r="AR371" s="156" t="str">
        <f t="shared" si="107"/>
        <v>往得点表_幼児!11:15</v>
      </c>
      <c r="AS371" s="47" t="e">
        <f>OR(AND(#REF!&lt;=7,#REF!&lt;&gt;""),AND(#REF!&gt;=50,#REF!=""))</f>
        <v>#REF!</v>
      </c>
    </row>
    <row r="372" spans="1:45">
      <c r="A372" s="10">
        <v>361</v>
      </c>
      <c r="B372" s="234"/>
      <c r="C372" s="235"/>
      <c r="D372" s="236"/>
      <c r="E372" s="237" t="str">
        <f t="shared" si="108"/>
        <v/>
      </c>
      <c r="F372" s="235"/>
      <c r="G372" s="235"/>
      <c r="H372" s="238"/>
      <c r="I372" s="239" t="str">
        <f t="shared" ca="1" si="109"/>
        <v/>
      </c>
      <c r="J372" s="240"/>
      <c r="K372" s="278"/>
      <c r="L372" s="278"/>
      <c r="M372" s="278"/>
      <c r="N372" s="241"/>
      <c r="O372" s="242"/>
      <c r="P372" s="106" t="str">
        <f t="shared" ca="1" si="110"/>
        <v/>
      </c>
      <c r="Q372" s="240"/>
      <c r="R372" s="278"/>
      <c r="S372" s="278"/>
      <c r="T372" s="278"/>
      <c r="U372" s="243"/>
      <c r="V372" s="106"/>
      <c r="W372" s="244" t="str">
        <f t="shared" ca="1" si="111"/>
        <v/>
      </c>
      <c r="X372" s="240"/>
      <c r="Y372" s="278"/>
      <c r="Z372" s="278"/>
      <c r="AA372" s="241"/>
      <c r="AB372" s="238"/>
      <c r="AC372" s="239" t="str">
        <f t="shared" ca="1" si="112"/>
        <v/>
      </c>
      <c r="AD372" s="245" t="str">
        <f t="shared" si="113"/>
        <v/>
      </c>
      <c r="AE372" s="245" t="str">
        <f t="shared" si="114"/>
        <v/>
      </c>
      <c r="AF372" s="11" t="str">
        <f>IF(AD372=4,VLOOKUP(AE372,設定_幼児!$A$2:$B$4,2,1),"---")</f>
        <v>---</v>
      </c>
      <c r="AG372" s="136" t="str">
        <f t="shared" si="115"/>
        <v xml:space="preserve"> </v>
      </c>
      <c r="AH372" s="18" t="str">
        <f t="shared" si="116"/>
        <v/>
      </c>
      <c r="AI372" s="47">
        <v>361</v>
      </c>
      <c r="AJ372" s="47" t="str">
        <f t="shared" si="117"/>
        <v/>
      </c>
      <c r="AK372" s="47" t="str">
        <f t="shared" si="100"/>
        <v>立得点表_幼児!3:７</v>
      </c>
      <c r="AL372" s="156" t="str">
        <f t="shared" si="101"/>
        <v>立得点表_幼児!11:15</v>
      </c>
      <c r="AM372" s="47" t="str">
        <f t="shared" si="102"/>
        <v>ボール得点表_幼児!3:７</v>
      </c>
      <c r="AN372" s="156" t="str">
        <f t="shared" si="103"/>
        <v>ボール得点表_幼児!11:15</v>
      </c>
      <c r="AO372" s="47" t="str">
        <f t="shared" si="104"/>
        <v>25m得点表_幼児!3:7</v>
      </c>
      <c r="AP372" s="156" t="str">
        <f t="shared" si="105"/>
        <v>25m得点表_幼児!11:15</v>
      </c>
      <c r="AQ372" s="47" t="str">
        <f t="shared" si="106"/>
        <v>往得点表_幼児!3:7</v>
      </c>
      <c r="AR372" s="156" t="str">
        <f t="shared" si="107"/>
        <v>往得点表_幼児!11:15</v>
      </c>
      <c r="AS372" s="47" t="e">
        <f>OR(AND(#REF!&lt;=7,#REF!&lt;&gt;""),AND(#REF!&gt;=50,#REF!=""))</f>
        <v>#REF!</v>
      </c>
    </row>
    <row r="373" spans="1:45">
      <c r="A373" s="10">
        <v>362</v>
      </c>
      <c r="B373" s="234"/>
      <c r="C373" s="235"/>
      <c r="D373" s="236"/>
      <c r="E373" s="237" t="str">
        <f t="shared" si="108"/>
        <v/>
      </c>
      <c r="F373" s="235"/>
      <c r="G373" s="235"/>
      <c r="H373" s="238"/>
      <c r="I373" s="239" t="str">
        <f t="shared" ca="1" si="109"/>
        <v/>
      </c>
      <c r="J373" s="240"/>
      <c r="K373" s="278"/>
      <c r="L373" s="278"/>
      <c r="M373" s="278"/>
      <c r="N373" s="241"/>
      <c r="O373" s="242"/>
      <c r="P373" s="106" t="str">
        <f t="shared" ca="1" si="110"/>
        <v/>
      </c>
      <c r="Q373" s="240"/>
      <c r="R373" s="278"/>
      <c r="S373" s="278"/>
      <c r="T373" s="278"/>
      <c r="U373" s="243"/>
      <c r="V373" s="106"/>
      <c r="W373" s="244" t="str">
        <f t="shared" ca="1" si="111"/>
        <v/>
      </c>
      <c r="X373" s="240"/>
      <c r="Y373" s="278"/>
      <c r="Z373" s="278"/>
      <c r="AA373" s="241"/>
      <c r="AB373" s="238"/>
      <c r="AC373" s="239" t="str">
        <f t="shared" ca="1" si="112"/>
        <v/>
      </c>
      <c r="AD373" s="245" t="str">
        <f t="shared" si="113"/>
        <v/>
      </c>
      <c r="AE373" s="245" t="str">
        <f t="shared" si="114"/>
        <v/>
      </c>
      <c r="AF373" s="11" t="str">
        <f>IF(AD373=4,VLOOKUP(AE373,設定_幼児!$A$2:$B$4,2,1),"---")</f>
        <v>---</v>
      </c>
      <c r="AG373" s="136" t="str">
        <f t="shared" si="115"/>
        <v xml:space="preserve"> </v>
      </c>
      <c r="AH373" s="18" t="str">
        <f t="shared" si="116"/>
        <v/>
      </c>
      <c r="AI373" s="47">
        <v>362</v>
      </c>
      <c r="AJ373" s="47" t="str">
        <f t="shared" si="117"/>
        <v/>
      </c>
      <c r="AK373" s="47" t="str">
        <f t="shared" si="100"/>
        <v>立得点表_幼児!3:７</v>
      </c>
      <c r="AL373" s="156" t="str">
        <f t="shared" si="101"/>
        <v>立得点表_幼児!11:15</v>
      </c>
      <c r="AM373" s="47" t="str">
        <f t="shared" si="102"/>
        <v>ボール得点表_幼児!3:７</v>
      </c>
      <c r="AN373" s="156" t="str">
        <f t="shared" si="103"/>
        <v>ボール得点表_幼児!11:15</v>
      </c>
      <c r="AO373" s="47" t="str">
        <f t="shared" si="104"/>
        <v>25m得点表_幼児!3:7</v>
      </c>
      <c r="AP373" s="156" t="str">
        <f t="shared" si="105"/>
        <v>25m得点表_幼児!11:15</v>
      </c>
      <c r="AQ373" s="47" t="str">
        <f t="shared" si="106"/>
        <v>往得点表_幼児!3:7</v>
      </c>
      <c r="AR373" s="156" t="str">
        <f t="shared" si="107"/>
        <v>往得点表_幼児!11:15</v>
      </c>
      <c r="AS373" s="47" t="e">
        <f>OR(AND(#REF!&lt;=7,#REF!&lt;&gt;""),AND(#REF!&gt;=50,#REF!=""))</f>
        <v>#REF!</v>
      </c>
    </row>
    <row r="374" spans="1:45">
      <c r="A374" s="10">
        <v>363</v>
      </c>
      <c r="B374" s="234"/>
      <c r="C374" s="235"/>
      <c r="D374" s="236"/>
      <c r="E374" s="237" t="str">
        <f t="shared" si="108"/>
        <v/>
      </c>
      <c r="F374" s="235"/>
      <c r="G374" s="235"/>
      <c r="H374" s="238"/>
      <c r="I374" s="239" t="str">
        <f t="shared" ca="1" si="109"/>
        <v/>
      </c>
      <c r="J374" s="240"/>
      <c r="K374" s="278"/>
      <c r="L374" s="278"/>
      <c r="M374" s="278"/>
      <c r="N374" s="241"/>
      <c r="O374" s="242"/>
      <c r="P374" s="106" t="str">
        <f t="shared" ca="1" si="110"/>
        <v/>
      </c>
      <c r="Q374" s="240"/>
      <c r="R374" s="278"/>
      <c r="S374" s="278"/>
      <c r="T374" s="278"/>
      <c r="U374" s="243"/>
      <c r="V374" s="106"/>
      <c r="W374" s="244" t="str">
        <f t="shared" ca="1" si="111"/>
        <v/>
      </c>
      <c r="X374" s="240"/>
      <c r="Y374" s="278"/>
      <c r="Z374" s="278"/>
      <c r="AA374" s="241"/>
      <c r="AB374" s="238"/>
      <c r="AC374" s="239" t="str">
        <f t="shared" ca="1" si="112"/>
        <v/>
      </c>
      <c r="AD374" s="245" t="str">
        <f t="shared" si="113"/>
        <v/>
      </c>
      <c r="AE374" s="245" t="str">
        <f t="shared" si="114"/>
        <v/>
      </c>
      <c r="AF374" s="11" t="str">
        <f>IF(AD374=4,VLOOKUP(AE374,設定_幼児!$A$2:$B$4,2,1),"---")</f>
        <v>---</v>
      </c>
      <c r="AG374" s="136" t="str">
        <f t="shared" si="115"/>
        <v xml:space="preserve"> </v>
      </c>
      <c r="AH374" s="18" t="str">
        <f t="shared" si="116"/>
        <v/>
      </c>
      <c r="AI374" s="47">
        <v>363</v>
      </c>
      <c r="AJ374" s="47" t="str">
        <f t="shared" si="117"/>
        <v/>
      </c>
      <c r="AK374" s="47" t="str">
        <f t="shared" si="100"/>
        <v>立得点表_幼児!3:７</v>
      </c>
      <c r="AL374" s="156" t="str">
        <f t="shared" si="101"/>
        <v>立得点表_幼児!11:15</v>
      </c>
      <c r="AM374" s="47" t="str">
        <f t="shared" si="102"/>
        <v>ボール得点表_幼児!3:７</v>
      </c>
      <c r="AN374" s="156" t="str">
        <f t="shared" si="103"/>
        <v>ボール得点表_幼児!11:15</v>
      </c>
      <c r="AO374" s="47" t="str">
        <f t="shared" si="104"/>
        <v>25m得点表_幼児!3:7</v>
      </c>
      <c r="AP374" s="156" t="str">
        <f t="shared" si="105"/>
        <v>25m得点表_幼児!11:15</v>
      </c>
      <c r="AQ374" s="47" t="str">
        <f t="shared" si="106"/>
        <v>往得点表_幼児!3:7</v>
      </c>
      <c r="AR374" s="156" t="str">
        <f t="shared" si="107"/>
        <v>往得点表_幼児!11:15</v>
      </c>
      <c r="AS374" s="47" t="e">
        <f>OR(AND(#REF!&lt;=7,#REF!&lt;&gt;""),AND(#REF!&gt;=50,#REF!=""))</f>
        <v>#REF!</v>
      </c>
    </row>
    <row r="375" spans="1:45">
      <c r="A375" s="10">
        <v>364</v>
      </c>
      <c r="B375" s="234"/>
      <c r="C375" s="235"/>
      <c r="D375" s="236"/>
      <c r="E375" s="237" t="str">
        <f t="shared" si="108"/>
        <v/>
      </c>
      <c r="F375" s="235"/>
      <c r="G375" s="235"/>
      <c r="H375" s="238"/>
      <c r="I375" s="239" t="str">
        <f t="shared" ca="1" si="109"/>
        <v/>
      </c>
      <c r="J375" s="240"/>
      <c r="K375" s="278"/>
      <c r="L375" s="278"/>
      <c r="M375" s="278"/>
      <c r="N375" s="241"/>
      <c r="O375" s="242"/>
      <c r="P375" s="106" t="str">
        <f t="shared" ca="1" si="110"/>
        <v/>
      </c>
      <c r="Q375" s="240"/>
      <c r="R375" s="278"/>
      <c r="S375" s="278"/>
      <c r="T375" s="278"/>
      <c r="U375" s="243"/>
      <c r="V375" s="106"/>
      <c r="W375" s="244" t="str">
        <f t="shared" ca="1" si="111"/>
        <v/>
      </c>
      <c r="X375" s="240"/>
      <c r="Y375" s="278"/>
      <c r="Z375" s="278"/>
      <c r="AA375" s="241"/>
      <c r="AB375" s="238"/>
      <c r="AC375" s="239" t="str">
        <f t="shared" ca="1" si="112"/>
        <v/>
      </c>
      <c r="AD375" s="245" t="str">
        <f t="shared" si="113"/>
        <v/>
      </c>
      <c r="AE375" s="245" t="str">
        <f t="shared" si="114"/>
        <v/>
      </c>
      <c r="AF375" s="11" t="str">
        <f>IF(AD375=4,VLOOKUP(AE375,設定_幼児!$A$2:$B$4,2,1),"---")</f>
        <v>---</v>
      </c>
      <c r="AG375" s="136" t="str">
        <f t="shared" si="115"/>
        <v xml:space="preserve"> </v>
      </c>
      <c r="AH375" s="18" t="str">
        <f t="shared" si="116"/>
        <v/>
      </c>
      <c r="AI375" s="47">
        <v>364</v>
      </c>
      <c r="AJ375" s="47" t="str">
        <f t="shared" si="117"/>
        <v/>
      </c>
      <c r="AK375" s="47" t="str">
        <f t="shared" si="100"/>
        <v>立得点表_幼児!3:７</v>
      </c>
      <c r="AL375" s="156" t="str">
        <f t="shared" si="101"/>
        <v>立得点表_幼児!11:15</v>
      </c>
      <c r="AM375" s="47" t="str">
        <f t="shared" si="102"/>
        <v>ボール得点表_幼児!3:７</v>
      </c>
      <c r="AN375" s="156" t="str">
        <f t="shared" si="103"/>
        <v>ボール得点表_幼児!11:15</v>
      </c>
      <c r="AO375" s="47" t="str">
        <f t="shared" si="104"/>
        <v>25m得点表_幼児!3:7</v>
      </c>
      <c r="AP375" s="156" t="str">
        <f t="shared" si="105"/>
        <v>25m得点表_幼児!11:15</v>
      </c>
      <c r="AQ375" s="47" t="str">
        <f t="shared" si="106"/>
        <v>往得点表_幼児!3:7</v>
      </c>
      <c r="AR375" s="156" t="str">
        <f t="shared" si="107"/>
        <v>往得点表_幼児!11:15</v>
      </c>
      <c r="AS375" s="47" t="e">
        <f>OR(AND(#REF!&lt;=7,#REF!&lt;&gt;""),AND(#REF!&gt;=50,#REF!=""))</f>
        <v>#REF!</v>
      </c>
    </row>
    <row r="376" spans="1:45">
      <c r="A376" s="10">
        <v>365</v>
      </c>
      <c r="B376" s="234"/>
      <c r="C376" s="235"/>
      <c r="D376" s="236"/>
      <c r="E376" s="237" t="str">
        <f t="shared" si="108"/>
        <v/>
      </c>
      <c r="F376" s="235"/>
      <c r="G376" s="235"/>
      <c r="H376" s="238"/>
      <c r="I376" s="239" t="str">
        <f t="shared" ca="1" si="109"/>
        <v/>
      </c>
      <c r="J376" s="240"/>
      <c r="K376" s="278"/>
      <c r="L376" s="278"/>
      <c r="M376" s="278"/>
      <c r="N376" s="241"/>
      <c r="O376" s="242"/>
      <c r="P376" s="106" t="str">
        <f t="shared" ca="1" si="110"/>
        <v/>
      </c>
      <c r="Q376" s="240"/>
      <c r="R376" s="278"/>
      <c r="S376" s="278"/>
      <c r="T376" s="278"/>
      <c r="U376" s="243"/>
      <c r="V376" s="106"/>
      <c r="W376" s="244" t="str">
        <f t="shared" ca="1" si="111"/>
        <v/>
      </c>
      <c r="X376" s="240"/>
      <c r="Y376" s="278"/>
      <c r="Z376" s="278"/>
      <c r="AA376" s="241"/>
      <c r="AB376" s="238"/>
      <c r="AC376" s="239" t="str">
        <f t="shared" ca="1" si="112"/>
        <v/>
      </c>
      <c r="AD376" s="245" t="str">
        <f t="shared" si="113"/>
        <v/>
      </c>
      <c r="AE376" s="245" t="str">
        <f t="shared" si="114"/>
        <v/>
      </c>
      <c r="AF376" s="11" t="str">
        <f>IF(AD376=4,VLOOKUP(AE376,設定_幼児!$A$2:$B$4,2,1),"---")</f>
        <v>---</v>
      </c>
      <c r="AG376" s="136" t="str">
        <f t="shared" si="115"/>
        <v xml:space="preserve"> </v>
      </c>
      <c r="AH376" s="18" t="str">
        <f t="shared" si="116"/>
        <v/>
      </c>
      <c r="AI376" s="47">
        <v>365</v>
      </c>
      <c r="AJ376" s="47" t="str">
        <f t="shared" si="117"/>
        <v/>
      </c>
      <c r="AK376" s="47" t="str">
        <f t="shared" si="100"/>
        <v>立得点表_幼児!3:７</v>
      </c>
      <c r="AL376" s="156" t="str">
        <f t="shared" si="101"/>
        <v>立得点表_幼児!11:15</v>
      </c>
      <c r="AM376" s="47" t="str">
        <f t="shared" si="102"/>
        <v>ボール得点表_幼児!3:７</v>
      </c>
      <c r="AN376" s="156" t="str">
        <f t="shared" si="103"/>
        <v>ボール得点表_幼児!11:15</v>
      </c>
      <c r="AO376" s="47" t="str">
        <f t="shared" si="104"/>
        <v>25m得点表_幼児!3:7</v>
      </c>
      <c r="AP376" s="156" t="str">
        <f t="shared" si="105"/>
        <v>25m得点表_幼児!11:15</v>
      </c>
      <c r="AQ376" s="47" t="str">
        <f t="shared" si="106"/>
        <v>往得点表_幼児!3:7</v>
      </c>
      <c r="AR376" s="156" t="str">
        <f t="shared" si="107"/>
        <v>往得点表_幼児!11:15</v>
      </c>
      <c r="AS376" s="47" t="e">
        <f>OR(AND(#REF!&lt;=7,#REF!&lt;&gt;""),AND(#REF!&gt;=50,#REF!=""))</f>
        <v>#REF!</v>
      </c>
    </row>
    <row r="377" spans="1:45">
      <c r="A377" s="10">
        <v>366</v>
      </c>
      <c r="B377" s="234"/>
      <c r="C377" s="235"/>
      <c r="D377" s="236"/>
      <c r="E377" s="237" t="str">
        <f t="shared" si="108"/>
        <v/>
      </c>
      <c r="F377" s="235"/>
      <c r="G377" s="235"/>
      <c r="H377" s="238"/>
      <c r="I377" s="239" t="str">
        <f t="shared" ca="1" si="109"/>
        <v/>
      </c>
      <c r="J377" s="240"/>
      <c r="K377" s="278"/>
      <c r="L377" s="278"/>
      <c r="M377" s="278"/>
      <c r="N377" s="241"/>
      <c r="O377" s="242"/>
      <c r="P377" s="106" t="str">
        <f t="shared" ca="1" si="110"/>
        <v/>
      </c>
      <c r="Q377" s="240"/>
      <c r="R377" s="278"/>
      <c r="S377" s="278"/>
      <c r="T377" s="278"/>
      <c r="U377" s="243"/>
      <c r="V377" s="106"/>
      <c r="W377" s="244" t="str">
        <f t="shared" ca="1" si="111"/>
        <v/>
      </c>
      <c r="X377" s="240"/>
      <c r="Y377" s="278"/>
      <c r="Z377" s="278"/>
      <c r="AA377" s="241"/>
      <c r="AB377" s="238"/>
      <c r="AC377" s="239" t="str">
        <f t="shared" ca="1" si="112"/>
        <v/>
      </c>
      <c r="AD377" s="245" t="str">
        <f t="shared" si="113"/>
        <v/>
      </c>
      <c r="AE377" s="245" t="str">
        <f t="shared" si="114"/>
        <v/>
      </c>
      <c r="AF377" s="11" t="str">
        <f>IF(AD377=4,VLOOKUP(AE377,設定_幼児!$A$2:$B$4,2,1),"---")</f>
        <v>---</v>
      </c>
      <c r="AG377" s="136" t="str">
        <f t="shared" si="115"/>
        <v xml:space="preserve"> </v>
      </c>
      <c r="AH377" s="18" t="str">
        <f t="shared" si="116"/>
        <v/>
      </c>
      <c r="AI377" s="47">
        <v>366</v>
      </c>
      <c r="AJ377" s="47" t="str">
        <f t="shared" si="117"/>
        <v/>
      </c>
      <c r="AK377" s="47" t="str">
        <f t="shared" si="100"/>
        <v>立得点表_幼児!3:７</v>
      </c>
      <c r="AL377" s="156" t="str">
        <f t="shared" si="101"/>
        <v>立得点表_幼児!11:15</v>
      </c>
      <c r="AM377" s="47" t="str">
        <f t="shared" si="102"/>
        <v>ボール得点表_幼児!3:７</v>
      </c>
      <c r="AN377" s="156" t="str">
        <f t="shared" si="103"/>
        <v>ボール得点表_幼児!11:15</v>
      </c>
      <c r="AO377" s="47" t="str">
        <f t="shared" si="104"/>
        <v>25m得点表_幼児!3:7</v>
      </c>
      <c r="AP377" s="156" t="str">
        <f t="shared" si="105"/>
        <v>25m得点表_幼児!11:15</v>
      </c>
      <c r="AQ377" s="47" t="str">
        <f t="shared" si="106"/>
        <v>往得点表_幼児!3:7</v>
      </c>
      <c r="AR377" s="156" t="str">
        <f t="shared" si="107"/>
        <v>往得点表_幼児!11:15</v>
      </c>
      <c r="AS377" s="47" t="e">
        <f>OR(AND(#REF!&lt;=7,#REF!&lt;&gt;""),AND(#REF!&gt;=50,#REF!=""))</f>
        <v>#REF!</v>
      </c>
    </row>
    <row r="378" spans="1:45">
      <c r="A378" s="10">
        <v>367</v>
      </c>
      <c r="B378" s="234"/>
      <c r="C378" s="235"/>
      <c r="D378" s="236"/>
      <c r="E378" s="237" t="str">
        <f t="shared" si="108"/>
        <v/>
      </c>
      <c r="F378" s="235"/>
      <c r="G378" s="235"/>
      <c r="H378" s="238"/>
      <c r="I378" s="239" t="str">
        <f t="shared" ca="1" si="109"/>
        <v/>
      </c>
      <c r="J378" s="240"/>
      <c r="K378" s="278"/>
      <c r="L378" s="278"/>
      <c r="M378" s="278"/>
      <c r="N378" s="241"/>
      <c r="O378" s="242"/>
      <c r="P378" s="106" t="str">
        <f t="shared" ca="1" si="110"/>
        <v/>
      </c>
      <c r="Q378" s="240"/>
      <c r="R378" s="278"/>
      <c r="S378" s="278"/>
      <c r="T378" s="278"/>
      <c r="U378" s="243"/>
      <c r="V378" s="106"/>
      <c r="W378" s="244" t="str">
        <f t="shared" ca="1" si="111"/>
        <v/>
      </c>
      <c r="X378" s="240"/>
      <c r="Y378" s="278"/>
      <c r="Z378" s="278"/>
      <c r="AA378" s="241"/>
      <c r="AB378" s="238"/>
      <c r="AC378" s="239" t="str">
        <f t="shared" ca="1" si="112"/>
        <v/>
      </c>
      <c r="AD378" s="245" t="str">
        <f t="shared" si="113"/>
        <v/>
      </c>
      <c r="AE378" s="245" t="str">
        <f t="shared" si="114"/>
        <v/>
      </c>
      <c r="AF378" s="11" t="str">
        <f>IF(AD378=4,VLOOKUP(AE378,設定_幼児!$A$2:$B$4,2,1),"---")</f>
        <v>---</v>
      </c>
      <c r="AG378" s="136" t="str">
        <f t="shared" si="115"/>
        <v xml:space="preserve"> </v>
      </c>
      <c r="AH378" s="18" t="str">
        <f t="shared" si="116"/>
        <v/>
      </c>
      <c r="AI378" s="47">
        <v>367</v>
      </c>
      <c r="AJ378" s="47" t="str">
        <f t="shared" si="117"/>
        <v/>
      </c>
      <c r="AK378" s="47" t="str">
        <f t="shared" si="100"/>
        <v>立得点表_幼児!3:７</v>
      </c>
      <c r="AL378" s="156" t="str">
        <f t="shared" si="101"/>
        <v>立得点表_幼児!11:15</v>
      </c>
      <c r="AM378" s="47" t="str">
        <f t="shared" si="102"/>
        <v>ボール得点表_幼児!3:７</v>
      </c>
      <c r="AN378" s="156" t="str">
        <f t="shared" si="103"/>
        <v>ボール得点表_幼児!11:15</v>
      </c>
      <c r="AO378" s="47" t="str">
        <f t="shared" si="104"/>
        <v>25m得点表_幼児!3:7</v>
      </c>
      <c r="AP378" s="156" t="str">
        <f t="shared" si="105"/>
        <v>25m得点表_幼児!11:15</v>
      </c>
      <c r="AQ378" s="47" t="str">
        <f t="shared" si="106"/>
        <v>往得点表_幼児!3:7</v>
      </c>
      <c r="AR378" s="156" t="str">
        <f t="shared" si="107"/>
        <v>往得点表_幼児!11:15</v>
      </c>
      <c r="AS378" s="47" t="e">
        <f>OR(AND(#REF!&lt;=7,#REF!&lt;&gt;""),AND(#REF!&gt;=50,#REF!=""))</f>
        <v>#REF!</v>
      </c>
    </row>
    <row r="379" spans="1:45">
      <c r="A379" s="10">
        <v>368</v>
      </c>
      <c r="B379" s="234"/>
      <c r="C379" s="235"/>
      <c r="D379" s="236"/>
      <c r="E379" s="237" t="str">
        <f t="shared" si="108"/>
        <v/>
      </c>
      <c r="F379" s="235"/>
      <c r="G379" s="235"/>
      <c r="H379" s="238"/>
      <c r="I379" s="239" t="str">
        <f t="shared" ca="1" si="109"/>
        <v/>
      </c>
      <c r="J379" s="240"/>
      <c r="K379" s="278"/>
      <c r="L379" s="278"/>
      <c r="M379" s="278"/>
      <c r="N379" s="241"/>
      <c r="O379" s="242"/>
      <c r="P379" s="106" t="str">
        <f t="shared" ca="1" si="110"/>
        <v/>
      </c>
      <c r="Q379" s="240"/>
      <c r="R379" s="278"/>
      <c r="S379" s="278"/>
      <c r="T379" s="278"/>
      <c r="U379" s="243"/>
      <c r="V379" s="106"/>
      <c r="W379" s="244" t="str">
        <f t="shared" ca="1" si="111"/>
        <v/>
      </c>
      <c r="X379" s="240"/>
      <c r="Y379" s="278"/>
      <c r="Z379" s="278"/>
      <c r="AA379" s="241"/>
      <c r="AB379" s="238"/>
      <c r="AC379" s="239" t="str">
        <f t="shared" ca="1" si="112"/>
        <v/>
      </c>
      <c r="AD379" s="245" t="str">
        <f t="shared" si="113"/>
        <v/>
      </c>
      <c r="AE379" s="245" t="str">
        <f t="shared" si="114"/>
        <v/>
      </c>
      <c r="AF379" s="11" t="str">
        <f>IF(AD379=4,VLOOKUP(AE379,設定_幼児!$A$2:$B$4,2,1),"---")</f>
        <v>---</v>
      </c>
      <c r="AG379" s="136" t="str">
        <f t="shared" si="115"/>
        <v xml:space="preserve"> </v>
      </c>
      <c r="AH379" s="18" t="str">
        <f t="shared" si="116"/>
        <v/>
      </c>
      <c r="AI379" s="47">
        <v>368</v>
      </c>
      <c r="AJ379" s="47" t="str">
        <f t="shared" si="117"/>
        <v/>
      </c>
      <c r="AK379" s="47" t="str">
        <f t="shared" si="100"/>
        <v>立得点表_幼児!3:７</v>
      </c>
      <c r="AL379" s="156" t="str">
        <f t="shared" si="101"/>
        <v>立得点表_幼児!11:15</v>
      </c>
      <c r="AM379" s="47" t="str">
        <f t="shared" si="102"/>
        <v>ボール得点表_幼児!3:７</v>
      </c>
      <c r="AN379" s="156" t="str">
        <f t="shared" si="103"/>
        <v>ボール得点表_幼児!11:15</v>
      </c>
      <c r="AO379" s="47" t="str">
        <f t="shared" si="104"/>
        <v>25m得点表_幼児!3:7</v>
      </c>
      <c r="AP379" s="156" t="str">
        <f t="shared" si="105"/>
        <v>25m得点表_幼児!11:15</v>
      </c>
      <c r="AQ379" s="47" t="str">
        <f t="shared" si="106"/>
        <v>往得点表_幼児!3:7</v>
      </c>
      <c r="AR379" s="156" t="str">
        <f t="shared" si="107"/>
        <v>往得点表_幼児!11:15</v>
      </c>
      <c r="AS379" s="47" t="e">
        <f>OR(AND(#REF!&lt;=7,#REF!&lt;&gt;""),AND(#REF!&gt;=50,#REF!=""))</f>
        <v>#REF!</v>
      </c>
    </row>
    <row r="380" spans="1:45">
      <c r="A380" s="10">
        <v>369</v>
      </c>
      <c r="B380" s="234"/>
      <c r="C380" s="235"/>
      <c r="D380" s="236"/>
      <c r="E380" s="237" t="str">
        <f t="shared" si="108"/>
        <v/>
      </c>
      <c r="F380" s="235"/>
      <c r="G380" s="235"/>
      <c r="H380" s="238"/>
      <c r="I380" s="239" t="str">
        <f t="shared" ca="1" si="109"/>
        <v/>
      </c>
      <c r="J380" s="240"/>
      <c r="K380" s="278"/>
      <c r="L380" s="278"/>
      <c r="M380" s="278"/>
      <c r="N380" s="241"/>
      <c r="O380" s="242"/>
      <c r="P380" s="106" t="str">
        <f t="shared" ca="1" si="110"/>
        <v/>
      </c>
      <c r="Q380" s="240"/>
      <c r="R380" s="278"/>
      <c r="S380" s="278"/>
      <c r="T380" s="278"/>
      <c r="U380" s="243"/>
      <c r="V380" s="106"/>
      <c r="W380" s="244" t="str">
        <f t="shared" ca="1" si="111"/>
        <v/>
      </c>
      <c r="X380" s="240"/>
      <c r="Y380" s="278"/>
      <c r="Z380" s="278"/>
      <c r="AA380" s="241"/>
      <c r="AB380" s="238"/>
      <c r="AC380" s="239" t="str">
        <f t="shared" ca="1" si="112"/>
        <v/>
      </c>
      <c r="AD380" s="245" t="str">
        <f t="shared" si="113"/>
        <v/>
      </c>
      <c r="AE380" s="245" t="str">
        <f t="shared" si="114"/>
        <v/>
      </c>
      <c r="AF380" s="11" t="str">
        <f>IF(AD380=4,VLOOKUP(AE380,設定_幼児!$A$2:$B$4,2,1),"---")</f>
        <v>---</v>
      </c>
      <c r="AG380" s="136" t="str">
        <f t="shared" si="115"/>
        <v xml:space="preserve"> </v>
      </c>
      <c r="AH380" s="18" t="str">
        <f t="shared" si="116"/>
        <v/>
      </c>
      <c r="AI380" s="47">
        <v>369</v>
      </c>
      <c r="AJ380" s="47" t="str">
        <f t="shared" si="117"/>
        <v/>
      </c>
      <c r="AK380" s="47" t="str">
        <f t="shared" si="100"/>
        <v>立得点表_幼児!3:７</v>
      </c>
      <c r="AL380" s="156" t="str">
        <f t="shared" si="101"/>
        <v>立得点表_幼児!11:15</v>
      </c>
      <c r="AM380" s="47" t="str">
        <f t="shared" si="102"/>
        <v>ボール得点表_幼児!3:７</v>
      </c>
      <c r="AN380" s="156" t="str">
        <f t="shared" si="103"/>
        <v>ボール得点表_幼児!11:15</v>
      </c>
      <c r="AO380" s="47" t="str">
        <f t="shared" si="104"/>
        <v>25m得点表_幼児!3:7</v>
      </c>
      <c r="AP380" s="156" t="str">
        <f t="shared" si="105"/>
        <v>25m得点表_幼児!11:15</v>
      </c>
      <c r="AQ380" s="47" t="str">
        <f t="shared" si="106"/>
        <v>往得点表_幼児!3:7</v>
      </c>
      <c r="AR380" s="156" t="str">
        <f t="shared" si="107"/>
        <v>往得点表_幼児!11:15</v>
      </c>
      <c r="AS380" s="47" t="e">
        <f>OR(AND(#REF!&lt;=7,#REF!&lt;&gt;""),AND(#REF!&gt;=50,#REF!=""))</f>
        <v>#REF!</v>
      </c>
    </row>
    <row r="381" spans="1:45">
      <c r="A381" s="10">
        <v>370</v>
      </c>
      <c r="B381" s="234"/>
      <c r="C381" s="235"/>
      <c r="D381" s="236"/>
      <c r="E381" s="237" t="str">
        <f t="shared" si="108"/>
        <v/>
      </c>
      <c r="F381" s="235"/>
      <c r="G381" s="235"/>
      <c r="H381" s="238"/>
      <c r="I381" s="239" t="str">
        <f t="shared" ca="1" si="109"/>
        <v/>
      </c>
      <c r="J381" s="240"/>
      <c r="K381" s="278"/>
      <c r="L381" s="278"/>
      <c r="M381" s="278"/>
      <c r="N381" s="241"/>
      <c r="O381" s="242"/>
      <c r="P381" s="106" t="str">
        <f t="shared" ca="1" si="110"/>
        <v/>
      </c>
      <c r="Q381" s="240"/>
      <c r="R381" s="278"/>
      <c r="S381" s="278"/>
      <c r="T381" s="278"/>
      <c r="U381" s="243"/>
      <c r="V381" s="106"/>
      <c r="W381" s="244" t="str">
        <f t="shared" ca="1" si="111"/>
        <v/>
      </c>
      <c r="X381" s="240"/>
      <c r="Y381" s="278"/>
      <c r="Z381" s="278"/>
      <c r="AA381" s="241"/>
      <c r="AB381" s="238"/>
      <c r="AC381" s="239" t="str">
        <f t="shared" ca="1" si="112"/>
        <v/>
      </c>
      <c r="AD381" s="245" t="str">
        <f t="shared" si="113"/>
        <v/>
      </c>
      <c r="AE381" s="245" t="str">
        <f t="shared" si="114"/>
        <v/>
      </c>
      <c r="AF381" s="11" t="str">
        <f>IF(AD381=4,VLOOKUP(AE381,設定_幼児!$A$2:$B$4,2,1),"---")</f>
        <v>---</v>
      </c>
      <c r="AG381" s="136" t="str">
        <f t="shared" si="115"/>
        <v xml:space="preserve"> </v>
      </c>
      <c r="AH381" s="18" t="str">
        <f t="shared" si="116"/>
        <v/>
      </c>
      <c r="AI381" s="47">
        <v>370</v>
      </c>
      <c r="AJ381" s="47" t="str">
        <f t="shared" si="117"/>
        <v/>
      </c>
      <c r="AK381" s="47" t="str">
        <f t="shared" si="100"/>
        <v>立得点表_幼児!3:７</v>
      </c>
      <c r="AL381" s="156" t="str">
        <f t="shared" si="101"/>
        <v>立得点表_幼児!11:15</v>
      </c>
      <c r="AM381" s="47" t="str">
        <f t="shared" si="102"/>
        <v>ボール得点表_幼児!3:７</v>
      </c>
      <c r="AN381" s="156" t="str">
        <f t="shared" si="103"/>
        <v>ボール得点表_幼児!11:15</v>
      </c>
      <c r="AO381" s="47" t="str">
        <f t="shared" si="104"/>
        <v>25m得点表_幼児!3:7</v>
      </c>
      <c r="AP381" s="156" t="str">
        <f t="shared" si="105"/>
        <v>25m得点表_幼児!11:15</v>
      </c>
      <c r="AQ381" s="47" t="str">
        <f t="shared" si="106"/>
        <v>往得点表_幼児!3:7</v>
      </c>
      <c r="AR381" s="156" t="str">
        <f t="shared" si="107"/>
        <v>往得点表_幼児!11:15</v>
      </c>
      <c r="AS381" s="47" t="e">
        <f>OR(AND(#REF!&lt;=7,#REF!&lt;&gt;""),AND(#REF!&gt;=50,#REF!=""))</f>
        <v>#REF!</v>
      </c>
    </row>
    <row r="382" spans="1:45">
      <c r="A382" s="10">
        <v>371</v>
      </c>
      <c r="B382" s="234"/>
      <c r="C382" s="235"/>
      <c r="D382" s="236"/>
      <c r="E382" s="237" t="str">
        <f t="shared" si="108"/>
        <v/>
      </c>
      <c r="F382" s="235"/>
      <c r="G382" s="235"/>
      <c r="H382" s="238"/>
      <c r="I382" s="239" t="str">
        <f t="shared" ca="1" si="109"/>
        <v/>
      </c>
      <c r="J382" s="240"/>
      <c r="K382" s="278"/>
      <c r="L382" s="278"/>
      <c r="M382" s="278"/>
      <c r="N382" s="241"/>
      <c r="O382" s="242"/>
      <c r="P382" s="106" t="str">
        <f t="shared" ca="1" si="110"/>
        <v/>
      </c>
      <c r="Q382" s="240"/>
      <c r="R382" s="278"/>
      <c r="S382" s="278"/>
      <c r="T382" s="278"/>
      <c r="U382" s="243"/>
      <c r="V382" s="106"/>
      <c r="W382" s="244" t="str">
        <f t="shared" ca="1" si="111"/>
        <v/>
      </c>
      <c r="X382" s="240"/>
      <c r="Y382" s="278"/>
      <c r="Z382" s="278"/>
      <c r="AA382" s="241"/>
      <c r="AB382" s="238"/>
      <c r="AC382" s="239" t="str">
        <f t="shared" ca="1" si="112"/>
        <v/>
      </c>
      <c r="AD382" s="245" t="str">
        <f t="shared" si="113"/>
        <v/>
      </c>
      <c r="AE382" s="245" t="str">
        <f t="shared" si="114"/>
        <v/>
      </c>
      <c r="AF382" s="11" t="str">
        <f>IF(AD382=4,VLOOKUP(AE382,設定_幼児!$A$2:$B$4,2,1),"---")</f>
        <v>---</v>
      </c>
      <c r="AG382" s="136" t="str">
        <f t="shared" si="115"/>
        <v xml:space="preserve"> </v>
      </c>
      <c r="AH382" s="18" t="str">
        <f t="shared" si="116"/>
        <v/>
      </c>
      <c r="AI382" s="47">
        <v>371</v>
      </c>
      <c r="AJ382" s="47" t="str">
        <f t="shared" si="117"/>
        <v/>
      </c>
      <c r="AK382" s="47" t="str">
        <f t="shared" si="100"/>
        <v>立得点表_幼児!3:７</v>
      </c>
      <c r="AL382" s="156" t="str">
        <f t="shared" si="101"/>
        <v>立得点表_幼児!11:15</v>
      </c>
      <c r="AM382" s="47" t="str">
        <f t="shared" si="102"/>
        <v>ボール得点表_幼児!3:７</v>
      </c>
      <c r="AN382" s="156" t="str">
        <f t="shared" si="103"/>
        <v>ボール得点表_幼児!11:15</v>
      </c>
      <c r="AO382" s="47" t="str">
        <f t="shared" si="104"/>
        <v>25m得点表_幼児!3:7</v>
      </c>
      <c r="AP382" s="156" t="str">
        <f t="shared" si="105"/>
        <v>25m得点表_幼児!11:15</v>
      </c>
      <c r="AQ382" s="47" t="str">
        <f t="shared" si="106"/>
        <v>往得点表_幼児!3:7</v>
      </c>
      <c r="AR382" s="156" t="str">
        <f t="shared" si="107"/>
        <v>往得点表_幼児!11:15</v>
      </c>
      <c r="AS382" s="47" t="e">
        <f>OR(AND(#REF!&lt;=7,#REF!&lt;&gt;""),AND(#REF!&gt;=50,#REF!=""))</f>
        <v>#REF!</v>
      </c>
    </row>
    <row r="383" spans="1:45">
      <c r="A383" s="10">
        <v>372</v>
      </c>
      <c r="B383" s="234"/>
      <c r="C383" s="235"/>
      <c r="D383" s="236"/>
      <c r="E383" s="237" t="str">
        <f t="shared" si="108"/>
        <v/>
      </c>
      <c r="F383" s="235"/>
      <c r="G383" s="235"/>
      <c r="H383" s="238"/>
      <c r="I383" s="239" t="str">
        <f t="shared" ca="1" si="109"/>
        <v/>
      </c>
      <c r="J383" s="240"/>
      <c r="K383" s="278"/>
      <c r="L383" s="278"/>
      <c r="M383" s="278"/>
      <c r="N383" s="241"/>
      <c r="O383" s="242"/>
      <c r="P383" s="106" t="str">
        <f t="shared" ca="1" si="110"/>
        <v/>
      </c>
      <c r="Q383" s="240"/>
      <c r="R383" s="278"/>
      <c r="S383" s="278"/>
      <c r="T383" s="278"/>
      <c r="U383" s="243"/>
      <c r="V383" s="106"/>
      <c r="W383" s="244" t="str">
        <f t="shared" ca="1" si="111"/>
        <v/>
      </c>
      <c r="X383" s="240"/>
      <c r="Y383" s="278"/>
      <c r="Z383" s="278"/>
      <c r="AA383" s="241"/>
      <c r="AB383" s="238"/>
      <c r="AC383" s="239" t="str">
        <f t="shared" ca="1" si="112"/>
        <v/>
      </c>
      <c r="AD383" s="245" t="str">
        <f t="shared" si="113"/>
        <v/>
      </c>
      <c r="AE383" s="245" t="str">
        <f t="shared" si="114"/>
        <v/>
      </c>
      <c r="AF383" s="11" t="str">
        <f>IF(AD383=4,VLOOKUP(AE383,設定_幼児!$A$2:$B$4,2,1),"---")</f>
        <v>---</v>
      </c>
      <c r="AG383" s="136" t="str">
        <f t="shared" si="115"/>
        <v xml:space="preserve"> </v>
      </c>
      <c r="AH383" s="18" t="str">
        <f t="shared" si="116"/>
        <v/>
      </c>
      <c r="AI383" s="47">
        <v>372</v>
      </c>
      <c r="AJ383" s="47" t="str">
        <f t="shared" si="117"/>
        <v/>
      </c>
      <c r="AK383" s="47" t="str">
        <f t="shared" si="100"/>
        <v>立得点表_幼児!3:７</v>
      </c>
      <c r="AL383" s="156" t="str">
        <f t="shared" si="101"/>
        <v>立得点表_幼児!11:15</v>
      </c>
      <c r="AM383" s="47" t="str">
        <f t="shared" si="102"/>
        <v>ボール得点表_幼児!3:７</v>
      </c>
      <c r="AN383" s="156" t="str">
        <f t="shared" si="103"/>
        <v>ボール得点表_幼児!11:15</v>
      </c>
      <c r="AO383" s="47" t="str">
        <f t="shared" si="104"/>
        <v>25m得点表_幼児!3:7</v>
      </c>
      <c r="AP383" s="156" t="str">
        <f t="shared" si="105"/>
        <v>25m得点表_幼児!11:15</v>
      </c>
      <c r="AQ383" s="47" t="str">
        <f t="shared" si="106"/>
        <v>往得点表_幼児!3:7</v>
      </c>
      <c r="AR383" s="156" t="str">
        <f t="shared" si="107"/>
        <v>往得点表_幼児!11:15</v>
      </c>
      <c r="AS383" s="47" t="e">
        <f>OR(AND(#REF!&lt;=7,#REF!&lt;&gt;""),AND(#REF!&gt;=50,#REF!=""))</f>
        <v>#REF!</v>
      </c>
    </row>
    <row r="384" spans="1:45">
      <c r="A384" s="10">
        <v>373</v>
      </c>
      <c r="B384" s="234"/>
      <c r="C384" s="235"/>
      <c r="D384" s="236"/>
      <c r="E384" s="237" t="str">
        <f t="shared" si="108"/>
        <v/>
      </c>
      <c r="F384" s="235"/>
      <c r="G384" s="235"/>
      <c r="H384" s="238"/>
      <c r="I384" s="239" t="str">
        <f t="shared" ca="1" si="109"/>
        <v/>
      </c>
      <c r="J384" s="240"/>
      <c r="K384" s="278"/>
      <c r="L384" s="278"/>
      <c r="M384" s="278"/>
      <c r="N384" s="241"/>
      <c r="O384" s="242"/>
      <c r="P384" s="106" t="str">
        <f t="shared" ca="1" si="110"/>
        <v/>
      </c>
      <c r="Q384" s="240"/>
      <c r="R384" s="278"/>
      <c r="S384" s="278"/>
      <c r="T384" s="278"/>
      <c r="U384" s="243"/>
      <c r="V384" s="106"/>
      <c r="W384" s="244" t="str">
        <f t="shared" ca="1" si="111"/>
        <v/>
      </c>
      <c r="X384" s="240"/>
      <c r="Y384" s="278"/>
      <c r="Z384" s="278"/>
      <c r="AA384" s="241"/>
      <c r="AB384" s="238"/>
      <c r="AC384" s="239" t="str">
        <f t="shared" ca="1" si="112"/>
        <v/>
      </c>
      <c r="AD384" s="245" t="str">
        <f t="shared" si="113"/>
        <v/>
      </c>
      <c r="AE384" s="245" t="str">
        <f t="shared" si="114"/>
        <v/>
      </c>
      <c r="AF384" s="11" t="str">
        <f>IF(AD384=4,VLOOKUP(AE384,設定_幼児!$A$2:$B$4,2,1),"---")</f>
        <v>---</v>
      </c>
      <c r="AG384" s="136" t="str">
        <f t="shared" si="115"/>
        <v xml:space="preserve"> </v>
      </c>
      <c r="AH384" s="18" t="str">
        <f t="shared" si="116"/>
        <v/>
      </c>
      <c r="AI384" s="47">
        <v>373</v>
      </c>
      <c r="AJ384" s="47" t="str">
        <f t="shared" si="117"/>
        <v/>
      </c>
      <c r="AK384" s="47" t="str">
        <f t="shared" si="100"/>
        <v>立得点表_幼児!3:７</v>
      </c>
      <c r="AL384" s="156" t="str">
        <f t="shared" si="101"/>
        <v>立得点表_幼児!11:15</v>
      </c>
      <c r="AM384" s="47" t="str">
        <f t="shared" si="102"/>
        <v>ボール得点表_幼児!3:７</v>
      </c>
      <c r="AN384" s="156" t="str">
        <f t="shared" si="103"/>
        <v>ボール得点表_幼児!11:15</v>
      </c>
      <c r="AO384" s="47" t="str">
        <f t="shared" si="104"/>
        <v>25m得点表_幼児!3:7</v>
      </c>
      <c r="AP384" s="156" t="str">
        <f t="shared" si="105"/>
        <v>25m得点表_幼児!11:15</v>
      </c>
      <c r="AQ384" s="47" t="str">
        <f t="shared" si="106"/>
        <v>往得点表_幼児!3:7</v>
      </c>
      <c r="AR384" s="156" t="str">
        <f t="shared" si="107"/>
        <v>往得点表_幼児!11:15</v>
      </c>
      <c r="AS384" s="47" t="e">
        <f>OR(AND(#REF!&lt;=7,#REF!&lt;&gt;""),AND(#REF!&gt;=50,#REF!=""))</f>
        <v>#REF!</v>
      </c>
    </row>
    <row r="385" spans="1:45">
      <c r="A385" s="10">
        <v>374</v>
      </c>
      <c r="B385" s="234"/>
      <c r="C385" s="235"/>
      <c r="D385" s="236"/>
      <c r="E385" s="237" t="str">
        <f t="shared" si="108"/>
        <v/>
      </c>
      <c r="F385" s="235"/>
      <c r="G385" s="235"/>
      <c r="H385" s="238"/>
      <c r="I385" s="239" t="str">
        <f t="shared" ca="1" si="109"/>
        <v/>
      </c>
      <c r="J385" s="240"/>
      <c r="K385" s="278"/>
      <c r="L385" s="278"/>
      <c r="M385" s="278"/>
      <c r="N385" s="241"/>
      <c r="O385" s="242"/>
      <c r="P385" s="106" t="str">
        <f t="shared" ca="1" si="110"/>
        <v/>
      </c>
      <c r="Q385" s="240"/>
      <c r="R385" s="278"/>
      <c r="S385" s="278"/>
      <c r="T385" s="278"/>
      <c r="U385" s="243"/>
      <c r="V385" s="106"/>
      <c r="W385" s="244" t="str">
        <f t="shared" ca="1" si="111"/>
        <v/>
      </c>
      <c r="X385" s="240"/>
      <c r="Y385" s="278"/>
      <c r="Z385" s="278"/>
      <c r="AA385" s="241"/>
      <c r="AB385" s="238"/>
      <c r="AC385" s="239" t="str">
        <f t="shared" ca="1" si="112"/>
        <v/>
      </c>
      <c r="AD385" s="245" t="str">
        <f t="shared" si="113"/>
        <v/>
      </c>
      <c r="AE385" s="245" t="str">
        <f t="shared" si="114"/>
        <v/>
      </c>
      <c r="AF385" s="11" t="str">
        <f>IF(AD385=4,VLOOKUP(AE385,設定_幼児!$A$2:$B$4,2,1),"---")</f>
        <v>---</v>
      </c>
      <c r="AG385" s="136" t="str">
        <f t="shared" si="115"/>
        <v xml:space="preserve"> </v>
      </c>
      <c r="AH385" s="18" t="str">
        <f t="shared" si="116"/>
        <v/>
      </c>
      <c r="AI385" s="47">
        <v>374</v>
      </c>
      <c r="AJ385" s="47" t="str">
        <f t="shared" si="117"/>
        <v/>
      </c>
      <c r="AK385" s="47" t="str">
        <f t="shared" si="100"/>
        <v>立得点表_幼児!3:７</v>
      </c>
      <c r="AL385" s="156" t="str">
        <f t="shared" si="101"/>
        <v>立得点表_幼児!11:15</v>
      </c>
      <c r="AM385" s="47" t="str">
        <f t="shared" si="102"/>
        <v>ボール得点表_幼児!3:７</v>
      </c>
      <c r="AN385" s="156" t="str">
        <f t="shared" si="103"/>
        <v>ボール得点表_幼児!11:15</v>
      </c>
      <c r="AO385" s="47" t="str">
        <f t="shared" si="104"/>
        <v>25m得点表_幼児!3:7</v>
      </c>
      <c r="AP385" s="156" t="str">
        <f t="shared" si="105"/>
        <v>25m得点表_幼児!11:15</v>
      </c>
      <c r="AQ385" s="47" t="str">
        <f t="shared" si="106"/>
        <v>往得点表_幼児!3:7</v>
      </c>
      <c r="AR385" s="156" t="str">
        <f t="shared" si="107"/>
        <v>往得点表_幼児!11:15</v>
      </c>
      <c r="AS385" s="47" t="e">
        <f>OR(AND(#REF!&lt;=7,#REF!&lt;&gt;""),AND(#REF!&gt;=50,#REF!=""))</f>
        <v>#REF!</v>
      </c>
    </row>
    <row r="386" spans="1:45">
      <c r="A386" s="10">
        <v>375</v>
      </c>
      <c r="B386" s="234"/>
      <c r="C386" s="235"/>
      <c r="D386" s="236"/>
      <c r="E386" s="237" t="str">
        <f t="shared" si="108"/>
        <v/>
      </c>
      <c r="F386" s="235"/>
      <c r="G386" s="235"/>
      <c r="H386" s="238"/>
      <c r="I386" s="239" t="str">
        <f t="shared" ca="1" si="109"/>
        <v/>
      </c>
      <c r="J386" s="240"/>
      <c r="K386" s="278"/>
      <c r="L386" s="278"/>
      <c r="M386" s="278"/>
      <c r="N386" s="241"/>
      <c r="O386" s="242"/>
      <c r="P386" s="106" t="str">
        <f t="shared" ca="1" si="110"/>
        <v/>
      </c>
      <c r="Q386" s="240"/>
      <c r="R386" s="278"/>
      <c r="S386" s="278"/>
      <c r="T386" s="278"/>
      <c r="U386" s="243"/>
      <c r="V386" s="106"/>
      <c r="W386" s="244" t="str">
        <f t="shared" ca="1" si="111"/>
        <v/>
      </c>
      <c r="X386" s="240"/>
      <c r="Y386" s="278"/>
      <c r="Z386" s="278"/>
      <c r="AA386" s="241"/>
      <c r="AB386" s="238"/>
      <c r="AC386" s="239" t="str">
        <f t="shared" ca="1" si="112"/>
        <v/>
      </c>
      <c r="AD386" s="245" t="str">
        <f t="shared" si="113"/>
        <v/>
      </c>
      <c r="AE386" s="245" t="str">
        <f t="shared" si="114"/>
        <v/>
      </c>
      <c r="AF386" s="11" t="str">
        <f>IF(AD386=4,VLOOKUP(AE386,設定_幼児!$A$2:$B$4,2,1),"---")</f>
        <v>---</v>
      </c>
      <c r="AG386" s="136" t="str">
        <f t="shared" si="115"/>
        <v xml:space="preserve"> </v>
      </c>
      <c r="AH386" s="18" t="str">
        <f t="shared" si="116"/>
        <v/>
      </c>
      <c r="AI386" s="47">
        <v>375</v>
      </c>
      <c r="AJ386" s="47" t="str">
        <f t="shared" si="117"/>
        <v/>
      </c>
      <c r="AK386" s="47" t="str">
        <f t="shared" si="100"/>
        <v>立得点表_幼児!3:７</v>
      </c>
      <c r="AL386" s="156" t="str">
        <f t="shared" si="101"/>
        <v>立得点表_幼児!11:15</v>
      </c>
      <c r="AM386" s="47" t="str">
        <f t="shared" si="102"/>
        <v>ボール得点表_幼児!3:７</v>
      </c>
      <c r="AN386" s="156" t="str">
        <f t="shared" si="103"/>
        <v>ボール得点表_幼児!11:15</v>
      </c>
      <c r="AO386" s="47" t="str">
        <f t="shared" si="104"/>
        <v>25m得点表_幼児!3:7</v>
      </c>
      <c r="AP386" s="156" t="str">
        <f t="shared" si="105"/>
        <v>25m得点表_幼児!11:15</v>
      </c>
      <c r="AQ386" s="47" t="str">
        <f t="shared" si="106"/>
        <v>往得点表_幼児!3:7</v>
      </c>
      <c r="AR386" s="156" t="str">
        <f t="shared" si="107"/>
        <v>往得点表_幼児!11:15</v>
      </c>
      <c r="AS386" s="47" t="e">
        <f>OR(AND(#REF!&lt;=7,#REF!&lt;&gt;""),AND(#REF!&gt;=50,#REF!=""))</f>
        <v>#REF!</v>
      </c>
    </row>
    <row r="387" spans="1:45">
      <c r="A387" s="10">
        <v>376</v>
      </c>
      <c r="B387" s="234"/>
      <c r="C387" s="235"/>
      <c r="D387" s="236"/>
      <c r="E387" s="237" t="str">
        <f t="shared" si="108"/>
        <v/>
      </c>
      <c r="F387" s="235"/>
      <c r="G387" s="235"/>
      <c r="H387" s="238"/>
      <c r="I387" s="239" t="str">
        <f t="shared" ca="1" si="109"/>
        <v/>
      </c>
      <c r="J387" s="240"/>
      <c r="K387" s="278"/>
      <c r="L387" s="278"/>
      <c r="M387" s="278"/>
      <c r="N387" s="241"/>
      <c r="O387" s="242"/>
      <c r="P387" s="106" t="str">
        <f t="shared" ca="1" si="110"/>
        <v/>
      </c>
      <c r="Q387" s="240"/>
      <c r="R387" s="278"/>
      <c r="S387" s="278"/>
      <c r="T387" s="278"/>
      <c r="U387" s="243"/>
      <c r="V387" s="106"/>
      <c r="W387" s="244" t="str">
        <f t="shared" ca="1" si="111"/>
        <v/>
      </c>
      <c r="X387" s="240"/>
      <c r="Y387" s="278"/>
      <c r="Z387" s="278"/>
      <c r="AA387" s="241"/>
      <c r="AB387" s="238"/>
      <c r="AC387" s="239" t="str">
        <f t="shared" ca="1" si="112"/>
        <v/>
      </c>
      <c r="AD387" s="245" t="str">
        <f t="shared" si="113"/>
        <v/>
      </c>
      <c r="AE387" s="245" t="str">
        <f t="shared" si="114"/>
        <v/>
      </c>
      <c r="AF387" s="11" t="str">
        <f>IF(AD387=4,VLOOKUP(AE387,設定_幼児!$A$2:$B$4,2,1),"---")</f>
        <v>---</v>
      </c>
      <c r="AG387" s="136" t="str">
        <f t="shared" si="115"/>
        <v xml:space="preserve"> </v>
      </c>
      <c r="AH387" s="18" t="str">
        <f t="shared" si="116"/>
        <v/>
      </c>
      <c r="AI387" s="47">
        <v>376</v>
      </c>
      <c r="AJ387" s="47" t="str">
        <f t="shared" si="117"/>
        <v/>
      </c>
      <c r="AK387" s="47" t="str">
        <f t="shared" si="100"/>
        <v>立得点表_幼児!3:７</v>
      </c>
      <c r="AL387" s="156" t="str">
        <f t="shared" si="101"/>
        <v>立得点表_幼児!11:15</v>
      </c>
      <c r="AM387" s="47" t="str">
        <f t="shared" si="102"/>
        <v>ボール得点表_幼児!3:７</v>
      </c>
      <c r="AN387" s="156" t="str">
        <f t="shared" si="103"/>
        <v>ボール得点表_幼児!11:15</v>
      </c>
      <c r="AO387" s="47" t="str">
        <f t="shared" si="104"/>
        <v>25m得点表_幼児!3:7</v>
      </c>
      <c r="AP387" s="156" t="str">
        <f t="shared" si="105"/>
        <v>25m得点表_幼児!11:15</v>
      </c>
      <c r="AQ387" s="47" t="str">
        <f t="shared" si="106"/>
        <v>往得点表_幼児!3:7</v>
      </c>
      <c r="AR387" s="156" t="str">
        <f t="shared" si="107"/>
        <v>往得点表_幼児!11:15</v>
      </c>
      <c r="AS387" s="47" t="e">
        <f>OR(AND(#REF!&lt;=7,#REF!&lt;&gt;""),AND(#REF!&gt;=50,#REF!=""))</f>
        <v>#REF!</v>
      </c>
    </row>
    <row r="388" spans="1:45">
      <c r="A388" s="10">
        <v>377</v>
      </c>
      <c r="B388" s="234"/>
      <c r="C388" s="235"/>
      <c r="D388" s="236"/>
      <c r="E388" s="237" t="str">
        <f t="shared" si="108"/>
        <v/>
      </c>
      <c r="F388" s="235"/>
      <c r="G388" s="235"/>
      <c r="H388" s="238"/>
      <c r="I388" s="239" t="str">
        <f t="shared" ca="1" si="109"/>
        <v/>
      </c>
      <c r="J388" s="240"/>
      <c r="K388" s="278"/>
      <c r="L388" s="278"/>
      <c r="M388" s="278"/>
      <c r="N388" s="241"/>
      <c r="O388" s="242"/>
      <c r="P388" s="106" t="str">
        <f t="shared" ca="1" si="110"/>
        <v/>
      </c>
      <c r="Q388" s="240"/>
      <c r="R388" s="278"/>
      <c r="S388" s="278"/>
      <c r="T388" s="278"/>
      <c r="U388" s="243"/>
      <c r="V388" s="106"/>
      <c r="W388" s="244" t="str">
        <f t="shared" ca="1" si="111"/>
        <v/>
      </c>
      <c r="X388" s="240"/>
      <c r="Y388" s="278"/>
      <c r="Z388" s="278"/>
      <c r="AA388" s="241"/>
      <c r="AB388" s="238"/>
      <c r="AC388" s="239" t="str">
        <f t="shared" ca="1" si="112"/>
        <v/>
      </c>
      <c r="AD388" s="245" t="str">
        <f t="shared" si="113"/>
        <v/>
      </c>
      <c r="AE388" s="245" t="str">
        <f t="shared" si="114"/>
        <v/>
      </c>
      <c r="AF388" s="11" t="str">
        <f>IF(AD388=4,VLOOKUP(AE388,設定_幼児!$A$2:$B$4,2,1),"---")</f>
        <v>---</v>
      </c>
      <c r="AG388" s="136" t="str">
        <f t="shared" si="115"/>
        <v xml:space="preserve"> </v>
      </c>
      <c r="AH388" s="18" t="str">
        <f t="shared" si="116"/>
        <v/>
      </c>
      <c r="AI388" s="47">
        <v>377</v>
      </c>
      <c r="AJ388" s="47" t="str">
        <f t="shared" si="117"/>
        <v/>
      </c>
      <c r="AK388" s="47" t="str">
        <f t="shared" si="100"/>
        <v>立得点表_幼児!3:７</v>
      </c>
      <c r="AL388" s="156" t="str">
        <f t="shared" si="101"/>
        <v>立得点表_幼児!11:15</v>
      </c>
      <c r="AM388" s="47" t="str">
        <f t="shared" si="102"/>
        <v>ボール得点表_幼児!3:７</v>
      </c>
      <c r="AN388" s="156" t="str">
        <f t="shared" si="103"/>
        <v>ボール得点表_幼児!11:15</v>
      </c>
      <c r="AO388" s="47" t="str">
        <f t="shared" si="104"/>
        <v>25m得点表_幼児!3:7</v>
      </c>
      <c r="AP388" s="156" t="str">
        <f t="shared" si="105"/>
        <v>25m得点表_幼児!11:15</v>
      </c>
      <c r="AQ388" s="47" t="str">
        <f t="shared" si="106"/>
        <v>往得点表_幼児!3:7</v>
      </c>
      <c r="AR388" s="156" t="str">
        <f t="shared" si="107"/>
        <v>往得点表_幼児!11:15</v>
      </c>
      <c r="AS388" s="47" t="e">
        <f>OR(AND(#REF!&lt;=7,#REF!&lt;&gt;""),AND(#REF!&gt;=50,#REF!=""))</f>
        <v>#REF!</v>
      </c>
    </row>
    <row r="389" spans="1:45">
      <c r="A389" s="10">
        <v>378</v>
      </c>
      <c r="B389" s="234"/>
      <c r="C389" s="235"/>
      <c r="D389" s="236"/>
      <c r="E389" s="237" t="str">
        <f t="shared" si="108"/>
        <v/>
      </c>
      <c r="F389" s="235"/>
      <c r="G389" s="235"/>
      <c r="H389" s="238"/>
      <c r="I389" s="239" t="str">
        <f t="shared" ca="1" si="109"/>
        <v/>
      </c>
      <c r="J389" s="240"/>
      <c r="K389" s="278"/>
      <c r="L389" s="278"/>
      <c r="M389" s="278"/>
      <c r="N389" s="241"/>
      <c r="O389" s="242"/>
      <c r="P389" s="106" t="str">
        <f t="shared" ca="1" si="110"/>
        <v/>
      </c>
      <c r="Q389" s="240"/>
      <c r="R389" s="278"/>
      <c r="S389" s="278"/>
      <c r="T389" s="278"/>
      <c r="U389" s="243"/>
      <c r="V389" s="106"/>
      <c r="W389" s="244" t="str">
        <f t="shared" ca="1" si="111"/>
        <v/>
      </c>
      <c r="X389" s="240"/>
      <c r="Y389" s="278"/>
      <c r="Z389" s="278"/>
      <c r="AA389" s="241"/>
      <c r="AB389" s="238"/>
      <c r="AC389" s="239" t="str">
        <f t="shared" ca="1" si="112"/>
        <v/>
      </c>
      <c r="AD389" s="245" t="str">
        <f t="shared" si="113"/>
        <v/>
      </c>
      <c r="AE389" s="245" t="str">
        <f t="shared" si="114"/>
        <v/>
      </c>
      <c r="AF389" s="11" t="str">
        <f>IF(AD389=4,VLOOKUP(AE389,設定_幼児!$A$2:$B$4,2,1),"---")</f>
        <v>---</v>
      </c>
      <c r="AG389" s="136" t="str">
        <f t="shared" si="115"/>
        <v xml:space="preserve"> </v>
      </c>
      <c r="AH389" s="18" t="str">
        <f t="shared" si="116"/>
        <v/>
      </c>
      <c r="AI389" s="47">
        <v>378</v>
      </c>
      <c r="AJ389" s="47" t="str">
        <f t="shared" si="117"/>
        <v/>
      </c>
      <c r="AK389" s="47" t="str">
        <f t="shared" si="100"/>
        <v>立得点表_幼児!3:７</v>
      </c>
      <c r="AL389" s="156" t="str">
        <f t="shared" si="101"/>
        <v>立得点表_幼児!11:15</v>
      </c>
      <c r="AM389" s="47" t="str">
        <f t="shared" si="102"/>
        <v>ボール得点表_幼児!3:７</v>
      </c>
      <c r="AN389" s="156" t="str">
        <f t="shared" si="103"/>
        <v>ボール得点表_幼児!11:15</v>
      </c>
      <c r="AO389" s="47" t="str">
        <f t="shared" si="104"/>
        <v>25m得点表_幼児!3:7</v>
      </c>
      <c r="AP389" s="156" t="str">
        <f t="shared" si="105"/>
        <v>25m得点表_幼児!11:15</v>
      </c>
      <c r="AQ389" s="47" t="str">
        <f t="shared" si="106"/>
        <v>往得点表_幼児!3:7</v>
      </c>
      <c r="AR389" s="156" t="str">
        <f t="shared" si="107"/>
        <v>往得点表_幼児!11:15</v>
      </c>
      <c r="AS389" s="47" t="e">
        <f>OR(AND(#REF!&lt;=7,#REF!&lt;&gt;""),AND(#REF!&gt;=50,#REF!=""))</f>
        <v>#REF!</v>
      </c>
    </row>
    <row r="390" spans="1:45">
      <c r="A390" s="10">
        <v>379</v>
      </c>
      <c r="B390" s="234"/>
      <c r="C390" s="235"/>
      <c r="D390" s="236"/>
      <c r="E390" s="237" t="str">
        <f t="shared" si="108"/>
        <v/>
      </c>
      <c r="F390" s="235"/>
      <c r="G390" s="235"/>
      <c r="H390" s="238"/>
      <c r="I390" s="239" t="str">
        <f t="shared" ca="1" si="109"/>
        <v/>
      </c>
      <c r="J390" s="240"/>
      <c r="K390" s="278"/>
      <c r="L390" s="278"/>
      <c r="M390" s="278"/>
      <c r="N390" s="241"/>
      <c r="O390" s="242"/>
      <c r="P390" s="106" t="str">
        <f t="shared" ca="1" si="110"/>
        <v/>
      </c>
      <c r="Q390" s="240"/>
      <c r="R390" s="278"/>
      <c r="S390" s="278"/>
      <c r="T390" s="278"/>
      <c r="U390" s="243"/>
      <c r="V390" s="106"/>
      <c r="W390" s="244" t="str">
        <f t="shared" ca="1" si="111"/>
        <v/>
      </c>
      <c r="X390" s="240"/>
      <c r="Y390" s="278"/>
      <c r="Z390" s="278"/>
      <c r="AA390" s="241"/>
      <c r="AB390" s="238"/>
      <c r="AC390" s="239" t="str">
        <f t="shared" ca="1" si="112"/>
        <v/>
      </c>
      <c r="AD390" s="245" t="str">
        <f t="shared" si="113"/>
        <v/>
      </c>
      <c r="AE390" s="245" t="str">
        <f t="shared" si="114"/>
        <v/>
      </c>
      <c r="AF390" s="11" t="str">
        <f>IF(AD390=4,VLOOKUP(AE390,設定_幼児!$A$2:$B$4,2,1),"---")</f>
        <v>---</v>
      </c>
      <c r="AG390" s="136" t="str">
        <f t="shared" si="115"/>
        <v xml:space="preserve"> </v>
      </c>
      <c r="AH390" s="18" t="str">
        <f t="shared" si="116"/>
        <v/>
      </c>
      <c r="AI390" s="47">
        <v>379</v>
      </c>
      <c r="AJ390" s="47" t="str">
        <f t="shared" si="117"/>
        <v/>
      </c>
      <c r="AK390" s="47" t="str">
        <f t="shared" si="100"/>
        <v>立得点表_幼児!3:７</v>
      </c>
      <c r="AL390" s="156" t="str">
        <f t="shared" si="101"/>
        <v>立得点表_幼児!11:15</v>
      </c>
      <c r="AM390" s="47" t="str">
        <f t="shared" si="102"/>
        <v>ボール得点表_幼児!3:７</v>
      </c>
      <c r="AN390" s="156" t="str">
        <f t="shared" si="103"/>
        <v>ボール得点表_幼児!11:15</v>
      </c>
      <c r="AO390" s="47" t="str">
        <f t="shared" si="104"/>
        <v>25m得点表_幼児!3:7</v>
      </c>
      <c r="AP390" s="156" t="str">
        <f t="shared" si="105"/>
        <v>25m得点表_幼児!11:15</v>
      </c>
      <c r="AQ390" s="47" t="str">
        <f t="shared" si="106"/>
        <v>往得点表_幼児!3:7</v>
      </c>
      <c r="AR390" s="156" t="str">
        <f t="shared" si="107"/>
        <v>往得点表_幼児!11:15</v>
      </c>
      <c r="AS390" s="47" t="e">
        <f>OR(AND(#REF!&lt;=7,#REF!&lt;&gt;""),AND(#REF!&gt;=50,#REF!=""))</f>
        <v>#REF!</v>
      </c>
    </row>
    <row r="391" spans="1:45">
      <c r="A391" s="10">
        <v>380</v>
      </c>
      <c r="B391" s="234"/>
      <c r="C391" s="235"/>
      <c r="D391" s="236"/>
      <c r="E391" s="237" t="str">
        <f t="shared" si="108"/>
        <v/>
      </c>
      <c r="F391" s="235"/>
      <c r="G391" s="235"/>
      <c r="H391" s="238"/>
      <c r="I391" s="239" t="str">
        <f t="shared" ca="1" si="109"/>
        <v/>
      </c>
      <c r="J391" s="240"/>
      <c r="K391" s="278"/>
      <c r="L391" s="278"/>
      <c r="M391" s="278"/>
      <c r="N391" s="241"/>
      <c r="O391" s="242"/>
      <c r="P391" s="106" t="str">
        <f t="shared" ca="1" si="110"/>
        <v/>
      </c>
      <c r="Q391" s="240"/>
      <c r="R391" s="278"/>
      <c r="S391" s="278"/>
      <c r="T391" s="278"/>
      <c r="U391" s="243"/>
      <c r="V391" s="106"/>
      <c r="W391" s="244" t="str">
        <f t="shared" ca="1" si="111"/>
        <v/>
      </c>
      <c r="X391" s="240"/>
      <c r="Y391" s="278"/>
      <c r="Z391" s="278"/>
      <c r="AA391" s="241"/>
      <c r="AB391" s="238"/>
      <c r="AC391" s="239" t="str">
        <f t="shared" ca="1" si="112"/>
        <v/>
      </c>
      <c r="AD391" s="245" t="str">
        <f t="shared" si="113"/>
        <v/>
      </c>
      <c r="AE391" s="245" t="str">
        <f t="shared" si="114"/>
        <v/>
      </c>
      <c r="AF391" s="11" t="str">
        <f>IF(AD391=4,VLOOKUP(AE391,設定_幼児!$A$2:$B$4,2,1),"---")</f>
        <v>---</v>
      </c>
      <c r="AG391" s="136" t="str">
        <f t="shared" si="115"/>
        <v xml:space="preserve"> </v>
      </c>
      <c r="AH391" s="18" t="str">
        <f t="shared" si="116"/>
        <v/>
      </c>
      <c r="AI391" s="47">
        <v>380</v>
      </c>
      <c r="AJ391" s="47" t="str">
        <f t="shared" si="117"/>
        <v/>
      </c>
      <c r="AK391" s="47" t="str">
        <f t="shared" si="100"/>
        <v>立得点表_幼児!3:７</v>
      </c>
      <c r="AL391" s="156" t="str">
        <f t="shared" si="101"/>
        <v>立得点表_幼児!11:15</v>
      </c>
      <c r="AM391" s="47" t="str">
        <f t="shared" si="102"/>
        <v>ボール得点表_幼児!3:７</v>
      </c>
      <c r="AN391" s="156" t="str">
        <f t="shared" si="103"/>
        <v>ボール得点表_幼児!11:15</v>
      </c>
      <c r="AO391" s="47" t="str">
        <f t="shared" si="104"/>
        <v>25m得点表_幼児!3:7</v>
      </c>
      <c r="AP391" s="156" t="str">
        <f t="shared" si="105"/>
        <v>25m得点表_幼児!11:15</v>
      </c>
      <c r="AQ391" s="47" t="str">
        <f t="shared" si="106"/>
        <v>往得点表_幼児!3:7</v>
      </c>
      <c r="AR391" s="156" t="str">
        <f t="shared" si="107"/>
        <v>往得点表_幼児!11:15</v>
      </c>
      <c r="AS391" s="47" t="e">
        <f>OR(AND(#REF!&lt;=7,#REF!&lt;&gt;""),AND(#REF!&gt;=50,#REF!=""))</f>
        <v>#REF!</v>
      </c>
    </row>
    <row r="392" spans="1:45">
      <c r="A392" s="10">
        <v>381</v>
      </c>
      <c r="B392" s="234"/>
      <c r="C392" s="235"/>
      <c r="D392" s="236"/>
      <c r="E392" s="237" t="str">
        <f t="shared" si="108"/>
        <v/>
      </c>
      <c r="F392" s="235"/>
      <c r="G392" s="235"/>
      <c r="H392" s="238"/>
      <c r="I392" s="239" t="str">
        <f t="shared" ca="1" si="109"/>
        <v/>
      </c>
      <c r="J392" s="240"/>
      <c r="K392" s="278"/>
      <c r="L392" s="278"/>
      <c r="M392" s="278"/>
      <c r="N392" s="241"/>
      <c r="O392" s="242"/>
      <c r="P392" s="106" t="str">
        <f t="shared" ca="1" si="110"/>
        <v/>
      </c>
      <c r="Q392" s="240"/>
      <c r="R392" s="278"/>
      <c r="S392" s="278"/>
      <c r="T392" s="278"/>
      <c r="U392" s="243"/>
      <c r="V392" s="106"/>
      <c r="W392" s="244" t="str">
        <f t="shared" ca="1" si="111"/>
        <v/>
      </c>
      <c r="X392" s="240"/>
      <c r="Y392" s="278"/>
      <c r="Z392" s="278"/>
      <c r="AA392" s="241"/>
      <c r="AB392" s="238"/>
      <c r="AC392" s="239" t="str">
        <f t="shared" ca="1" si="112"/>
        <v/>
      </c>
      <c r="AD392" s="245" t="str">
        <f t="shared" si="113"/>
        <v/>
      </c>
      <c r="AE392" s="245" t="str">
        <f t="shared" si="114"/>
        <v/>
      </c>
      <c r="AF392" s="11" t="str">
        <f>IF(AD392=4,VLOOKUP(AE392,設定_幼児!$A$2:$B$4,2,1),"---")</f>
        <v>---</v>
      </c>
      <c r="AG392" s="136" t="str">
        <f t="shared" si="115"/>
        <v xml:space="preserve"> </v>
      </c>
      <c r="AH392" s="18" t="str">
        <f t="shared" si="116"/>
        <v/>
      </c>
      <c r="AI392" s="47">
        <v>381</v>
      </c>
      <c r="AJ392" s="47" t="str">
        <f t="shared" si="117"/>
        <v/>
      </c>
      <c r="AK392" s="47" t="str">
        <f t="shared" si="100"/>
        <v>立得点表_幼児!3:７</v>
      </c>
      <c r="AL392" s="156" t="str">
        <f t="shared" si="101"/>
        <v>立得点表_幼児!11:15</v>
      </c>
      <c r="AM392" s="47" t="str">
        <f t="shared" si="102"/>
        <v>ボール得点表_幼児!3:７</v>
      </c>
      <c r="AN392" s="156" t="str">
        <f t="shared" si="103"/>
        <v>ボール得点表_幼児!11:15</v>
      </c>
      <c r="AO392" s="47" t="str">
        <f t="shared" si="104"/>
        <v>25m得点表_幼児!3:7</v>
      </c>
      <c r="AP392" s="156" t="str">
        <f t="shared" si="105"/>
        <v>25m得点表_幼児!11:15</v>
      </c>
      <c r="AQ392" s="47" t="str">
        <f t="shared" si="106"/>
        <v>往得点表_幼児!3:7</v>
      </c>
      <c r="AR392" s="156" t="str">
        <f t="shared" si="107"/>
        <v>往得点表_幼児!11:15</v>
      </c>
      <c r="AS392" s="47" t="e">
        <f>OR(AND(#REF!&lt;=7,#REF!&lt;&gt;""),AND(#REF!&gt;=50,#REF!=""))</f>
        <v>#REF!</v>
      </c>
    </row>
    <row r="393" spans="1:45">
      <c r="A393" s="10">
        <v>382</v>
      </c>
      <c r="B393" s="234"/>
      <c r="C393" s="235"/>
      <c r="D393" s="236"/>
      <c r="E393" s="237" t="str">
        <f t="shared" si="108"/>
        <v/>
      </c>
      <c r="F393" s="235"/>
      <c r="G393" s="235"/>
      <c r="H393" s="238"/>
      <c r="I393" s="239" t="str">
        <f t="shared" ca="1" si="109"/>
        <v/>
      </c>
      <c r="J393" s="240"/>
      <c r="K393" s="278"/>
      <c r="L393" s="278"/>
      <c r="M393" s="278"/>
      <c r="N393" s="241"/>
      <c r="O393" s="242"/>
      <c r="P393" s="106" t="str">
        <f t="shared" ca="1" si="110"/>
        <v/>
      </c>
      <c r="Q393" s="240"/>
      <c r="R393" s="278"/>
      <c r="S393" s="278"/>
      <c r="T393" s="278"/>
      <c r="U393" s="243"/>
      <c r="V393" s="106"/>
      <c r="W393" s="244" t="str">
        <f t="shared" ca="1" si="111"/>
        <v/>
      </c>
      <c r="X393" s="240"/>
      <c r="Y393" s="278"/>
      <c r="Z393" s="278"/>
      <c r="AA393" s="241"/>
      <c r="AB393" s="238"/>
      <c r="AC393" s="239" t="str">
        <f t="shared" ca="1" si="112"/>
        <v/>
      </c>
      <c r="AD393" s="245" t="str">
        <f t="shared" si="113"/>
        <v/>
      </c>
      <c r="AE393" s="245" t="str">
        <f t="shared" si="114"/>
        <v/>
      </c>
      <c r="AF393" s="11" t="str">
        <f>IF(AD393=4,VLOOKUP(AE393,設定_幼児!$A$2:$B$4,2,1),"---")</f>
        <v>---</v>
      </c>
      <c r="AG393" s="136" t="str">
        <f t="shared" si="115"/>
        <v xml:space="preserve"> </v>
      </c>
      <c r="AH393" s="18" t="str">
        <f t="shared" si="116"/>
        <v/>
      </c>
      <c r="AI393" s="47">
        <v>382</v>
      </c>
      <c r="AJ393" s="47" t="str">
        <f t="shared" si="117"/>
        <v/>
      </c>
      <c r="AK393" s="47" t="str">
        <f t="shared" si="100"/>
        <v>立得点表_幼児!3:７</v>
      </c>
      <c r="AL393" s="156" t="str">
        <f t="shared" si="101"/>
        <v>立得点表_幼児!11:15</v>
      </c>
      <c r="AM393" s="47" t="str">
        <f t="shared" si="102"/>
        <v>ボール得点表_幼児!3:７</v>
      </c>
      <c r="AN393" s="156" t="str">
        <f t="shared" si="103"/>
        <v>ボール得点表_幼児!11:15</v>
      </c>
      <c r="AO393" s="47" t="str">
        <f t="shared" si="104"/>
        <v>25m得点表_幼児!3:7</v>
      </c>
      <c r="AP393" s="156" t="str">
        <f t="shared" si="105"/>
        <v>25m得点表_幼児!11:15</v>
      </c>
      <c r="AQ393" s="47" t="str">
        <f t="shared" si="106"/>
        <v>往得点表_幼児!3:7</v>
      </c>
      <c r="AR393" s="156" t="str">
        <f t="shared" si="107"/>
        <v>往得点表_幼児!11:15</v>
      </c>
      <c r="AS393" s="47" t="e">
        <f>OR(AND(#REF!&lt;=7,#REF!&lt;&gt;""),AND(#REF!&gt;=50,#REF!=""))</f>
        <v>#REF!</v>
      </c>
    </row>
    <row r="394" spans="1:45">
      <c r="A394" s="10">
        <v>383</v>
      </c>
      <c r="B394" s="234"/>
      <c r="C394" s="235"/>
      <c r="D394" s="236"/>
      <c r="E394" s="237" t="str">
        <f t="shared" si="108"/>
        <v/>
      </c>
      <c r="F394" s="235"/>
      <c r="G394" s="235"/>
      <c r="H394" s="238"/>
      <c r="I394" s="239" t="str">
        <f t="shared" ca="1" si="109"/>
        <v/>
      </c>
      <c r="J394" s="240"/>
      <c r="K394" s="278"/>
      <c r="L394" s="278"/>
      <c r="M394" s="278"/>
      <c r="N394" s="241"/>
      <c r="O394" s="242"/>
      <c r="P394" s="106" t="str">
        <f t="shared" ca="1" si="110"/>
        <v/>
      </c>
      <c r="Q394" s="240"/>
      <c r="R394" s="278"/>
      <c r="S394" s="278"/>
      <c r="T394" s="278"/>
      <c r="U394" s="243"/>
      <c r="V394" s="106"/>
      <c r="W394" s="244" t="str">
        <f t="shared" ca="1" si="111"/>
        <v/>
      </c>
      <c r="X394" s="240"/>
      <c r="Y394" s="278"/>
      <c r="Z394" s="278"/>
      <c r="AA394" s="241"/>
      <c r="AB394" s="238"/>
      <c r="AC394" s="239" t="str">
        <f t="shared" ca="1" si="112"/>
        <v/>
      </c>
      <c r="AD394" s="245" t="str">
        <f t="shared" si="113"/>
        <v/>
      </c>
      <c r="AE394" s="245" t="str">
        <f t="shared" si="114"/>
        <v/>
      </c>
      <c r="AF394" s="11" t="str">
        <f>IF(AD394=4,VLOOKUP(AE394,設定_幼児!$A$2:$B$4,2,1),"---")</f>
        <v>---</v>
      </c>
      <c r="AG394" s="136" t="str">
        <f t="shared" si="115"/>
        <v xml:space="preserve"> </v>
      </c>
      <c r="AH394" s="18" t="str">
        <f t="shared" si="116"/>
        <v/>
      </c>
      <c r="AI394" s="47">
        <v>383</v>
      </c>
      <c r="AJ394" s="47" t="str">
        <f t="shared" si="117"/>
        <v/>
      </c>
      <c r="AK394" s="47" t="str">
        <f t="shared" si="100"/>
        <v>立得点表_幼児!3:７</v>
      </c>
      <c r="AL394" s="156" t="str">
        <f t="shared" si="101"/>
        <v>立得点表_幼児!11:15</v>
      </c>
      <c r="AM394" s="47" t="str">
        <f t="shared" si="102"/>
        <v>ボール得点表_幼児!3:７</v>
      </c>
      <c r="AN394" s="156" t="str">
        <f t="shared" si="103"/>
        <v>ボール得点表_幼児!11:15</v>
      </c>
      <c r="AO394" s="47" t="str">
        <f t="shared" si="104"/>
        <v>25m得点表_幼児!3:7</v>
      </c>
      <c r="AP394" s="156" t="str">
        <f t="shared" si="105"/>
        <v>25m得点表_幼児!11:15</v>
      </c>
      <c r="AQ394" s="47" t="str">
        <f t="shared" si="106"/>
        <v>往得点表_幼児!3:7</v>
      </c>
      <c r="AR394" s="156" t="str">
        <f t="shared" si="107"/>
        <v>往得点表_幼児!11:15</v>
      </c>
      <c r="AS394" s="47" t="e">
        <f>OR(AND(#REF!&lt;=7,#REF!&lt;&gt;""),AND(#REF!&gt;=50,#REF!=""))</f>
        <v>#REF!</v>
      </c>
    </row>
    <row r="395" spans="1:45">
      <c r="A395" s="10">
        <v>384</v>
      </c>
      <c r="B395" s="234"/>
      <c r="C395" s="235"/>
      <c r="D395" s="236"/>
      <c r="E395" s="237" t="str">
        <f t="shared" si="108"/>
        <v/>
      </c>
      <c r="F395" s="235"/>
      <c r="G395" s="235"/>
      <c r="H395" s="238"/>
      <c r="I395" s="239" t="str">
        <f t="shared" ca="1" si="109"/>
        <v/>
      </c>
      <c r="J395" s="240"/>
      <c r="K395" s="278"/>
      <c r="L395" s="278"/>
      <c r="M395" s="278"/>
      <c r="N395" s="241"/>
      <c r="O395" s="242"/>
      <c r="P395" s="106" t="str">
        <f t="shared" ca="1" si="110"/>
        <v/>
      </c>
      <c r="Q395" s="240"/>
      <c r="R395" s="278"/>
      <c r="S395" s="278"/>
      <c r="T395" s="278"/>
      <c r="U395" s="243"/>
      <c r="V395" s="106"/>
      <c r="W395" s="244" t="str">
        <f t="shared" ca="1" si="111"/>
        <v/>
      </c>
      <c r="X395" s="240"/>
      <c r="Y395" s="278"/>
      <c r="Z395" s="278"/>
      <c r="AA395" s="241"/>
      <c r="AB395" s="238"/>
      <c r="AC395" s="239" t="str">
        <f t="shared" ca="1" si="112"/>
        <v/>
      </c>
      <c r="AD395" s="245" t="str">
        <f t="shared" si="113"/>
        <v/>
      </c>
      <c r="AE395" s="245" t="str">
        <f t="shared" si="114"/>
        <v/>
      </c>
      <c r="AF395" s="11" t="str">
        <f>IF(AD395=4,VLOOKUP(AE395,設定_幼児!$A$2:$B$4,2,1),"---")</f>
        <v>---</v>
      </c>
      <c r="AG395" s="136" t="str">
        <f t="shared" si="115"/>
        <v xml:space="preserve"> </v>
      </c>
      <c r="AH395" s="18" t="str">
        <f t="shared" si="116"/>
        <v/>
      </c>
      <c r="AI395" s="47">
        <v>384</v>
      </c>
      <c r="AJ395" s="47" t="str">
        <f t="shared" si="117"/>
        <v/>
      </c>
      <c r="AK395" s="47" t="str">
        <f t="shared" si="100"/>
        <v>立得点表_幼児!3:７</v>
      </c>
      <c r="AL395" s="156" t="str">
        <f t="shared" si="101"/>
        <v>立得点表_幼児!11:15</v>
      </c>
      <c r="AM395" s="47" t="str">
        <f t="shared" si="102"/>
        <v>ボール得点表_幼児!3:７</v>
      </c>
      <c r="AN395" s="156" t="str">
        <f t="shared" si="103"/>
        <v>ボール得点表_幼児!11:15</v>
      </c>
      <c r="AO395" s="47" t="str">
        <f t="shared" si="104"/>
        <v>25m得点表_幼児!3:7</v>
      </c>
      <c r="AP395" s="156" t="str">
        <f t="shared" si="105"/>
        <v>25m得点表_幼児!11:15</v>
      </c>
      <c r="AQ395" s="47" t="str">
        <f t="shared" si="106"/>
        <v>往得点表_幼児!3:7</v>
      </c>
      <c r="AR395" s="156" t="str">
        <f t="shared" si="107"/>
        <v>往得点表_幼児!11:15</v>
      </c>
      <c r="AS395" s="47" t="e">
        <f>OR(AND(#REF!&lt;=7,#REF!&lt;&gt;""),AND(#REF!&gt;=50,#REF!=""))</f>
        <v>#REF!</v>
      </c>
    </row>
    <row r="396" spans="1:45">
      <c r="A396" s="10">
        <v>385</v>
      </c>
      <c r="B396" s="234"/>
      <c r="C396" s="235"/>
      <c r="D396" s="236"/>
      <c r="E396" s="237" t="str">
        <f t="shared" si="108"/>
        <v/>
      </c>
      <c r="F396" s="235"/>
      <c r="G396" s="235"/>
      <c r="H396" s="238"/>
      <c r="I396" s="239" t="str">
        <f t="shared" ca="1" si="109"/>
        <v/>
      </c>
      <c r="J396" s="240"/>
      <c r="K396" s="278"/>
      <c r="L396" s="278"/>
      <c r="M396" s="278"/>
      <c r="N396" s="241"/>
      <c r="O396" s="242"/>
      <c r="P396" s="106" t="str">
        <f t="shared" ca="1" si="110"/>
        <v/>
      </c>
      <c r="Q396" s="240"/>
      <c r="R396" s="278"/>
      <c r="S396" s="278"/>
      <c r="T396" s="278"/>
      <c r="U396" s="243"/>
      <c r="V396" s="106"/>
      <c r="W396" s="244" t="str">
        <f t="shared" ca="1" si="111"/>
        <v/>
      </c>
      <c r="X396" s="240"/>
      <c r="Y396" s="278"/>
      <c r="Z396" s="278"/>
      <c r="AA396" s="241"/>
      <c r="AB396" s="238"/>
      <c r="AC396" s="239" t="str">
        <f t="shared" ca="1" si="112"/>
        <v/>
      </c>
      <c r="AD396" s="245" t="str">
        <f t="shared" si="113"/>
        <v/>
      </c>
      <c r="AE396" s="245" t="str">
        <f t="shared" si="114"/>
        <v/>
      </c>
      <c r="AF396" s="11" t="str">
        <f>IF(AD396=4,VLOOKUP(AE396,設定_幼児!$A$2:$B$4,2,1),"---")</f>
        <v>---</v>
      </c>
      <c r="AG396" s="136" t="str">
        <f t="shared" si="115"/>
        <v xml:space="preserve"> </v>
      </c>
      <c r="AH396" s="18" t="str">
        <f t="shared" si="116"/>
        <v/>
      </c>
      <c r="AI396" s="47">
        <v>385</v>
      </c>
      <c r="AJ396" s="47" t="str">
        <f t="shared" si="117"/>
        <v/>
      </c>
      <c r="AK396" s="47" t="str">
        <f t="shared" si="100"/>
        <v>立得点表_幼児!3:７</v>
      </c>
      <c r="AL396" s="156" t="str">
        <f t="shared" si="101"/>
        <v>立得点表_幼児!11:15</v>
      </c>
      <c r="AM396" s="47" t="str">
        <f t="shared" si="102"/>
        <v>ボール得点表_幼児!3:７</v>
      </c>
      <c r="AN396" s="156" t="str">
        <f t="shared" si="103"/>
        <v>ボール得点表_幼児!11:15</v>
      </c>
      <c r="AO396" s="47" t="str">
        <f t="shared" si="104"/>
        <v>25m得点表_幼児!3:7</v>
      </c>
      <c r="AP396" s="156" t="str">
        <f t="shared" si="105"/>
        <v>25m得点表_幼児!11:15</v>
      </c>
      <c r="AQ396" s="47" t="str">
        <f t="shared" si="106"/>
        <v>往得点表_幼児!3:7</v>
      </c>
      <c r="AR396" s="156" t="str">
        <f t="shared" si="107"/>
        <v>往得点表_幼児!11:15</v>
      </c>
      <c r="AS396" s="47" t="e">
        <f>OR(AND(#REF!&lt;=7,#REF!&lt;&gt;""),AND(#REF!&gt;=50,#REF!=""))</f>
        <v>#REF!</v>
      </c>
    </row>
    <row r="397" spans="1:45">
      <c r="A397" s="10">
        <v>386</v>
      </c>
      <c r="B397" s="234"/>
      <c r="C397" s="235"/>
      <c r="D397" s="236"/>
      <c r="E397" s="237" t="str">
        <f t="shared" si="108"/>
        <v/>
      </c>
      <c r="F397" s="235"/>
      <c r="G397" s="235"/>
      <c r="H397" s="238"/>
      <c r="I397" s="239" t="str">
        <f t="shared" ca="1" si="109"/>
        <v/>
      </c>
      <c r="J397" s="240"/>
      <c r="K397" s="278"/>
      <c r="L397" s="278"/>
      <c r="M397" s="278"/>
      <c r="N397" s="241"/>
      <c r="O397" s="242"/>
      <c r="P397" s="106" t="str">
        <f t="shared" ca="1" si="110"/>
        <v/>
      </c>
      <c r="Q397" s="240"/>
      <c r="R397" s="278"/>
      <c r="S397" s="278"/>
      <c r="T397" s="278"/>
      <c r="U397" s="243"/>
      <c r="V397" s="106"/>
      <c r="W397" s="244" t="str">
        <f t="shared" ca="1" si="111"/>
        <v/>
      </c>
      <c r="X397" s="240"/>
      <c r="Y397" s="278"/>
      <c r="Z397" s="278"/>
      <c r="AA397" s="241"/>
      <c r="AB397" s="238"/>
      <c r="AC397" s="239" t="str">
        <f t="shared" ca="1" si="112"/>
        <v/>
      </c>
      <c r="AD397" s="245" t="str">
        <f t="shared" si="113"/>
        <v/>
      </c>
      <c r="AE397" s="245" t="str">
        <f t="shared" si="114"/>
        <v/>
      </c>
      <c r="AF397" s="11" t="str">
        <f>IF(AD397=4,VLOOKUP(AE397,設定_幼児!$A$2:$B$4,2,1),"---")</f>
        <v>---</v>
      </c>
      <c r="AG397" s="136" t="str">
        <f t="shared" si="115"/>
        <v xml:space="preserve"> </v>
      </c>
      <c r="AH397" s="18" t="str">
        <f t="shared" si="116"/>
        <v/>
      </c>
      <c r="AI397" s="47">
        <v>386</v>
      </c>
      <c r="AJ397" s="47" t="str">
        <f t="shared" si="117"/>
        <v/>
      </c>
      <c r="AK397" s="47" t="str">
        <f t="shared" ref="AK397:AK450" si="118">"立得点表_幼児!"&amp;$AJ397&amp;"3:"&amp;$AJ397&amp;"７"</f>
        <v>立得点表_幼児!3:７</v>
      </c>
      <c r="AL397" s="156" t="str">
        <f t="shared" ref="AL397:AL450" si="119">"立得点表_幼児!"&amp;$AJ397&amp;"11:"&amp;$AJ397&amp;"15"</f>
        <v>立得点表_幼児!11:15</v>
      </c>
      <c r="AM397" s="47" t="str">
        <f t="shared" ref="AM397:AM450" si="120">"ボール得点表_幼児!"&amp;$AJ397&amp;"3:"&amp;$AJ397&amp;"７"</f>
        <v>ボール得点表_幼児!3:７</v>
      </c>
      <c r="AN397" s="156" t="str">
        <f t="shared" ref="AN397:AN450" si="121">"ボール得点表_幼児!"&amp;$AJ397&amp;"11:"&amp;$AJ397&amp;"15"</f>
        <v>ボール得点表_幼児!11:15</v>
      </c>
      <c r="AO397" s="47" t="str">
        <f t="shared" ref="AO397:AO450" si="122">"25m得点表_幼児!"&amp;$AJ397&amp;"3:"&amp;$AJ397&amp;"7"</f>
        <v>25m得点表_幼児!3:7</v>
      </c>
      <c r="AP397" s="156" t="str">
        <f t="shared" ref="AP397:AP450" si="123">"25m得点表_幼児!"&amp;$AJ396&amp;"11:"&amp;$AJ397&amp;"15"</f>
        <v>25m得点表_幼児!11:15</v>
      </c>
      <c r="AQ397" s="47" t="str">
        <f t="shared" ref="AQ397:AQ450" si="124">"往得点表_幼児!"&amp;$AJ397&amp;"3:"&amp;$AJ397&amp;"7"</f>
        <v>往得点表_幼児!3:7</v>
      </c>
      <c r="AR397" s="156" t="str">
        <f t="shared" ref="AR397:AR450" si="125">"往得点表_幼児!"&amp;$AJ397&amp;"11:"&amp;$AJ397&amp;"15"</f>
        <v>往得点表_幼児!11:15</v>
      </c>
      <c r="AS397" s="47" t="e">
        <f>OR(AND(#REF!&lt;=7,#REF!&lt;&gt;""),AND(#REF!&gt;=50,#REF!=""))</f>
        <v>#REF!</v>
      </c>
    </row>
    <row r="398" spans="1:45">
      <c r="A398" s="10">
        <v>387</v>
      </c>
      <c r="B398" s="234"/>
      <c r="C398" s="235"/>
      <c r="D398" s="236"/>
      <c r="E398" s="237" t="str">
        <f t="shared" si="108"/>
        <v/>
      </c>
      <c r="F398" s="235"/>
      <c r="G398" s="235"/>
      <c r="H398" s="238"/>
      <c r="I398" s="239" t="str">
        <f t="shared" ca="1" si="109"/>
        <v/>
      </c>
      <c r="J398" s="240"/>
      <c r="K398" s="278"/>
      <c r="L398" s="278"/>
      <c r="M398" s="278"/>
      <c r="N398" s="241"/>
      <c r="O398" s="242"/>
      <c r="P398" s="106" t="str">
        <f t="shared" ca="1" si="110"/>
        <v/>
      </c>
      <c r="Q398" s="240"/>
      <c r="R398" s="278"/>
      <c r="S398" s="278"/>
      <c r="T398" s="278"/>
      <c r="U398" s="243"/>
      <c r="V398" s="106"/>
      <c r="W398" s="244" t="str">
        <f t="shared" ca="1" si="111"/>
        <v/>
      </c>
      <c r="X398" s="240"/>
      <c r="Y398" s="278"/>
      <c r="Z398" s="278"/>
      <c r="AA398" s="241"/>
      <c r="AB398" s="238"/>
      <c r="AC398" s="239" t="str">
        <f t="shared" ca="1" si="112"/>
        <v/>
      </c>
      <c r="AD398" s="245" t="str">
        <f t="shared" si="113"/>
        <v/>
      </c>
      <c r="AE398" s="245" t="str">
        <f t="shared" si="114"/>
        <v/>
      </c>
      <c r="AF398" s="11" t="str">
        <f>IF(AD398=4,VLOOKUP(AE398,設定_幼児!$A$2:$B$4,2,1),"---")</f>
        <v>---</v>
      </c>
      <c r="AG398" s="136" t="str">
        <f t="shared" si="115"/>
        <v xml:space="preserve"> </v>
      </c>
      <c r="AH398" s="18" t="str">
        <f t="shared" si="116"/>
        <v/>
      </c>
      <c r="AI398" s="47">
        <v>387</v>
      </c>
      <c r="AJ398" s="47" t="str">
        <f t="shared" si="117"/>
        <v/>
      </c>
      <c r="AK398" s="47" t="str">
        <f t="shared" si="118"/>
        <v>立得点表_幼児!3:７</v>
      </c>
      <c r="AL398" s="156" t="str">
        <f t="shared" si="119"/>
        <v>立得点表_幼児!11:15</v>
      </c>
      <c r="AM398" s="47" t="str">
        <f t="shared" si="120"/>
        <v>ボール得点表_幼児!3:７</v>
      </c>
      <c r="AN398" s="156" t="str">
        <f t="shared" si="121"/>
        <v>ボール得点表_幼児!11:15</v>
      </c>
      <c r="AO398" s="47" t="str">
        <f t="shared" si="122"/>
        <v>25m得点表_幼児!3:7</v>
      </c>
      <c r="AP398" s="156" t="str">
        <f t="shared" si="123"/>
        <v>25m得点表_幼児!11:15</v>
      </c>
      <c r="AQ398" s="47" t="str">
        <f t="shared" si="124"/>
        <v>往得点表_幼児!3:7</v>
      </c>
      <c r="AR398" s="156" t="str">
        <f t="shared" si="125"/>
        <v>往得点表_幼児!11:15</v>
      </c>
      <c r="AS398" s="47" t="e">
        <f>OR(AND(#REF!&lt;=7,#REF!&lt;&gt;""),AND(#REF!&gt;=50,#REF!=""))</f>
        <v>#REF!</v>
      </c>
    </row>
    <row r="399" spans="1:45">
      <c r="A399" s="10">
        <v>388</v>
      </c>
      <c r="B399" s="234"/>
      <c r="C399" s="235"/>
      <c r="D399" s="236"/>
      <c r="E399" s="237" t="str">
        <f t="shared" si="108"/>
        <v/>
      </c>
      <c r="F399" s="235"/>
      <c r="G399" s="235"/>
      <c r="H399" s="238"/>
      <c r="I399" s="239" t="str">
        <f t="shared" ca="1" si="109"/>
        <v/>
      </c>
      <c r="J399" s="240"/>
      <c r="K399" s="278"/>
      <c r="L399" s="278"/>
      <c r="M399" s="278"/>
      <c r="N399" s="241"/>
      <c r="O399" s="242"/>
      <c r="P399" s="106" t="str">
        <f t="shared" ca="1" si="110"/>
        <v/>
      </c>
      <c r="Q399" s="240"/>
      <c r="R399" s="278"/>
      <c r="S399" s="278"/>
      <c r="T399" s="278"/>
      <c r="U399" s="243"/>
      <c r="V399" s="106"/>
      <c r="W399" s="244" t="str">
        <f t="shared" ca="1" si="111"/>
        <v/>
      </c>
      <c r="X399" s="240"/>
      <c r="Y399" s="278"/>
      <c r="Z399" s="278"/>
      <c r="AA399" s="241"/>
      <c r="AB399" s="238"/>
      <c r="AC399" s="239" t="str">
        <f t="shared" ca="1" si="112"/>
        <v/>
      </c>
      <c r="AD399" s="245" t="str">
        <f t="shared" si="113"/>
        <v/>
      </c>
      <c r="AE399" s="245" t="str">
        <f t="shared" si="114"/>
        <v/>
      </c>
      <c r="AF399" s="11" t="str">
        <f>IF(AD399=4,VLOOKUP(AE399,設定_幼児!$A$2:$B$4,2,1),"---")</f>
        <v>---</v>
      </c>
      <c r="AG399" s="136" t="str">
        <f t="shared" si="115"/>
        <v xml:space="preserve"> </v>
      </c>
      <c r="AH399" s="18" t="str">
        <f t="shared" si="116"/>
        <v/>
      </c>
      <c r="AI399" s="47">
        <v>388</v>
      </c>
      <c r="AJ399" s="47" t="str">
        <f t="shared" si="117"/>
        <v/>
      </c>
      <c r="AK399" s="47" t="str">
        <f t="shared" si="118"/>
        <v>立得点表_幼児!3:７</v>
      </c>
      <c r="AL399" s="156" t="str">
        <f t="shared" si="119"/>
        <v>立得点表_幼児!11:15</v>
      </c>
      <c r="AM399" s="47" t="str">
        <f t="shared" si="120"/>
        <v>ボール得点表_幼児!3:７</v>
      </c>
      <c r="AN399" s="156" t="str">
        <f t="shared" si="121"/>
        <v>ボール得点表_幼児!11:15</v>
      </c>
      <c r="AO399" s="47" t="str">
        <f t="shared" si="122"/>
        <v>25m得点表_幼児!3:7</v>
      </c>
      <c r="AP399" s="156" t="str">
        <f t="shared" si="123"/>
        <v>25m得点表_幼児!11:15</v>
      </c>
      <c r="AQ399" s="47" t="str">
        <f t="shared" si="124"/>
        <v>往得点表_幼児!3:7</v>
      </c>
      <c r="AR399" s="156" t="str">
        <f t="shared" si="125"/>
        <v>往得点表_幼児!11:15</v>
      </c>
      <c r="AS399" s="47" t="e">
        <f>OR(AND(#REF!&lt;=7,#REF!&lt;&gt;""),AND(#REF!&gt;=50,#REF!=""))</f>
        <v>#REF!</v>
      </c>
    </row>
    <row r="400" spans="1:45">
      <c r="A400" s="10">
        <v>389</v>
      </c>
      <c r="B400" s="234"/>
      <c r="C400" s="235"/>
      <c r="D400" s="236"/>
      <c r="E400" s="237" t="str">
        <f t="shared" si="108"/>
        <v/>
      </c>
      <c r="F400" s="235"/>
      <c r="G400" s="235"/>
      <c r="H400" s="238"/>
      <c r="I400" s="239" t="str">
        <f t="shared" ca="1" si="109"/>
        <v/>
      </c>
      <c r="J400" s="240"/>
      <c r="K400" s="278"/>
      <c r="L400" s="278"/>
      <c r="M400" s="278"/>
      <c r="N400" s="241"/>
      <c r="O400" s="242"/>
      <c r="P400" s="106" t="str">
        <f t="shared" ca="1" si="110"/>
        <v/>
      </c>
      <c r="Q400" s="240"/>
      <c r="R400" s="278"/>
      <c r="S400" s="278"/>
      <c r="T400" s="278"/>
      <c r="U400" s="243"/>
      <c r="V400" s="106"/>
      <c r="W400" s="244" t="str">
        <f t="shared" ca="1" si="111"/>
        <v/>
      </c>
      <c r="X400" s="240"/>
      <c r="Y400" s="278"/>
      <c r="Z400" s="278"/>
      <c r="AA400" s="241"/>
      <c r="AB400" s="238"/>
      <c r="AC400" s="239" t="str">
        <f t="shared" ca="1" si="112"/>
        <v/>
      </c>
      <c r="AD400" s="245" t="str">
        <f t="shared" si="113"/>
        <v/>
      </c>
      <c r="AE400" s="245" t="str">
        <f t="shared" si="114"/>
        <v/>
      </c>
      <c r="AF400" s="11" t="str">
        <f>IF(AD400=4,VLOOKUP(AE400,設定_幼児!$A$2:$B$4,2,1),"---")</f>
        <v>---</v>
      </c>
      <c r="AG400" s="136" t="str">
        <f t="shared" si="115"/>
        <v xml:space="preserve"> </v>
      </c>
      <c r="AH400" s="18" t="str">
        <f t="shared" si="116"/>
        <v/>
      </c>
      <c r="AI400" s="47">
        <v>389</v>
      </c>
      <c r="AJ400" s="47" t="str">
        <f t="shared" si="117"/>
        <v/>
      </c>
      <c r="AK400" s="47" t="str">
        <f t="shared" si="118"/>
        <v>立得点表_幼児!3:７</v>
      </c>
      <c r="AL400" s="156" t="str">
        <f t="shared" si="119"/>
        <v>立得点表_幼児!11:15</v>
      </c>
      <c r="AM400" s="47" t="str">
        <f t="shared" si="120"/>
        <v>ボール得点表_幼児!3:７</v>
      </c>
      <c r="AN400" s="156" t="str">
        <f t="shared" si="121"/>
        <v>ボール得点表_幼児!11:15</v>
      </c>
      <c r="AO400" s="47" t="str">
        <f t="shared" si="122"/>
        <v>25m得点表_幼児!3:7</v>
      </c>
      <c r="AP400" s="156" t="str">
        <f t="shared" si="123"/>
        <v>25m得点表_幼児!11:15</v>
      </c>
      <c r="AQ400" s="47" t="str">
        <f t="shared" si="124"/>
        <v>往得点表_幼児!3:7</v>
      </c>
      <c r="AR400" s="156" t="str">
        <f t="shared" si="125"/>
        <v>往得点表_幼児!11:15</v>
      </c>
      <c r="AS400" s="47" t="e">
        <f>OR(AND(#REF!&lt;=7,#REF!&lt;&gt;""),AND(#REF!&gt;=50,#REF!=""))</f>
        <v>#REF!</v>
      </c>
    </row>
    <row r="401" spans="1:45">
      <c r="A401" s="10">
        <v>390</v>
      </c>
      <c r="B401" s="234"/>
      <c r="C401" s="235"/>
      <c r="D401" s="236"/>
      <c r="E401" s="237" t="str">
        <f t="shared" si="108"/>
        <v/>
      </c>
      <c r="F401" s="235"/>
      <c r="G401" s="235"/>
      <c r="H401" s="238"/>
      <c r="I401" s="239" t="str">
        <f t="shared" ca="1" si="109"/>
        <v/>
      </c>
      <c r="J401" s="240"/>
      <c r="K401" s="278"/>
      <c r="L401" s="278"/>
      <c r="M401" s="278"/>
      <c r="N401" s="241"/>
      <c r="O401" s="242"/>
      <c r="P401" s="106" t="str">
        <f t="shared" ca="1" si="110"/>
        <v/>
      </c>
      <c r="Q401" s="240"/>
      <c r="R401" s="278"/>
      <c r="S401" s="278"/>
      <c r="T401" s="278"/>
      <c r="U401" s="243"/>
      <c r="V401" s="106"/>
      <c r="W401" s="244" t="str">
        <f t="shared" ca="1" si="111"/>
        <v/>
      </c>
      <c r="X401" s="240"/>
      <c r="Y401" s="278"/>
      <c r="Z401" s="278"/>
      <c r="AA401" s="241"/>
      <c r="AB401" s="238"/>
      <c r="AC401" s="239" t="str">
        <f t="shared" ca="1" si="112"/>
        <v/>
      </c>
      <c r="AD401" s="245" t="str">
        <f t="shared" si="113"/>
        <v/>
      </c>
      <c r="AE401" s="245" t="str">
        <f t="shared" si="114"/>
        <v/>
      </c>
      <c r="AF401" s="11" t="str">
        <f>IF(AD401=4,VLOOKUP(AE401,設定_幼児!$A$2:$B$4,2,1),"---")</f>
        <v>---</v>
      </c>
      <c r="AG401" s="136" t="str">
        <f t="shared" si="115"/>
        <v xml:space="preserve"> </v>
      </c>
      <c r="AH401" s="18" t="str">
        <f t="shared" si="116"/>
        <v/>
      </c>
      <c r="AI401" s="47">
        <v>390</v>
      </c>
      <c r="AJ401" s="47" t="str">
        <f t="shared" si="117"/>
        <v/>
      </c>
      <c r="AK401" s="47" t="str">
        <f t="shared" si="118"/>
        <v>立得点表_幼児!3:７</v>
      </c>
      <c r="AL401" s="156" t="str">
        <f t="shared" si="119"/>
        <v>立得点表_幼児!11:15</v>
      </c>
      <c r="AM401" s="47" t="str">
        <f t="shared" si="120"/>
        <v>ボール得点表_幼児!3:７</v>
      </c>
      <c r="AN401" s="156" t="str">
        <f t="shared" si="121"/>
        <v>ボール得点表_幼児!11:15</v>
      </c>
      <c r="AO401" s="47" t="str">
        <f t="shared" si="122"/>
        <v>25m得点表_幼児!3:7</v>
      </c>
      <c r="AP401" s="156" t="str">
        <f t="shared" si="123"/>
        <v>25m得点表_幼児!11:15</v>
      </c>
      <c r="AQ401" s="47" t="str">
        <f t="shared" si="124"/>
        <v>往得点表_幼児!3:7</v>
      </c>
      <c r="AR401" s="156" t="str">
        <f t="shared" si="125"/>
        <v>往得点表_幼児!11:15</v>
      </c>
      <c r="AS401" s="47" t="e">
        <f>OR(AND(#REF!&lt;=7,#REF!&lt;&gt;""),AND(#REF!&gt;=50,#REF!=""))</f>
        <v>#REF!</v>
      </c>
    </row>
    <row r="402" spans="1:45">
      <c r="A402" s="10">
        <v>391</v>
      </c>
      <c r="B402" s="234"/>
      <c r="C402" s="235"/>
      <c r="D402" s="236"/>
      <c r="E402" s="237" t="str">
        <f t="shared" si="108"/>
        <v/>
      </c>
      <c r="F402" s="235"/>
      <c r="G402" s="235"/>
      <c r="H402" s="238"/>
      <c r="I402" s="239" t="str">
        <f t="shared" ca="1" si="109"/>
        <v/>
      </c>
      <c r="J402" s="240"/>
      <c r="K402" s="278"/>
      <c r="L402" s="278"/>
      <c r="M402" s="278"/>
      <c r="N402" s="241"/>
      <c r="O402" s="242"/>
      <c r="P402" s="106" t="str">
        <f t="shared" ca="1" si="110"/>
        <v/>
      </c>
      <c r="Q402" s="240"/>
      <c r="R402" s="278"/>
      <c r="S402" s="278"/>
      <c r="T402" s="278"/>
      <c r="U402" s="243"/>
      <c r="V402" s="106"/>
      <c r="W402" s="244" t="str">
        <f t="shared" ca="1" si="111"/>
        <v/>
      </c>
      <c r="X402" s="240"/>
      <c r="Y402" s="278"/>
      <c r="Z402" s="278"/>
      <c r="AA402" s="241"/>
      <c r="AB402" s="238"/>
      <c r="AC402" s="239" t="str">
        <f t="shared" ca="1" si="112"/>
        <v/>
      </c>
      <c r="AD402" s="245" t="str">
        <f t="shared" si="113"/>
        <v/>
      </c>
      <c r="AE402" s="245" t="str">
        <f t="shared" si="114"/>
        <v/>
      </c>
      <c r="AF402" s="11" t="str">
        <f>IF(AD402=4,VLOOKUP(AE402,設定_幼児!$A$2:$B$4,2,1),"---")</f>
        <v>---</v>
      </c>
      <c r="AG402" s="136" t="str">
        <f t="shared" si="115"/>
        <v xml:space="preserve"> </v>
      </c>
      <c r="AH402" s="18" t="str">
        <f t="shared" si="116"/>
        <v/>
      </c>
      <c r="AI402" s="47">
        <v>391</v>
      </c>
      <c r="AJ402" s="47" t="str">
        <f t="shared" si="117"/>
        <v/>
      </c>
      <c r="AK402" s="47" t="str">
        <f t="shared" si="118"/>
        <v>立得点表_幼児!3:７</v>
      </c>
      <c r="AL402" s="156" t="str">
        <f t="shared" si="119"/>
        <v>立得点表_幼児!11:15</v>
      </c>
      <c r="AM402" s="47" t="str">
        <f t="shared" si="120"/>
        <v>ボール得点表_幼児!3:７</v>
      </c>
      <c r="AN402" s="156" t="str">
        <f t="shared" si="121"/>
        <v>ボール得点表_幼児!11:15</v>
      </c>
      <c r="AO402" s="47" t="str">
        <f t="shared" si="122"/>
        <v>25m得点表_幼児!3:7</v>
      </c>
      <c r="AP402" s="156" t="str">
        <f t="shared" si="123"/>
        <v>25m得点表_幼児!11:15</v>
      </c>
      <c r="AQ402" s="47" t="str">
        <f t="shared" si="124"/>
        <v>往得点表_幼児!3:7</v>
      </c>
      <c r="AR402" s="156" t="str">
        <f t="shared" si="125"/>
        <v>往得点表_幼児!11:15</v>
      </c>
      <c r="AS402" s="47" t="e">
        <f>OR(AND(#REF!&lt;=7,#REF!&lt;&gt;""),AND(#REF!&gt;=50,#REF!=""))</f>
        <v>#REF!</v>
      </c>
    </row>
    <row r="403" spans="1:45">
      <c r="A403" s="10">
        <v>392</v>
      </c>
      <c r="B403" s="234"/>
      <c r="C403" s="235"/>
      <c r="D403" s="236"/>
      <c r="E403" s="237" t="str">
        <f t="shared" si="108"/>
        <v/>
      </c>
      <c r="F403" s="235"/>
      <c r="G403" s="235"/>
      <c r="H403" s="238"/>
      <c r="I403" s="239" t="str">
        <f t="shared" ca="1" si="109"/>
        <v/>
      </c>
      <c r="J403" s="240"/>
      <c r="K403" s="278"/>
      <c r="L403" s="278"/>
      <c r="M403" s="278"/>
      <c r="N403" s="241"/>
      <c r="O403" s="242"/>
      <c r="P403" s="106" t="str">
        <f t="shared" ca="1" si="110"/>
        <v/>
      </c>
      <c r="Q403" s="240"/>
      <c r="R403" s="278"/>
      <c r="S403" s="278"/>
      <c r="T403" s="278"/>
      <c r="U403" s="243"/>
      <c r="V403" s="106"/>
      <c r="W403" s="244" t="str">
        <f t="shared" ca="1" si="111"/>
        <v/>
      </c>
      <c r="X403" s="240"/>
      <c r="Y403" s="278"/>
      <c r="Z403" s="278"/>
      <c r="AA403" s="241"/>
      <c r="AB403" s="238"/>
      <c r="AC403" s="239" t="str">
        <f t="shared" ca="1" si="112"/>
        <v/>
      </c>
      <c r="AD403" s="245" t="str">
        <f t="shared" si="113"/>
        <v/>
      </c>
      <c r="AE403" s="245" t="str">
        <f t="shared" si="114"/>
        <v/>
      </c>
      <c r="AF403" s="11" t="str">
        <f>IF(AD403=4,VLOOKUP(AE403,設定_幼児!$A$2:$B$4,2,1),"---")</f>
        <v>---</v>
      </c>
      <c r="AG403" s="136" t="str">
        <f t="shared" si="115"/>
        <v xml:space="preserve"> </v>
      </c>
      <c r="AH403" s="18" t="str">
        <f t="shared" si="116"/>
        <v/>
      </c>
      <c r="AI403" s="47">
        <v>392</v>
      </c>
      <c r="AJ403" s="47" t="str">
        <f t="shared" si="117"/>
        <v/>
      </c>
      <c r="AK403" s="47" t="str">
        <f t="shared" si="118"/>
        <v>立得点表_幼児!3:７</v>
      </c>
      <c r="AL403" s="156" t="str">
        <f t="shared" si="119"/>
        <v>立得点表_幼児!11:15</v>
      </c>
      <c r="AM403" s="47" t="str">
        <f t="shared" si="120"/>
        <v>ボール得点表_幼児!3:７</v>
      </c>
      <c r="AN403" s="156" t="str">
        <f t="shared" si="121"/>
        <v>ボール得点表_幼児!11:15</v>
      </c>
      <c r="AO403" s="47" t="str">
        <f t="shared" si="122"/>
        <v>25m得点表_幼児!3:7</v>
      </c>
      <c r="AP403" s="156" t="str">
        <f t="shared" si="123"/>
        <v>25m得点表_幼児!11:15</v>
      </c>
      <c r="AQ403" s="47" t="str">
        <f t="shared" si="124"/>
        <v>往得点表_幼児!3:7</v>
      </c>
      <c r="AR403" s="156" t="str">
        <f t="shared" si="125"/>
        <v>往得点表_幼児!11:15</v>
      </c>
      <c r="AS403" s="47" t="e">
        <f>OR(AND(#REF!&lt;=7,#REF!&lt;&gt;""),AND(#REF!&gt;=50,#REF!=""))</f>
        <v>#REF!</v>
      </c>
    </row>
    <row r="404" spans="1:45">
      <c r="A404" s="10">
        <v>393</v>
      </c>
      <c r="B404" s="234"/>
      <c r="C404" s="235"/>
      <c r="D404" s="236"/>
      <c r="E404" s="237" t="str">
        <f t="shared" si="108"/>
        <v/>
      </c>
      <c r="F404" s="235"/>
      <c r="G404" s="235"/>
      <c r="H404" s="238"/>
      <c r="I404" s="239" t="str">
        <f t="shared" ca="1" si="109"/>
        <v/>
      </c>
      <c r="J404" s="240"/>
      <c r="K404" s="278"/>
      <c r="L404" s="278"/>
      <c r="M404" s="278"/>
      <c r="N404" s="241"/>
      <c r="O404" s="242"/>
      <c r="P404" s="106" t="str">
        <f t="shared" ca="1" si="110"/>
        <v/>
      </c>
      <c r="Q404" s="240"/>
      <c r="R404" s="278"/>
      <c r="S404" s="278"/>
      <c r="T404" s="278"/>
      <c r="U404" s="243"/>
      <c r="V404" s="106"/>
      <c r="W404" s="244" t="str">
        <f t="shared" ca="1" si="111"/>
        <v/>
      </c>
      <c r="X404" s="240"/>
      <c r="Y404" s="278"/>
      <c r="Z404" s="278"/>
      <c r="AA404" s="241"/>
      <c r="AB404" s="238"/>
      <c r="AC404" s="239" t="str">
        <f t="shared" ca="1" si="112"/>
        <v/>
      </c>
      <c r="AD404" s="245" t="str">
        <f t="shared" si="113"/>
        <v/>
      </c>
      <c r="AE404" s="245" t="str">
        <f t="shared" si="114"/>
        <v/>
      </c>
      <c r="AF404" s="11" t="str">
        <f>IF(AD404=4,VLOOKUP(AE404,設定_幼児!$A$2:$B$4,2,1),"---")</f>
        <v>---</v>
      </c>
      <c r="AG404" s="136" t="str">
        <f t="shared" si="115"/>
        <v xml:space="preserve"> </v>
      </c>
      <c r="AH404" s="18" t="str">
        <f t="shared" si="116"/>
        <v/>
      </c>
      <c r="AI404" s="47">
        <v>393</v>
      </c>
      <c r="AJ404" s="47" t="str">
        <f t="shared" si="117"/>
        <v/>
      </c>
      <c r="AK404" s="47" t="str">
        <f t="shared" si="118"/>
        <v>立得点表_幼児!3:７</v>
      </c>
      <c r="AL404" s="156" t="str">
        <f t="shared" si="119"/>
        <v>立得点表_幼児!11:15</v>
      </c>
      <c r="AM404" s="47" t="str">
        <f t="shared" si="120"/>
        <v>ボール得点表_幼児!3:７</v>
      </c>
      <c r="AN404" s="156" t="str">
        <f t="shared" si="121"/>
        <v>ボール得点表_幼児!11:15</v>
      </c>
      <c r="AO404" s="47" t="str">
        <f t="shared" si="122"/>
        <v>25m得点表_幼児!3:7</v>
      </c>
      <c r="AP404" s="156" t="str">
        <f t="shared" si="123"/>
        <v>25m得点表_幼児!11:15</v>
      </c>
      <c r="AQ404" s="47" t="str">
        <f t="shared" si="124"/>
        <v>往得点表_幼児!3:7</v>
      </c>
      <c r="AR404" s="156" t="str">
        <f t="shared" si="125"/>
        <v>往得点表_幼児!11:15</v>
      </c>
      <c r="AS404" s="47" t="e">
        <f>OR(AND(#REF!&lt;=7,#REF!&lt;&gt;""),AND(#REF!&gt;=50,#REF!=""))</f>
        <v>#REF!</v>
      </c>
    </row>
    <row r="405" spans="1:45">
      <c r="A405" s="10">
        <v>394</v>
      </c>
      <c r="B405" s="234"/>
      <c r="C405" s="235"/>
      <c r="D405" s="236"/>
      <c r="E405" s="237" t="str">
        <f t="shared" si="108"/>
        <v/>
      </c>
      <c r="F405" s="235"/>
      <c r="G405" s="235"/>
      <c r="H405" s="238"/>
      <c r="I405" s="239" t="str">
        <f t="shared" ca="1" si="109"/>
        <v/>
      </c>
      <c r="J405" s="240"/>
      <c r="K405" s="278"/>
      <c r="L405" s="278"/>
      <c r="M405" s="278"/>
      <c r="N405" s="241"/>
      <c r="O405" s="242"/>
      <c r="P405" s="106" t="str">
        <f t="shared" ca="1" si="110"/>
        <v/>
      </c>
      <c r="Q405" s="240"/>
      <c r="R405" s="278"/>
      <c r="S405" s="278"/>
      <c r="T405" s="278"/>
      <c r="U405" s="243"/>
      <c r="V405" s="106"/>
      <c r="W405" s="244" t="str">
        <f t="shared" ca="1" si="111"/>
        <v/>
      </c>
      <c r="X405" s="240"/>
      <c r="Y405" s="278"/>
      <c r="Z405" s="278"/>
      <c r="AA405" s="241"/>
      <c r="AB405" s="238"/>
      <c r="AC405" s="239" t="str">
        <f t="shared" ca="1" si="112"/>
        <v/>
      </c>
      <c r="AD405" s="245" t="str">
        <f t="shared" si="113"/>
        <v/>
      </c>
      <c r="AE405" s="245" t="str">
        <f t="shared" si="114"/>
        <v/>
      </c>
      <c r="AF405" s="11" t="str">
        <f>IF(AD405=4,VLOOKUP(AE405,設定_幼児!$A$2:$B$4,2,1),"---")</f>
        <v>---</v>
      </c>
      <c r="AG405" s="136" t="str">
        <f t="shared" si="115"/>
        <v xml:space="preserve"> </v>
      </c>
      <c r="AH405" s="18" t="str">
        <f t="shared" si="116"/>
        <v/>
      </c>
      <c r="AI405" s="47">
        <v>394</v>
      </c>
      <c r="AJ405" s="47" t="str">
        <f t="shared" si="117"/>
        <v/>
      </c>
      <c r="AK405" s="47" t="str">
        <f t="shared" si="118"/>
        <v>立得点表_幼児!3:７</v>
      </c>
      <c r="AL405" s="156" t="str">
        <f t="shared" si="119"/>
        <v>立得点表_幼児!11:15</v>
      </c>
      <c r="AM405" s="47" t="str">
        <f t="shared" si="120"/>
        <v>ボール得点表_幼児!3:７</v>
      </c>
      <c r="AN405" s="156" t="str">
        <f t="shared" si="121"/>
        <v>ボール得点表_幼児!11:15</v>
      </c>
      <c r="AO405" s="47" t="str">
        <f t="shared" si="122"/>
        <v>25m得点表_幼児!3:7</v>
      </c>
      <c r="AP405" s="156" t="str">
        <f t="shared" si="123"/>
        <v>25m得点表_幼児!11:15</v>
      </c>
      <c r="AQ405" s="47" t="str">
        <f t="shared" si="124"/>
        <v>往得点表_幼児!3:7</v>
      </c>
      <c r="AR405" s="156" t="str">
        <f t="shared" si="125"/>
        <v>往得点表_幼児!11:15</v>
      </c>
      <c r="AS405" s="47" t="e">
        <f>OR(AND(#REF!&lt;=7,#REF!&lt;&gt;""),AND(#REF!&gt;=50,#REF!=""))</f>
        <v>#REF!</v>
      </c>
    </row>
    <row r="406" spans="1:45">
      <c r="A406" s="10">
        <v>395</v>
      </c>
      <c r="B406" s="234"/>
      <c r="C406" s="235"/>
      <c r="D406" s="236"/>
      <c r="E406" s="237" t="str">
        <f t="shared" si="108"/>
        <v/>
      </c>
      <c r="F406" s="235"/>
      <c r="G406" s="235"/>
      <c r="H406" s="238"/>
      <c r="I406" s="239" t="str">
        <f t="shared" ca="1" si="109"/>
        <v/>
      </c>
      <c r="J406" s="240"/>
      <c r="K406" s="278"/>
      <c r="L406" s="278"/>
      <c r="M406" s="278"/>
      <c r="N406" s="241"/>
      <c r="O406" s="242"/>
      <c r="P406" s="106" t="str">
        <f t="shared" ca="1" si="110"/>
        <v/>
      </c>
      <c r="Q406" s="240"/>
      <c r="R406" s="278"/>
      <c r="S406" s="278"/>
      <c r="T406" s="278"/>
      <c r="U406" s="243"/>
      <c r="V406" s="106"/>
      <c r="W406" s="244" t="str">
        <f t="shared" ca="1" si="111"/>
        <v/>
      </c>
      <c r="X406" s="240"/>
      <c r="Y406" s="278"/>
      <c r="Z406" s="278"/>
      <c r="AA406" s="241"/>
      <c r="AB406" s="238"/>
      <c r="AC406" s="239" t="str">
        <f t="shared" ca="1" si="112"/>
        <v/>
      </c>
      <c r="AD406" s="245" t="str">
        <f t="shared" si="113"/>
        <v/>
      </c>
      <c r="AE406" s="245" t="str">
        <f t="shared" si="114"/>
        <v/>
      </c>
      <c r="AF406" s="11" t="str">
        <f>IF(AD406=4,VLOOKUP(AE406,設定_幼児!$A$2:$B$4,2,1),"---")</f>
        <v>---</v>
      </c>
      <c r="AG406" s="136" t="str">
        <f t="shared" si="115"/>
        <v xml:space="preserve"> </v>
      </c>
      <c r="AH406" s="18" t="str">
        <f t="shared" si="116"/>
        <v/>
      </c>
      <c r="AI406" s="47">
        <v>395</v>
      </c>
      <c r="AJ406" s="47" t="str">
        <f t="shared" si="117"/>
        <v/>
      </c>
      <c r="AK406" s="47" t="str">
        <f t="shared" si="118"/>
        <v>立得点表_幼児!3:７</v>
      </c>
      <c r="AL406" s="156" t="str">
        <f t="shared" si="119"/>
        <v>立得点表_幼児!11:15</v>
      </c>
      <c r="AM406" s="47" t="str">
        <f t="shared" si="120"/>
        <v>ボール得点表_幼児!3:７</v>
      </c>
      <c r="AN406" s="156" t="str">
        <f t="shared" si="121"/>
        <v>ボール得点表_幼児!11:15</v>
      </c>
      <c r="AO406" s="47" t="str">
        <f t="shared" si="122"/>
        <v>25m得点表_幼児!3:7</v>
      </c>
      <c r="AP406" s="156" t="str">
        <f t="shared" si="123"/>
        <v>25m得点表_幼児!11:15</v>
      </c>
      <c r="AQ406" s="47" t="str">
        <f t="shared" si="124"/>
        <v>往得点表_幼児!3:7</v>
      </c>
      <c r="AR406" s="156" t="str">
        <f t="shared" si="125"/>
        <v>往得点表_幼児!11:15</v>
      </c>
      <c r="AS406" s="47" t="e">
        <f>OR(AND(#REF!&lt;=7,#REF!&lt;&gt;""),AND(#REF!&gt;=50,#REF!=""))</f>
        <v>#REF!</v>
      </c>
    </row>
    <row r="407" spans="1:45">
      <c r="A407" s="10">
        <v>396</v>
      </c>
      <c r="B407" s="234"/>
      <c r="C407" s="235"/>
      <c r="D407" s="236"/>
      <c r="E407" s="237" t="str">
        <f t="shared" si="108"/>
        <v/>
      </c>
      <c r="F407" s="235"/>
      <c r="G407" s="235"/>
      <c r="H407" s="238"/>
      <c r="I407" s="239" t="str">
        <f t="shared" ca="1" si="109"/>
        <v/>
      </c>
      <c r="J407" s="240"/>
      <c r="K407" s="278"/>
      <c r="L407" s="278"/>
      <c r="M407" s="278"/>
      <c r="N407" s="241"/>
      <c r="O407" s="242"/>
      <c r="P407" s="106" t="str">
        <f t="shared" ca="1" si="110"/>
        <v/>
      </c>
      <c r="Q407" s="240"/>
      <c r="R407" s="278"/>
      <c r="S407" s="278"/>
      <c r="T407" s="278"/>
      <c r="U407" s="243"/>
      <c r="V407" s="106"/>
      <c r="W407" s="244" t="str">
        <f t="shared" ca="1" si="111"/>
        <v/>
      </c>
      <c r="X407" s="240"/>
      <c r="Y407" s="278"/>
      <c r="Z407" s="278"/>
      <c r="AA407" s="241"/>
      <c r="AB407" s="238"/>
      <c r="AC407" s="239" t="str">
        <f t="shared" ca="1" si="112"/>
        <v/>
      </c>
      <c r="AD407" s="245" t="str">
        <f t="shared" si="113"/>
        <v/>
      </c>
      <c r="AE407" s="245" t="str">
        <f t="shared" si="114"/>
        <v/>
      </c>
      <c r="AF407" s="11" t="str">
        <f>IF(AD407=4,VLOOKUP(AE407,設定_幼児!$A$2:$B$4,2,1),"---")</f>
        <v>---</v>
      </c>
      <c r="AG407" s="136" t="str">
        <f t="shared" si="115"/>
        <v xml:space="preserve"> </v>
      </c>
      <c r="AH407" s="18" t="str">
        <f t="shared" si="116"/>
        <v/>
      </c>
      <c r="AI407" s="47">
        <v>396</v>
      </c>
      <c r="AJ407" s="47" t="str">
        <f t="shared" si="117"/>
        <v/>
      </c>
      <c r="AK407" s="47" t="str">
        <f t="shared" si="118"/>
        <v>立得点表_幼児!3:７</v>
      </c>
      <c r="AL407" s="156" t="str">
        <f t="shared" si="119"/>
        <v>立得点表_幼児!11:15</v>
      </c>
      <c r="AM407" s="47" t="str">
        <f t="shared" si="120"/>
        <v>ボール得点表_幼児!3:７</v>
      </c>
      <c r="AN407" s="156" t="str">
        <f t="shared" si="121"/>
        <v>ボール得点表_幼児!11:15</v>
      </c>
      <c r="AO407" s="47" t="str">
        <f t="shared" si="122"/>
        <v>25m得点表_幼児!3:7</v>
      </c>
      <c r="AP407" s="156" t="str">
        <f t="shared" si="123"/>
        <v>25m得点表_幼児!11:15</v>
      </c>
      <c r="AQ407" s="47" t="str">
        <f t="shared" si="124"/>
        <v>往得点表_幼児!3:7</v>
      </c>
      <c r="AR407" s="156" t="str">
        <f t="shared" si="125"/>
        <v>往得点表_幼児!11:15</v>
      </c>
      <c r="AS407" s="47" t="e">
        <f>OR(AND(#REF!&lt;=7,#REF!&lt;&gt;""),AND(#REF!&gt;=50,#REF!=""))</f>
        <v>#REF!</v>
      </c>
    </row>
    <row r="408" spans="1:45">
      <c r="A408" s="10">
        <v>397</v>
      </c>
      <c r="B408" s="234"/>
      <c r="C408" s="235"/>
      <c r="D408" s="236"/>
      <c r="E408" s="237" t="str">
        <f t="shared" si="108"/>
        <v/>
      </c>
      <c r="F408" s="235"/>
      <c r="G408" s="235"/>
      <c r="H408" s="238"/>
      <c r="I408" s="239" t="str">
        <f t="shared" ca="1" si="109"/>
        <v/>
      </c>
      <c r="J408" s="240"/>
      <c r="K408" s="278"/>
      <c r="L408" s="278"/>
      <c r="M408" s="278"/>
      <c r="N408" s="241"/>
      <c r="O408" s="242"/>
      <c r="P408" s="106" t="str">
        <f t="shared" ca="1" si="110"/>
        <v/>
      </c>
      <c r="Q408" s="240"/>
      <c r="R408" s="278"/>
      <c r="S408" s="278"/>
      <c r="T408" s="278"/>
      <c r="U408" s="243"/>
      <c r="V408" s="106"/>
      <c r="W408" s="244" t="str">
        <f t="shared" ca="1" si="111"/>
        <v/>
      </c>
      <c r="X408" s="240"/>
      <c r="Y408" s="278"/>
      <c r="Z408" s="278"/>
      <c r="AA408" s="241"/>
      <c r="AB408" s="238"/>
      <c r="AC408" s="239" t="str">
        <f t="shared" ca="1" si="112"/>
        <v/>
      </c>
      <c r="AD408" s="245" t="str">
        <f t="shared" si="113"/>
        <v/>
      </c>
      <c r="AE408" s="245" t="str">
        <f t="shared" si="114"/>
        <v/>
      </c>
      <c r="AF408" s="11" t="str">
        <f>IF(AD408=4,VLOOKUP(AE408,設定_幼児!$A$2:$B$4,2,1),"---")</f>
        <v>---</v>
      </c>
      <c r="AG408" s="136" t="str">
        <f t="shared" si="115"/>
        <v xml:space="preserve"> </v>
      </c>
      <c r="AH408" s="18" t="str">
        <f t="shared" si="116"/>
        <v/>
      </c>
      <c r="AI408" s="47">
        <v>397</v>
      </c>
      <c r="AJ408" s="47" t="str">
        <f t="shared" si="117"/>
        <v/>
      </c>
      <c r="AK408" s="47" t="str">
        <f t="shared" si="118"/>
        <v>立得点表_幼児!3:７</v>
      </c>
      <c r="AL408" s="156" t="str">
        <f t="shared" si="119"/>
        <v>立得点表_幼児!11:15</v>
      </c>
      <c r="AM408" s="47" t="str">
        <f t="shared" si="120"/>
        <v>ボール得点表_幼児!3:７</v>
      </c>
      <c r="AN408" s="156" t="str">
        <f t="shared" si="121"/>
        <v>ボール得点表_幼児!11:15</v>
      </c>
      <c r="AO408" s="47" t="str">
        <f t="shared" si="122"/>
        <v>25m得点表_幼児!3:7</v>
      </c>
      <c r="AP408" s="156" t="str">
        <f t="shared" si="123"/>
        <v>25m得点表_幼児!11:15</v>
      </c>
      <c r="AQ408" s="47" t="str">
        <f t="shared" si="124"/>
        <v>往得点表_幼児!3:7</v>
      </c>
      <c r="AR408" s="156" t="str">
        <f t="shared" si="125"/>
        <v>往得点表_幼児!11:15</v>
      </c>
      <c r="AS408" s="47" t="e">
        <f>OR(AND(#REF!&lt;=7,#REF!&lt;&gt;""),AND(#REF!&gt;=50,#REF!=""))</f>
        <v>#REF!</v>
      </c>
    </row>
    <row r="409" spans="1:45">
      <c r="A409" s="10">
        <v>398</v>
      </c>
      <c r="B409" s="234"/>
      <c r="C409" s="235"/>
      <c r="D409" s="236"/>
      <c r="E409" s="237" t="str">
        <f t="shared" si="108"/>
        <v/>
      </c>
      <c r="F409" s="235"/>
      <c r="G409" s="235"/>
      <c r="H409" s="238"/>
      <c r="I409" s="239" t="str">
        <f t="shared" ca="1" si="109"/>
        <v/>
      </c>
      <c r="J409" s="240"/>
      <c r="K409" s="278"/>
      <c r="L409" s="278"/>
      <c r="M409" s="278"/>
      <c r="N409" s="241"/>
      <c r="O409" s="242"/>
      <c r="P409" s="106" t="str">
        <f t="shared" ca="1" si="110"/>
        <v/>
      </c>
      <c r="Q409" s="240"/>
      <c r="R409" s="278"/>
      <c r="S409" s="278"/>
      <c r="T409" s="278"/>
      <c r="U409" s="243"/>
      <c r="V409" s="106"/>
      <c r="W409" s="244" t="str">
        <f t="shared" ca="1" si="111"/>
        <v/>
      </c>
      <c r="X409" s="240"/>
      <c r="Y409" s="278"/>
      <c r="Z409" s="278"/>
      <c r="AA409" s="241"/>
      <c r="AB409" s="238"/>
      <c r="AC409" s="239" t="str">
        <f t="shared" ca="1" si="112"/>
        <v/>
      </c>
      <c r="AD409" s="245" t="str">
        <f t="shared" si="113"/>
        <v/>
      </c>
      <c r="AE409" s="245" t="str">
        <f t="shared" si="114"/>
        <v/>
      </c>
      <c r="AF409" s="11" t="str">
        <f>IF(AD409=4,VLOOKUP(AE409,設定_幼児!$A$2:$B$4,2,1),"---")</f>
        <v>---</v>
      </c>
      <c r="AG409" s="136" t="str">
        <f t="shared" si="115"/>
        <v xml:space="preserve"> </v>
      </c>
      <c r="AH409" s="18" t="str">
        <f t="shared" si="116"/>
        <v/>
      </c>
      <c r="AI409" s="47">
        <v>398</v>
      </c>
      <c r="AJ409" s="47" t="str">
        <f t="shared" si="117"/>
        <v/>
      </c>
      <c r="AK409" s="47" t="str">
        <f t="shared" si="118"/>
        <v>立得点表_幼児!3:７</v>
      </c>
      <c r="AL409" s="156" t="str">
        <f t="shared" si="119"/>
        <v>立得点表_幼児!11:15</v>
      </c>
      <c r="AM409" s="47" t="str">
        <f t="shared" si="120"/>
        <v>ボール得点表_幼児!3:７</v>
      </c>
      <c r="AN409" s="156" t="str">
        <f t="shared" si="121"/>
        <v>ボール得点表_幼児!11:15</v>
      </c>
      <c r="AO409" s="47" t="str">
        <f t="shared" si="122"/>
        <v>25m得点表_幼児!3:7</v>
      </c>
      <c r="AP409" s="156" t="str">
        <f t="shared" si="123"/>
        <v>25m得点表_幼児!11:15</v>
      </c>
      <c r="AQ409" s="47" t="str">
        <f t="shared" si="124"/>
        <v>往得点表_幼児!3:7</v>
      </c>
      <c r="AR409" s="156" t="str">
        <f t="shared" si="125"/>
        <v>往得点表_幼児!11:15</v>
      </c>
      <c r="AS409" s="47" t="e">
        <f>OR(AND(#REF!&lt;=7,#REF!&lt;&gt;""),AND(#REF!&gt;=50,#REF!=""))</f>
        <v>#REF!</v>
      </c>
    </row>
    <row r="410" spans="1:45">
      <c r="A410" s="10">
        <v>399</v>
      </c>
      <c r="B410" s="234"/>
      <c r="C410" s="235"/>
      <c r="D410" s="236"/>
      <c r="E410" s="237" t="str">
        <f t="shared" si="108"/>
        <v/>
      </c>
      <c r="F410" s="235"/>
      <c r="G410" s="235"/>
      <c r="H410" s="238"/>
      <c r="I410" s="239" t="str">
        <f t="shared" ca="1" si="109"/>
        <v/>
      </c>
      <c r="J410" s="240"/>
      <c r="K410" s="278"/>
      <c r="L410" s="278"/>
      <c r="M410" s="278"/>
      <c r="N410" s="241"/>
      <c r="O410" s="242"/>
      <c r="P410" s="106" t="str">
        <f t="shared" ca="1" si="110"/>
        <v/>
      </c>
      <c r="Q410" s="240"/>
      <c r="R410" s="278"/>
      <c r="S410" s="278"/>
      <c r="T410" s="278"/>
      <c r="U410" s="243"/>
      <c r="V410" s="106"/>
      <c r="W410" s="244" t="str">
        <f t="shared" ca="1" si="111"/>
        <v/>
      </c>
      <c r="X410" s="240"/>
      <c r="Y410" s="278"/>
      <c r="Z410" s="278"/>
      <c r="AA410" s="241"/>
      <c r="AB410" s="238"/>
      <c r="AC410" s="239" t="str">
        <f t="shared" ca="1" si="112"/>
        <v/>
      </c>
      <c r="AD410" s="245" t="str">
        <f t="shared" si="113"/>
        <v/>
      </c>
      <c r="AE410" s="245" t="str">
        <f t="shared" si="114"/>
        <v/>
      </c>
      <c r="AF410" s="11" t="str">
        <f>IF(AD410=4,VLOOKUP(AE410,設定_幼児!$A$2:$B$4,2,1),"---")</f>
        <v>---</v>
      </c>
      <c r="AG410" s="136" t="str">
        <f t="shared" si="115"/>
        <v xml:space="preserve"> </v>
      </c>
      <c r="AH410" s="18" t="str">
        <f t="shared" si="116"/>
        <v/>
      </c>
      <c r="AI410" s="47">
        <v>399</v>
      </c>
      <c r="AJ410" s="47" t="str">
        <f t="shared" si="117"/>
        <v/>
      </c>
      <c r="AK410" s="47" t="str">
        <f t="shared" si="118"/>
        <v>立得点表_幼児!3:７</v>
      </c>
      <c r="AL410" s="156" t="str">
        <f t="shared" si="119"/>
        <v>立得点表_幼児!11:15</v>
      </c>
      <c r="AM410" s="47" t="str">
        <f t="shared" si="120"/>
        <v>ボール得点表_幼児!3:７</v>
      </c>
      <c r="AN410" s="156" t="str">
        <f t="shared" si="121"/>
        <v>ボール得点表_幼児!11:15</v>
      </c>
      <c r="AO410" s="47" t="str">
        <f t="shared" si="122"/>
        <v>25m得点表_幼児!3:7</v>
      </c>
      <c r="AP410" s="156" t="str">
        <f t="shared" si="123"/>
        <v>25m得点表_幼児!11:15</v>
      </c>
      <c r="AQ410" s="47" t="str">
        <f t="shared" si="124"/>
        <v>往得点表_幼児!3:7</v>
      </c>
      <c r="AR410" s="156" t="str">
        <f t="shared" si="125"/>
        <v>往得点表_幼児!11:15</v>
      </c>
      <c r="AS410" s="47" t="e">
        <f>OR(AND(#REF!&lt;=7,#REF!&lt;&gt;""),AND(#REF!&gt;=50,#REF!=""))</f>
        <v>#REF!</v>
      </c>
    </row>
    <row r="411" spans="1:45">
      <c r="A411" s="10">
        <v>400</v>
      </c>
      <c r="B411" s="234"/>
      <c r="C411" s="235"/>
      <c r="D411" s="236"/>
      <c r="E411" s="237" t="str">
        <f t="shared" si="108"/>
        <v/>
      </c>
      <c r="F411" s="235"/>
      <c r="G411" s="235"/>
      <c r="H411" s="238"/>
      <c r="I411" s="239" t="str">
        <f t="shared" ca="1" si="109"/>
        <v/>
      </c>
      <c r="J411" s="240"/>
      <c r="K411" s="278"/>
      <c r="L411" s="278"/>
      <c r="M411" s="278"/>
      <c r="N411" s="241"/>
      <c r="O411" s="242"/>
      <c r="P411" s="106" t="str">
        <f t="shared" ca="1" si="110"/>
        <v/>
      </c>
      <c r="Q411" s="240"/>
      <c r="R411" s="278"/>
      <c r="S411" s="278"/>
      <c r="T411" s="278"/>
      <c r="U411" s="243"/>
      <c r="V411" s="106"/>
      <c r="W411" s="244" t="str">
        <f t="shared" ca="1" si="111"/>
        <v/>
      </c>
      <c r="X411" s="240"/>
      <c r="Y411" s="278"/>
      <c r="Z411" s="278"/>
      <c r="AA411" s="241"/>
      <c r="AB411" s="238"/>
      <c r="AC411" s="239" t="str">
        <f t="shared" ca="1" si="112"/>
        <v/>
      </c>
      <c r="AD411" s="245" t="str">
        <f t="shared" si="113"/>
        <v/>
      </c>
      <c r="AE411" s="245" t="str">
        <f t="shared" si="114"/>
        <v/>
      </c>
      <c r="AF411" s="11" t="str">
        <f>IF(AD411=4,VLOOKUP(AE411,設定_幼児!$A$2:$B$4,2,1),"---")</f>
        <v>---</v>
      </c>
      <c r="AG411" s="136" t="str">
        <f t="shared" si="115"/>
        <v xml:space="preserve"> </v>
      </c>
      <c r="AH411" s="18" t="str">
        <f t="shared" si="116"/>
        <v/>
      </c>
      <c r="AI411" s="47">
        <v>400</v>
      </c>
      <c r="AJ411" s="47" t="str">
        <f t="shared" si="117"/>
        <v/>
      </c>
      <c r="AK411" s="47" t="str">
        <f t="shared" si="118"/>
        <v>立得点表_幼児!3:７</v>
      </c>
      <c r="AL411" s="156" t="str">
        <f t="shared" si="119"/>
        <v>立得点表_幼児!11:15</v>
      </c>
      <c r="AM411" s="47" t="str">
        <f t="shared" si="120"/>
        <v>ボール得点表_幼児!3:７</v>
      </c>
      <c r="AN411" s="156" t="str">
        <f t="shared" si="121"/>
        <v>ボール得点表_幼児!11:15</v>
      </c>
      <c r="AO411" s="47" t="str">
        <f t="shared" si="122"/>
        <v>25m得点表_幼児!3:7</v>
      </c>
      <c r="AP411" s="156" t="str">
        <f t="shared" si="123"/>
        <v>25m得点表_幼児!11:15</v>
      </c>
      <c r="AQ411" s="47" t="str">
        <f t="shared" si="124"/>
        <v>往得点表_幼児!3:7</v>
      </c>
      <c r="AR411" s="156" t="str">
        <f t="shared" si="125"/>
        <v>往得点表_幼児!11:15</v>
      </c>
      <c r="AS411" s="47" t="e">
        <f>OR(AND(#REF!&lt;=7,#REF!&lt;&gt;""),AND(#REF!&gt;=50,#REF!=""))</f>
        <v>#REF!</v>
      </c>
    </row>
    <row r="412" spans="1:45">
      <c r="A412" s="10">
        <v>401</v>
      </c>
      <c r="B412" s="234"/>
      <c r="C412" s="235"/>
      <c r="D412" s="236"/>
      <c r="E412" s="237" t="str">
        <f t="shared" si="108"/>
        <v/>
      </c>
      <c r="F412" s="235"/>
      <c r="G412" s="235"/>
      <c r="H412" s="238"/>
      <c r="I412" s="239" t="str">
        <f t="shared" ca="1" si="109"/>
        <v/>
      </c>
      <c r="J412" s="240"/>
      <c r="K412" s="278"/>
      <c r="L412" s="278"/>
      <c r="M412" s="278"/>
      <c r="N412" s="241"/>
      <c r="O412" s="242"/>
      <c r="P412" s="106" t="str">
        <f t="shared" ca="1" si="110"/>
        <v/>
      </c>
      <c r="Q412" s="240"/>
      <c r="R412" s="278"/>
      <c r="S412" s="278"/>
      <c r="T412" s="278"/>
      <c r="U412" s="243"/>
      <c r="V412" s="106"/>
      <c r="W412" s="244" t="str">
        <f t="shared" ca="1" si="111"/>
        <v/>
      </c>
      <c r="X412" s="240"/>
      <c r="Y412" s="278"/>
      <c r="Z412" s="278"/>
      <c r="AA412" s="241"/>
      <c r="AB412" s="238"/>
      <c r="AC412" s="239" t="str">
        <f t="shared" ca="1" si="112"/>
        <v/>
      </c>
      <c r="AD412" s="245" t="str">
        <f t="shared" si="113"/>
        <v/>
      </c>
      <c r="AE412" s="245" t="str">
        <f t="shared" si="114"/>
        <v/>
      </c>
      <c r="AF412" s="11" t="str">
        <f>IF(AD412=4,VLOOKUP(AE412,設定_幼児!$A$2:$B$4,2,1),"---")</f>
        <v>---</v>
      </c>
      <c r="AG412" s="136" t="str">
        <f t="shared" si="115"/>
        <v xml:space="preserve"> </v>
      </c>
      <c r="AH412" s="18" t="str">
        <f t="shared" si="116"/>
        <v/>
      </c>
      <c r="AI412" s="47">
        <v>401</v>
      </c>
      <c r="AJ412" s="47" t="str">
        <f t="shared" si="117"/>
        <v/>
      </c>
      <c r="AK412" s="47" t="str">
        <f t="shared" si="118"/>
        <v>立得点表_幼児!3:７</v>
      </c>
      <c r="AL412" s="156" t="str">
        <f t="shared" si="119"/>
        <v>立得点表_幼児!11:15</v>
      </c>
      <c r="AM412" s="47" t="str">
        <f t="shared" si="120"/>
        <v>ボール得点表_幼児!3:７</v>
      </c>
      <c r="AN412" s="156" t="str">
        <f t="shared" si="121"/>
        <v>ボール得点表_幼児!11:15</v>
      </c>
      <c r="AO412" s="47" t="str">
        <f t="shared" si="122"/>
        <v>25m得点表_幼児!3:7</v>
      </c>
      <c r="AP412" s="156" t="str">
        <f t="shared" si="123"/>
        <v>25m得点表_幼児!11:15</v>
      </c>
      <c r="AQ412" s="47" t="str">
        <f t="shared" si="124"/>
        <v>往得点表_幼児!3:7</v>
      </c>
      <c r="AR412" s="156" t="str">
        <f t="shared" si="125"/>
        <v>往得点表_幼児!11:15</v>
      </c>
      <c r="AS412" s="47" t="e">
        <f>OR(AND(#REF!&lt;=7,#REF!&lt;&gt;""),AND(#REF!&gt;=50,#REF!=""))</f>
        <v>#REF!</v>
      </c>
    </row>
    <row r="413" spans="1:45">
      <c r="A413" s="10">
        <v>402</v>
      </c>
      <c r="B413" s="234"/>
      <c r="C413" s="235"/>
      <c r="D413" s="236"/>
      <c r="E413" s="237" t="str">
        <f t="shared" si="108"/>
        <v/>
      </c>
      <c r="F413" s="235"/>
      <c r="G413" s="235"/>
      <c r="H413" s="238"/>
      <c r="I413" s="239" t="str">
        <f t="shared" ca="1" si="109"/>
        <v/>
      </c>
      <c r="J413" s="240"/>
      <c r="K413" s="278"/>
      <c r="L413" s="278"/>
      <c r="M413" s="278"/>
      <c r="N413" s="241"/>
      <c r="O413" s="242"/>
      <c r="P413" s="106" t="str">
        <f t="shared" ca="1" si="110"/>
        <v/>
      </c>
      <c r="Q413" s="240"/>
      <c r="R413" s="278"/>
      <c r="S413" s="278"/>
      <c r="T413" s="278"/>
      <c r="U413" s="243"/>
      <c r="V413" s="106"/>
      <c r="W413" s="244" t="str">
        <f t="shared" ca="1" si="111"/>
        <v/>
      </c>
      <c r="X413" s="240"/>
      <c r="Y413" s="278"/>
      <c r="Z413" s="278"/>
      <c r="AA413" s="241"/>
      <c r="AB413" s="238"/>
      <c r="AC413" s="239" t="str">
        <f t="shared" ca="1" si="112"/>
        <v/>
      </c>
      <c r="AD413" s="245" t="str">
        <f t="shared" si="113"/>
        <v/>
      </c>
      <c r="AE413" s="245" t="str">
        <f t="shared" si="114"/>
        <v/>
      </c>
      <c r="AF413" s="11" t="str">
        <f>IF(AD413=4,VLOOKUP(AE413,設定_幼児!$A$2:$B$4,2,1),"---")</f>
        <v>---</v>
      </c>
      <c r="AG413" s="136" t="str">
        <f t="shared" si="115"/>
        <v xml:space="preserve"> </v>
      </c>
      <c r="AH413" s="18" t="str">
        <f t="shared" si="116"/>
        <v/>
      </c>
      <c r="AI413" s="47">
        <v>402</v>
      </c>
      <c r="AJ413" s="47" t="str">
        <f t="shared" si="117"/>
        <v/>
      </c>
      <c r="AK413" s="47" t="str">
        <f t="shared" si="118"/>
        <v>立得点表_幼児!3:７</v>
      </c>
      <c r="AL413" s="156" t="str">
        <f t="shared" si="119"/>
        <v>立得点表_幼児!11:15</v>
      </c>
      <c r="AM413" s="47" t="str">
        <f t="shared" si="120"/>
        <v>ボール得点表_幼児!3:７</v>
      </c>
      <c r="AN413" s="156" t="str">
        <f t="shared" si="121"/>
        <v>ボール得点表_幼児!11:15</v>
      </c>
      <c r="AO413" s="47" t="str">
        <f t="shared" si="122"/>
        <v>25m得点表_幼児!3:7</v>
      </c>
      <c r="AP413" s="156" t="str">
        <f t="shared" si="123"/>
        <v>25m得点表_幼児!11:15</v>
      </c>
      <c r="AQ413" s="47" t="str">
        <f t="shared" si="124"/>
        <v>往得点表_幼児!3:7</v>
      </c>
      <c r="AR413" s="156" t="str">
        <f t="shared" si="125"/>
        <v>往得点表_幼児!11:15</v>
      </c>
      <c r="AS413" s="47" t="e">
        <f>OR(AND(#REF!&lt;=7,#REF!&lt;&gt;""),AND(#REF!&gt;=50,#REF!=""))</f>
        <v>#REF!</v>
      </c>
    </row>
    <row r="414" spans="1:45">
      <c r="A414" s="10">
        <v>403</v>
      </c>
      <c r="B414" s="234"/>
      <c r="C414" s="235"/>
      <c r="D414" s="236"/>
      <c r="E414" s="237" t="str">
        <f t="shared" si="108"/>
        <v/>
      </c>
      <c r="F414" s="235"/>
      <c r="G414" s="235"/>
      <c r="H414" s="238"/>
      <c r="I414" s="239" t="str">
        <f t="shared" ca="1" si="109"/>
        <v/>
      </c>
      <c r="J414" s="240"/>
      <c r="K414" s="278"/>
      <c r="L414" s="278"/>
      <c r="M414" s="278"/>
      <c r="N414" s="241"/>
      <c r="O414" s="242"/>
      <c r="P414" s="106" t="str">
        <f t="shared" ca="1" si="110"/>
        <v/>
      </c>
      <c r="Q414" s="240"/>
      <c r="R414" s="278"/>
      <c r="S414" s="278"/>
      <c r="T414" s="278"/>
      <c r="U414" s="243"/>
      <c r="V414" s="106"/>
      <c r="W414" s="244" t="str">
        <f t="shared" ca="1" si="111"/>
        <v/>
      </c>
      <c r="X414" s="240"/>
      <c r="Y414" s="278"/>
      <c r="Z414" s="278"/>
      <c r="AA414" s="241"/>
      <c r="AB414" s="238"/>
      <c r="AC414" s="239" t="str">
        <f t="shared" ca="1" si="112"/>
        <v/>
      </c>
      <c r="AD414" s="245" t="str">
        <f t="shared" si="113"/>
        <v/>
      </c>
      <c r="AE414" s="245" t="str">
        <f t="shared" si="114"/>
        <v/>
      </c>
      <c r="AF414" s="11" t="str">
        <f>IF(AD414=4,VLOOKUP(AE414,設定_幼児!$A$2:$B$4,2,1),"---")</f>
        <v>---</v>
      </c>
      <c r="AG414" s="136" t="str">
        <f t="shared" si="115"/>
        <v xml:space="preserve"> </v>
      </c>
      <c r="AH414" s="18" t="str">
        <f t="shared" si="116"/>
        <v/>
      </c>
      <c r="AI414" s="47">
        <v>403</v>
      </c>
      <c r="AJ414" s="47" t="str">
        <f t="shared" si="117"/>
        <v/>
      </c>
      <c r="AK414" s="47" t="str">
        <f t="shared" si="118"/>
        <v>立得点表_幼児!3:７</v>
      </c>
      <c r="AL414" s="156" t="str">
        <f t="shared" si="119"/>
        <v>立得点表_幼児!11:15</v>
      </c>
      <c r="AM414" s="47" t="str">
        <f t="shared" si="120"/>
        <v>ボール得点表_幼児!3:７</v>
      </c>
      <c r="AN414" s="156" t="str">
        <f t="shared" si="121"/>
        <v>ボール得点表_幼児!11:15</v>
      </c>
      <c r="AO414" s="47" t="str">
        <f t="shared" si="122"/>
        <v>25m得点表_幼児!3:7</v>
      </c>
      <c r="AP414" s="156" t="str">
        <f t="shared" si="123"/>
        <v>25m得点表_幼児!11:15</v>
      </c>
      <c r="AQ414" s="47" t="str">
        <f t="shared" si="124"/>
        <v>往得点表_幼児!3:7</v>
      </c>
      <c r="AR414" s="156" t="str">
        <f t="shared" si="125"/>
        <v>往得点表_幼児!11:15</v>
      </c>
      <c r="AS414" s="47" t="e">
        <f>OR(AND(#REF!&lt;=7,#REF!&lt;&gt;""),AND(#REF!&gt;=50,#REF!=""))</f>
        <v>#REF!</v>
      </c>
    </row>
    <row r="415" spans="1:45">
      <c r="A415" s="10">
        <v>404</v>
      </c>
      <c r="B415" s="234"/>
      <c r="C415" s="235"/>
      <c r="D415" s="236"/>
      <c r="E415" s="237" t="str">
        <f t="shared" si="108"/>
        <v/>
      </c>
      <c r="F415" s="235"/>
      <c r="G415" s="235"/>
      <c r="H415" s="238"/>
      <c r="I415" s="239" t="str">
        <f t="shared" ca="1" si="109"/>
        <v/>
      </c>
      <c r="J415" s="240"/>
      <c r="K415" s="278"/>
      <c r="L415" s="278"/>
      <c r="M415" s="278"/>
      <c r="N415" s="241"/>
      <c r="O415" s="242"/>
      <c r="P415" s="106" t="str">
        <f t="shared" ca="1" si="110"/>
        <v/>
      </c>
      <c r="Q415" s="240"/>
      <c r="R415" s="278"/>
      <c r="S415" s="278"/>
      <c r="T415" s="278"/>
      <c r="U415" s="243"/>
      <c r="V415" s="106"/>
      <c r="W415" s="244" t="str">
        <f t="shared" ca="1" si="111"/>
        <v/>
      </c>
      <c r="X415" s="240"/>
      <c r="Y415" s="278"/>
      <c r="Z415" s="278"/>
      <c r="AA415" s="241"/>
      <c r="AB415" s="238"/>
      <c r="AC415" s="239" t="str">
        <f t="shared" ca="1" si="112"/>
        <v/>
      </c>
      <c r="AD415" s="245" t="str">
        <f t="shared" si="113"/>
        <v/>
      </c>
      <c r="AE415" s="245" t="str">
        <f t="shared" si="114"/>
        <v/>
      </c>
      <c r="AF415" s="11" t="str">
        <f>IF(AD415=4,VLOOKUP(AE415,設定_幼児!$A$2:$B$4,2,1),"---")</f>
        <v>---</v>
      </c>
      <c r="AG415" s="136" t="str">
        <f t="shared" si="115"/>
        <v xml:space="preserve"> </v>
      </c>
      <c r="AH415" s="18" t="str">
        <f t="shared" si="116"/>
        <v/>
      </c>
      <c r="AI415" s="47">
        <v>404</v>
      </c>
      <c r="AJ415" s="47" t="str">
        <f t="shared" si="117"/>
        <v/>
      </c>
      <c r="AK415" s="47" t="str">
        <f t="shared" si="118"/>
        <v>立得点表_幼児!3:７</v>
      </c>
      <c r="AL415" s="156" t="str">
        <f t="shared" si="119"/>
        <v>立得点表_幼児!11:15</v>
      </c>
      <c r="AM415" s="47" t="str">
        <f t="shared" si="120"/>
        <v>ボール得点表_幼児!3:７</v>
      </c>
      <c r="AN415" s="156" t="str">
        <f t="shared" si="121"/>
        <v>ボール得点表_幼児!11:15</v>
      </c>
      <c r="AO415" s="47" t="str">
        <f t="shared" si="122"/>
        <v>25m得点表_幼児!3:7</v>
      </c>
      <c r="AP415" s="156" t="str">
        <f t="shared" si="123"/>
        <v>25m得点表_幼児!11:15</v>
      </c>
      <c r="AQ415" s="47" t="str">
        <f t="shared" si="124"/>
        <v>往得点表_幼児!3:7</v>
      </c>
      <c r="AR415" s="156" t="str">
        <f t="shared" si="125"/>
        <v>往得点表_幼児!11:15</v>
      </c>
      <c r="AS415" s="47" t="e">
        <f>OR(AND(#REF!&lt;=7,#REF!&lt;&gt;""),AND(#REF!&gt;=50,#REF!=""))</f>
        <v>#REF!</v>
      </c>
    </row>
    <row r="416" spans="1:45">
      <c r="A416" s="10">
        <v>405</v>
      </c>
      <c r="B416" s="234"/>
      <c r="C416" s="235"/>
      <c r="D416" s="236"/>
      <c r="E416" s="237" t="str">
        <f t="shared" si="108"/>
        <v/>
      </c>
      <c r="F416" s="235"/>
      <c r="G416" s="235"/>
      <c r="H416" s="238"/>
      <c r="I416" s="239" t="str">
        <f t="shared" ca="1" si="109"/>
        <v/>
      </c>
      <c r="J416" s="240"/>
      <c r="K416" s="278"/>
      <c r="L416" s="278"/>
      <c r="M416" s="278"/>
      <c r="N416" s="241"/>
      <c r="O416" s="242"/>
      <c r="P416" s="106" t="str">
        <f t="shared" ca="1" si="110"/>
        <v/>
      </c>
      <c r="Q416" s="240"/>
      <c r="R416" s="278"/>
      <c r="S416" s="278"/>
      <c r="T416" s="278"/>
      <c r="U416" s="243"/>
      <c r="V416" s="106"/>
      <c r="W416" s="244" t="str">
        <f t="shared" ca="1" si="111"/>
        <v/>
      </c>
      <c r="X416" s="240"/>
      <c r="Y416" s="278"/>
      <c r="Z416" s="278"/>
      <c r="AA416" s="241"/>
      <c r="AB416" s="238"/>
      <c r="AC416" s="239" t="str">
        <f t="shared" ca="1" si="112"/>
        <v/>
      </c>
      <c r="AD416" s="245" t="str">
        <f t="shared" si="113"/>
        <v/>
      </c>
      <c r="AE416" s="245" t="str">
        <f t="shared" si="114"/>
        <v/>
      </c>
      <c r="AF416" s="11" t="str">
        <f>IF(AD416=4,VLOOKUP(AE416,設定_幼児!$A$2:$B$4,2,1),"---")</f>
        <v>---</v>
      </c>
      <c r="AG416" s="136" t="str">
        <f t="shared" si="115"/>
        <v xml:space="preserve"> </v>
      </c>
      <c r="AH416" s="18" t="str">
        <f t="shared" si="116"/>
        <v/>
      </c>
      <c r="AI416" s="47">
        <v>405</v>
      </c>
      <c r="AJ416" s="47" t="str">
        <f t="shared" si="117"/>
        <v/>
      </c>
      <c r="AK416" s="47" t="str">
        <f t="shared" si="118"/>
        <v>立得点表_幼児!3:７</v>
      </c>
      <c r="AL416" s="156" t="str">
        <f t="shared" si="119"/>
        <v>立得点表_幼児!11:15</v>
      </c>
      <c r="AM416" s="47" t="str">
        <f t="shared" si="120"/>
        <v>ボール得点表_幼児!3:７</v>
      </c>
      <c r="AN416" s="156" t="str">
        <f t="shared" si="121"/>
        <v>ボール得点表_幼児!11:15</v>
      </c>
      <c r="AO416" s="47" t="str">
        <f t="shared" si="122"/>
        <v>25m得点表_幼児!3:7</v>
      </c>
      <c r="AP416" s="156" t="str">
        <f t="shared" si="123"/>
        <v>25m得点表_幼児!11:15</v>
      </c>
      <c r="AQ416" s="47" t="str">
        <f t="shared" si="124"/>
        <v>往得点表_幼児!3:7</v>
      </c>
      <c r="AR416" s="156" t="str">
        <f t="shared" si="125"/>
        <v>往得点表_幼児!11:15</v>
      </c>
      <c r="AS416" s="47" t="e">
        <f>OR(AND(#REF!&lt;=7,#REF!&lt;&gt;""),AND(#REF!&gt;=50,#REF!=""))</f>
        <v>#REF!</v>
      </c>
    </row>
    <row r="417" spans="1:45">
      <c r="A417" s="10">
        <v>406</v>
      </c>
      <c r="B417" s="234"/>
      <c r="C417" s="235"/>
      <c r="D417" s="236"/>
      <c r="E417" s="237" t="str">
        <f t="shared" si="108"/>
        <v/>
      </c>
      <c r="F417" s="235"/>
      <c r="G417" s="235"/>
      <c r="H417" s="238"/>
      <c r="I417" s="239" t="str">
        <f t="shared" ca="1" si="109"/>
        <v/>
      </c>
      <c r="J417" s="240"/>
      <c r="K417" s="278"/>
      <c r="L417" s="278"/>
      <c r="M417" s="278"/>
      <c r="N417" s="241"/>
      <c r="O417" s="242"/>
      <c r="P417" s="106" t="str">
        <f t="shared" ca="1" si="110"/>
        <v/>
      </c>
      <c r="Q417" s="240"/>
      <c r="R417" s="278"/>
      <c r="S417" s="278"/>
      <c r="T417" s="278"/>
      <c r="U417" s="243"/>
      <c r="V417" s="106"/>
      <c r="W417" s="244" t="str">
        <f t="shared" ca="1" si="111"/>
        <v/>
      </c>
      <c r="X417" s="240"/>
      <c r="Y417" s="278"/>
      <c r="Z417" s="278"/>
      <c r="AA417" s="241"/>
      <c r="AB417" s="238"/>
      <c r="AC417" s="239" t="str">
        <f t="shared" ca="1" si="112"/>
        <v/>
      </c>
      <c r="AD417" s="245" t="str">
        <f t="shared" si="113"/>
        <v/>
      </c>
      <c r="AE417" s="245" t="str">
        <f t="shared" si="114"/>
        <v/>
      </c>
      <c r="AF417" s="11" t="str">
        <f>IF(AD417=4,VLOOKUP(AE417,設定_幼児!$A$2:$B$4,2,1),"---")</f>
        <v>---</v>
      </c>
      <c r="AG417" s="136" t="str">
        <f t="shared" si="115"/>
        <v xml:space="preserve"> </v>
      </c>
      <c r="AH417" s="18" t="str">
        <f t="shared" si="116"/>
        <v/>
      </c>
      <c r="AI417" s="47">
        <v>406</v>
      </c>
      <c r="AJ417" s="47" t="str">
        <f t="shared" si="117"/>
        <v/>
      </c>
      <c r="AK417" s="47" t="str">
        <f t="shared" si="118"/>
        <v>立得点表_幼児!3:７</v>
      </c>
      <c r="AL417" s="156" t="str">
        <f t="shared" si="119"/>
        <v>立得点表_幼児!11:15</v>
      </c>
      <c r="AM417" s="47" t="str">
        <f t="shared" si="120"/>
        <v>ボール得点表_幼児!3:７</v>
      </c>
      <c r="AN417" s="156" t="str">
        <f t="shared" si="121"/>
        <v>ボール得点表_幼児!11:15</v>
      </c>
      <c r="AO417" s="47" t="str">
        <f t="shared" si="122"/>
        <v>25m得点表_幼児!3:7</v>
      </c>
      <c r="AP417" s="156" t="str">
        <f t="shared" si="123"/>
        <v>25m得点表_幼児!11:15</v>
      </c>
      <c r="AQ417" s="47" t="str">
        <f t="shared" si="124"/>
        <v>往得点表_幼児!3:7</v>
      </c>
      <c r="AR417" s="156" t="str">
        <f t="shared" si="125"/>
        <v>往得点表_幼児!11:15</v>
      </c>
      <c r="AS417" s="47" t="e">
        <f>OR(AND(#REF!&lt;=7,#REF!&lt;&gt;""),AND(#REF!&gt;=50,#REF!=""))</f>
        <v>#REF!</v>
      </c>
    </row>
    <row r="418" spans="1:45">
      <c r="A418" s="10">
        <v>407</v>
      </c>
      <c r="B418" s="234"/>
      <c r="C418" s="235"/>
      <c r="D418" s="236"/>
      <c r="E418" s="237" t="str">
        <f t="shared" si="108"/>
        <v/>
      </c>
      <c r="F418" s="235"/>
      <c r="G418" s="235"/>
      <c r="H418" s="238"/>
      <c r="I418" s="239" t="str">
        <f t="shared" ca="1" si="109"/>
        <v/>
      </c>
      <c r="J418" s="240"/>
      <c r="K418" s="278"/>
      <c r="L418" s="278"/>
      <c r="M418" s="278"/>
      <c r="N418" s="241"/>
      <c r="O418" s="242"/>
      <c r="P418" s="106" t="str">
        <f t="shared" ca="1" si="110"/>
        <v/>
      </c>
      <c r="Q418" s="240"/>
      <c r="R418" s="278"/>
      <c r="S418" s="278"/>
      <c r="T418" s="278"/>
      <c r="U418" s="243"/>
      <c r="V418" s="106"/>
      <c r="W418" s="244" t="str">
        <f t="shared" ca="1" si="111"/>
        <v/>
      </c>
      <c r="X418" s="240"/>
      <c r="Y418" s="278"/>
      <c r="Z418" s="278"/>
      <c r="AA418" s="241"/>
      <c r="AB418" s="238"/>
      <c r="AC418" s="239" t="str">
        <f t="shared" ca="1" si="112"/>
        <v/>
      </c>
      <c r="AD418" s="245" t="str">
        <f t="shared" si="113"/>
        <v/>
      </c>
      <c r="AE418" s="245" t="str">
        <f t="shared" si="114"/>
        <v/>
      </c>
      <c r="AF418" s="11" t="str">
        <f>IF(AD418=4,VLOOKUP(AE418,設定_幼児!$A$2:$B$4,2,1),"---")</f>
        <v>---</v>
      </c>
      <c r="AG418" s="136" t="str">
        <f t="shared" si="115"/>
        <v xml:space="preserve"> </v>
      </c>
      <c r="AH418" s="18" t="str">
        <f t="shared" si="116"/>
        <v/>
      </c>
      <c r="AI418" s="47">
        <v>407</v>
      </c>
      <c r="AJ418" s="47" t="str">
        <f t="shared" si="117"/>
        <v/>
      </c>
      <c r="AK418" s="47" t="str">
        <f t="shared" si="118"/>
        <v>立得点表_幼児!3:７</v>
      </c>
      <c r="AL418" s="156" t="str">
        <f t="shared" si="119"/>
        <v>立得点表_幼児!11:15</v>
      </c>
      <c r="AM418" s="47" t="str">
        <f t="shared" si="120"/>
        <v>ボール得点表_幼児!3:７</v>
      </c>
      <c r="AN418" s="156" t="str">
        <f t="shared" si="121"/>
        <v>ボール得点表_幼児!11:15</v>
      </c>
      <c r="AO418" s="47" t="str">
        <f t="shared" si="122"/>
        <v>25m得点表_幼児!3:7</v>
      </c>
      <c r="AP418" s="156" t="str">
        <f t="shared" si="123"/>
        <v>25m得点表_幼児!11:15</v>
      </c>
      <c r="AQ418" s="47" t="str">
        <f t="shared" si="124"/>
        <v>往得点表_幼児!3:7</v>
      </c>
      <c r="AR418" s="156" t="str">
        <f t="shared" si="125"/>
        <v>往得点表_幼児!11:15</v>
      </c>
      <c r="AS418" s="47" t="e">
        <f>OR(AND(#REF!&lt;=7,#REF!&lt;&gt;""),AND(#REF!&gt;=50,#REF!=""))</f>
        <v>#REF!</v>
      </c>
    </row>
    <row r="419" spans="1:45">
      <c r="A419" s="10">
        <v>408</v>
      </c>
      <c r="B419" s="234"/>
      <c r="C419" s="235"/>
      <c r="D419" s="236"/>
      <c r="E419" s="237" t="str">
        <f t="shared" si="108"/>
        <v/>
      </c>
      <c r="F419" s="235"/>
      <c r="G419" s="235"/>
      <c r="H419" s="238"/>
      <c r="I419" s="239" t="str">
        <f t="shared" ca="1" si="109"/>
        <v/>
      </c>
      <c r="J419" s="240"/>
      <c r="K419" s="278"/>
      <c r="L419" s="278"/>
      <c r="M419" s="278"/>
      <c r="N419" s="241"/>
      <c r="O419" s="242"/>
      <c r="P419" s="106" t="str">
        <f t="shared" ca="1" si="110"/>
        <v/>
      </c>
      <c r="Q419" s="240"/>
      <c r="R419" s="278"/>
      <c r="S419" s="278"/>
      <c r="T419" s="278"/>
      <c r="U419" s="243"/>
      <c r="V419" s="106"/>
      <c r="W419" s="244" t="str">
        <f t="shared" ca="1" si="111"/>
        <v/>
      </c>
      <c r="X419" s="240"/>
      <c r="Y419" s="278"/>
      <c r="Z419" s="278"/>
      <c r="AA419" s="241"/>
      <c r="AB419" s="238"/>
      <c r="AC419" s="239" t="str">
        <f t="shared" ca="1" si="112"/>
        <v/>
      </c>
      <c r="AD419" s="245" t="str">
        <f t="shared" si="113"/>
        <v/>
      </c>
      <c r="AE419" s="245" t="str">
        <f t="shared" si="114"/>
        <v/>
      </c>
      <c r="AF419" s="11" t="str">
        <f>IF(AD419=4,VLOOKUP(AE419,設定_幼児!$A$2:$B$4,2,1),"---")</f>
        <v>---</v>
      </c>
      <c r="AG419" s="136" t="str">
        <f t="shared" si="115"/>
        <v xml:space="preserve"> </v>
      </c>
      <c r="AH419" s="18" t="str">
        <f t="shared" si="116"/>
        <v/>
      </c>
      <c r="AI419" s="47">
        <v>408</v>
      </c>
      <c r="AJ419" s="47" t="str">
        <f t="shared" si="117"/>
        <v/>
      </c>
      <c r="AK419" s="47" t="str">
        <f t="shared" si="118"/>
        <v>立得点表_幼児!3:７</v>
      </c>
      <c r="AL419" s="156" t="str">
        <f t="shared" si="119"/>
        <v>立得点表_幼児!11:15</v>
      </c>
      <c r="AM419" s="47" t="str">
        <f t="shared" si="120"/>
        <v>ボール得点表_幼児!3:７</v>
      </c>
      <c r="AN419" s="156" t="str">
        <f t="shared" si="121"/>
        <v>ボール得点表_幼児!11:15</v>
      </c>
      <c r="AO419" s="47" t="str">
        <f t="shared" si="122"/>
        <v>25m得点表_幼児!3:7</v>
      </c>
      <c r="AP419" s="156" t="str">
        <f t="shared" si="123"/>
        <v>25m得点表_幼児!11:15</v>
      </c>
      <c r="AQ419" s="47" t="str">
        <f t="shared" si="124"/>
        <v>往得点表_幼児!3:7</v>
      </c>
      <c r="AR419" s="156" t="str">
        <f t="shared" si="125"/>
        <v>往得点表_幼児!11:15</v>
      </c>
      <c r="AS419" s="47" t="e">
        <f>OR(AND(#REF!&lt;=7,#REF!&lt;&gt;""),AND(#REF!&gt;=50,#REF!=""))</f>
        <v>#REF!</v>
      </c>
    </row>
    <row r="420" spans="1:45">
      <c r="A420" s="10">
        <v>409</v>
      </c>
      <c r="B420" s="234"/>
      <c r="C420" s="235"/>
      <c r="D420" s="236"/>
      <c r="E420" s="237" t="str">
        <f t="shared" si="108"/>
        <v/>
      </c>
      <c r="F420" s="235"/>
      <c r="G420" s="235"/>
      <c r="H420" s="238"/>
      <c r="I420" s="239" t="str">
        <f t="shared" ca="1" si="109"/>
        <v/>
      </c>
      <c r="J420" s="240"/>
      <c r="K420" s="278"/>
      <c r="L420" s="278"/>
      <c r="M420" s="278"/>
      <c r="N420" s="241"/>
      <c r="O420" s="242"/>
      <c r="P420" s="106" t="str">
        <f t="shared" ca="1" si="110"/>
        <v/>
      </c>
      <c r="Q420" s="240"/>
      <c r="R420" s="278"/>
      <c r="S420" s="278"/>
      <c r="T420" s="278"/>
      <c r="U420" s="243"/>
      <c r="V420" s="106"/>
      <c r="W420" s="244" t="str">
        <f t="shared" ca="1" si="111"/>
        <v/>
      </c>
      <c r="X420" s="240"/>
      <c r="Y420" s="278"/>
      <c r="Z420" s="278"/>
      <c r="AA420" s="241"/>
      <c r="AB420" s="238"/>
      <c r="AC420" s="239" t="str">
        <f t="shared" ca="1" si="112"/>
        <v/>
      </c>
      <c r="AD420" s="245" t="str">
        <f t="shared" si="113"/>
        <v/>
      </c>
      <c r="AE420" s="245" t="str">
        <f t="shared" si="114"/>
        <v/>
      </c>
      <c r="AF420" s="11" t="str">
        <f>IF(AD420=4,VLOOKUP(AE420,設定_幼児!$A$2:$B$4,2,1),"---")</f>
        <v>---</v>
      </c>
      <c r="AG420" s="136" t="str">
        <f t="shared" si="115"/>
        <v xml:space="preserve"> </v>
      </c>
      <c r="AH420" s="18" t="str">
        <f t="shared" si="116"/>
        <v/>
      </c>
      <c r="AI420" s="47">
        <v>409</v>
      </c>
      <c r="AJ420" s="47" t="str">
        <f t="shared" si="117"/>
        <v/>
      </c>
      <c r="AK420" s="47" t="str">
        <f t="shared" si="118"/>
        <v>立得点表_幼児!3:７</v>
      </c>
      <c r="AL420" s="156" t="str">
        <f t="shared" si="119"/>
        <v>立得点表_幼児!11:15</v>
      </c>
      <c r="AM420" s="47" t="str">
        <f t="shared" si="120"/>
        <v>ボール得点表_幼児!3:７</v>
      </c>
      <c r="AN420" s="156" t="str">
        <f t="shared" si="121"/>
        <v>ボール得点表_幼児!11:15</v>
      </c>
      <c r="AO420" s="47" t="str">
        <f t="shared" si="122"/>
        <v>25m得点表_幼児!3:7</v>
      </c>
      <c r="AP420" s="156" t="str">
        <f t="shared" si="123"/>
        <v>25m得点表_幼児!11:15</v>
      </c>
      <c r="AQ420" s="47" t="str">
        <f t="shared" si="124"/>
        <v>往得点表_幼児!3:7</v>
      </c>
      <c r="AR420" s="156" t="str">
        <f t="shared" si="125"/>
        <v>往得点表_幼児!11:15</v>
      </c>
      <c r="AS420" s="47" t="e">
        <f>OR(AND(#REF!&lt;=7,#REF!&lt;&gt;""),AND(#REF!&gt;=50,#REF!=""))</f>
        <v>#REF!</v>
      </c>
    </row>
    <row r="421" spans="1:45">
      <c r="A421" s="10">
        <v>410</v>
      </c>
      <c r="B421" s="234"/>
      <c r="C421" s="235"/>
      <c r="D421" s="236"/>
      <c r="E421" s="237" t="str">
        <f t="shared" si="108"/>
        <v/>
      </c>
      <c r="F421" s="235"/>
      <c r="G421" s="235"/>
      <c r="H421" s="238"/>
      <c r="I421" s="239" t="str">
        <f t="shared" ca="1" si="109"/>
        <v/>
      </c>
      <c r="J421" s="240"/>
      <c r="K421" s="278"/>
      <c r="L421" s="278"/>
      <c r="M421" s="278"/>
      <c r="N421" s="241"/>
      <c r="O421" s="242"/>
      <c r="P421" s="106" t="str">
        <f t="shared" ca="1" si="110"/>
        <v/>
      </c>
      <c r="Q421" s="240"/>
      <c r="R421" s="278"/>
      <c r="S421" s="278"/>
      <c r="T421" s="278"/>
      <c r="U421" s="243"/>
      <c r="V421" s="106"/>
      <c r="W421" s="244" t="str">
        <f t="shared" ca="1" si="111"/>
        <v/>
      </c>
      <c r="X421" s="240"/>
      <c r="Y421" s="278"/>
      <c r="Z421" s="278"/>
      <c r="AA421" s="241"/>
      <c r="AB421" s="238"/>
      <c r="AC421" s="239" t="str">
        <f t="shared" ca="1" si="112"/>
        <v/>
      </c>
      <c r="AD421" s="245" t="str">
        <f t="shared" si="113"/>
        <v/>
      </c>
      <c r="AE421" s="245" t="str">
        <f t="shared" si="114"/>
        <v/>
      </c>
      <c r="AF421" s="11" t="str">
        <f>IF(AD421=4,VLOOKUP(AE421,設定_幼児!$A$2:$B$4,2,1),"---")</f>
        <v>---</v>
      </c>
      <c r="AG421" s="136" t="str">
        <f t="shared" si="115"/>
        <v xml:space="preserve"> </v>
      </c>
      <c r="AH421" s="18" t="str">
        <f t="shared" si="116"/>
        <v/>
      </c>
      <c r="AI421" s="47">
        <v>410</v>
      </c>
      <c r="AJ421" s="47" t="str">
        <f t="shared" si="117"/>
        <v/>
      </c>
      <c r="AK421" s="47" t="str">
        <f t="shared" si="118"/>
        <v>立得点表_幼児!3:７</v>
      </c>
      <c r="AL421" s="156" t="str">
        <f t="shared" si="119"/>
        <v>立得点表_幼児!11:15</v>
      </c>
      <c r="AM421" s="47" t="str">
        <f t="shared" si="120"/>
        <v>ボール得点表_幼児!3:７</v>
      </c>
      <c r="AN421" s="156" t="str">
        <f t="shared" si="121"/>
        <v>ボール得点表_幼児!11:15</v>
      </c>
      <c r="AO421" s="47" t="str">
        <f t="shared" si="122"/>
        <v>25m得点表_幼児!3:7</v>
      </c>
      <c r="AP421" s="156" t="str">
        <f t="shared" si="123"/>
        <v>25m得点表_幼児!11:15</v>
      </c>
      <c r="AQ421" s="47" t="str">
        <f t="shared" si="124"/>
        <v>往得点表_幼児!3:7</v>
      </c>
      <c r="AR421" s="156" t="str">
        <f t="shared" si="125"/>
        <v>往得点表_幼児!11:15</v>
      </c>
      <c r="AS421" s="47" t="e">
        <f>OR(AND(#REF!&lt;=7,#REF!&lt;&gt;""),AND(#REF!&gt;=50,#REF!=""))</f>
        <v>#REF!</v>
      </c>
    </row>
    <row r="422" spans="1:45">
      <c r="A422" s="10">
        <v>411</v>
      </c>
      <c r="B422" s="234"/>
      <c r="C422" s="235"/>
      <c r="D422" s="236"/>
      <c r="E422" s="237" t="str">
        <f t="shared" si="108"/>
        <v/>
      </c>
      <c r="F422" s="235"/>
      <c r="G422" s="235"/>
      <c r="H422" s="238"/>
      <c r="I422" s="239" t="str">
        <f t="shared" ca="1" si="109"/>
        <v/>
      </c>
      <c r="J422" s="240"/>
      <c r="K422" s="278"/>
      <c r="L422" s="278"/>
      <c r="M422" s="278"/>
      <c r="N422" s="241"/>
      <c r="O422" s="242"/>
      <c r="P422" s="106" t="str">
        <f t="shared" ca="1" si="110"/>
        <v/>
      </c>
      <c r="Q422" s="240"/>
      <c r="R422" s="278"/>
      <c r="S422" s="278"/>
      <c r="T422" s="278"/>
      <c r="U422" s="243"/>
      <c r="V422" s="106"/>
      <c r="W422" s="244" t="str">
        <f t="shared" ca="1" si="111"/>
        <v/>
      </c>
      <c r="X422" s="240"/>
      <c r="Y422" s="278"/>
      <c r="Z422" s="278"/>
      <c r="AA422" s="241"/>
      <c r="AB422" s="238"/>
      <c r="AC422" s="239" t="str">
        <f t="shared" ca="1" si="112"/>
        <v/>
      </c>
      <c r="AD422" s="245" t="str">
        <f t="shared" si="113"/>
        <v/>
      </c>
      <c r="AE422" s="245" t="str">
        <f t="shared" si="114"/>
        <v/>
      </c>
      <c r="AF422" s="11" t="str">
        <f>IF(AD422=4,VLOOKUP(AE422,設定_幼児!$A$2:$B$4,2,1),"---")</f>
        <v>---</v>
      </c>
      <c r="AG422" s="136" t="str">
        <f t="shared" si="115"/>
        <v xml:space="preserve"> </v>
      </c>
      <c r="AH422" s="18" t="str">
        <f t="shared" si="116"/>
        <v/>
      </c>
      <c r="AI422" s="47">
        <v>411</v>
      </c>
      <c r="AJ422" s="47" t="str">
        <f t="shared" si="117"/>
        <v/>
      </c>
      <c r="AK422" s="47" t="str">
        <f t="shared" si="118"/>
        <v>立得点表_幼児!3:７</v>
      </c>
      <c r="AL422" s="156" t="str">
        <f t="shared" si="119"/>
        <v>立得点表_幼児!11:15</v>
      </c>
      <c r="AM422" s="47" t="str">
        <f t="shared" si="120"/>
        <v>ボール得点表_幼児!3:７</v>
      </c>
      <c r="AN422" s="156" t="str">
        <f t="shared" si="121"/>
        <v>ボール得点表_幼児!11:15</v>
      </c>
      <c r="AO422" s="47" t="str">
        <f t="shared" si="122"/>
        <v>25m得点表_幼児!3:7</v>
      </c>
      <c r="AP422" s="156" t="str">
        <f t="shared" si="123"/>
        <v>25m得点表_幼児!11:15</v>
      </c>
      <c r="AQ422" s="47" t="str">
        <f t="shared" si="124"/>
        <v>往得点表_幼児!3:7</v>
      </c>
      <c r="AR422" s="156" t="str">
        <f t="shared" si="125"/>
        <v>往得点表_幼児!11:15</v>
      </c>
      <c r="AS422" s="47" t="e">
        <f>OR(AND(#REF!&lt;=7,#REF!&lt;&gt;""),AND(#REF!&gt;=50,#REF!=""))</f>
        <v>#REF!</v>
      </c>
    </row>
    <row r="423" spans="1:45">
      <c r="A423" s="10">
        <v>412</v>
      </c>
      <c r="B423" s="234"/>
      <c r="C423" s="235"/>
      <c r="D423" s="236"/>
      <c r="E423" s="237" t="str">
        <f t="shared" si="108"/>
        <v/>
      </c>
      <c r="F423" s="235"/>
      <c r="G423" s="235"/>
      <c r="H423" s="238"/>
      <c r="I423" s="239" t="str">
        <f t="shared" ca="1" si="109"/>
        <v/>
      </c>
      <c r="J423" s="240"/>
      <c r="K423" s="278"/>
      <c r="L423" s="278"/>
      <c r="M423" s="278"/>
      <c r="N423" s="241"/>
      <c r="O423" s="242"/>
      <c r="P423" s="106" t="str">
        <f t="shared" ca="1" si="110"/>
        <v/>
      </c>
      <c r="Q423" s="240"/>
      <c r="R423" s="278"/>
      <c r="S423" s="278"/>
      <c r="T423" s="278"/>
      <c r="U423" s="243"/>
      <c r="V423" s="106"/>
      <c r="W423" s="244" t="str">
        <f t="shared" ca="1" si="111"/>
        <v/>
      </c>
      <c r="X423" s="240"/>
      <c r="Y423" s="278"/>
      <c r="Z423" s="278"/>
      <c r="AA423" s="241"/>
      <c r="AB423" s="238"/>
      <c r="AC423" s="239" t="str">
        <f t="shared" ca="1" si="112"/>
        <v/>
      </c>
      <c r="AD423" s="245" t="str">
        <f t="shared" si="113"/>
        <v/>
      </c>
      <c r="AE423" s="245" t="str">
        <f t="shared" si="114"/>
        <v/>
      </c>
      <c r="AF423" s="11" t="str">
        <f>IF(AD423=4,VLOOKUP(AE423,設定_幼児!$A$2:$B$4,2,1),"---")</f>
        <v>---</v>
      </c>
      <c r="AG423" s="136" t="str">
        <f t="shared" si="115"/>
        <v xml:space="preserve"> </v>
      </c>
      <c r="AH423" s="18" t="str">
        <f t="shared" si="116"/>
        <v/>
      </c>
      <c r="AI423" s="47">
        <v>412</v>
      </c>
      <c r="AJ423" s="47" t="str">
        <f t="shared" si="117"/>
        <v/>
      </c>
      <c r="AK423" s="47" t="str">
        <f t="shared" si="118"/>
        <v>立得点表_幼児!3:７</v>
      </c>
      <c r="AL423" s="156" t="str">
        <f t="shared" si="119"/>
        <v>立得点表_幼児!11:15</v>
      </c>
      <c r="AM423" s="47" t="str">
        <f t="shared" si="120"/>
        <v>ボール得点表_幼児!3:７</v>
      </c>
      <c r="AN423" s="156" t="str">
        <f t="shared" si="121"/>
        <v>ボール得点表_幼児!11:15</v>
      </c>
      <c r="AO423" s="47" t="str">
        <f t="shared" si="122"/>
        <v>25m得点表_幼児!3:7</v>
      </c>
      <c r="AP423" s="156" t="str">
        <f t="shared" si="123"/>
        <v>25m得点表_幼児!11:15</v>
      </c>
      <c r="AQ423" s="47" t="str">
        <f t="shared" si="124"/>
        <v>往得点表_幼児!3:7</v>
      </c>
      <c r="AR423" s="156" t="str">
        <f t="shared" si="125"/>
        <v>往得点表_幼児!11:15</v>
      </c>
      <c r="AS423" s="47" t="e">
        <f>OR(AND(#REF!&lt;=7,#REF!&lt;&gt;""),AND(#REF!&gt;=50,#REF!=""))</f>
        <v>#REF!</v>
      </c>
    </row>
    <row r="424" spans="1:45">
      <c r="A424" s="10">
        <v>413</v>
      </c>
      <c r="B424" s="234"/>
      <c r="C424" s="235"/>
      <c r="D424" s="236"/>
      <c r="E424" s="237" t="str">
        <f t="shared" si="108"/>
        <v/>
      </c>
      <c r="F424" s="235"/>
      <c r="G424" s="235"/>
      <c r="H424" s="238"/>
      <c r="I424" s="239" t="str">
        <f t="shared" ca="1" si="109"/>
        <v/>
      </c>
      <c r="J424" s="240"/>
      <c r="K424" s="278"/>
      <c r="L424" s="278"/>
      <c r="M424" s="278"/>
      <c r="N424" s="241"/>
      <c r="O424" s="242"/>
      <c r="P424" s="106" t="str">
        <f t="shared" ca="1" si="110"/>
        <v/>
      </c>
      <c r="Q424" s="240"/>
      <c r="R424" s="278"/>
      <c r="S424" s="278"/>
      <c r="T424" s="278"/>
      <c r="U424" s="243"/>
      <c r="V424" s="106"/>
      <c r="W424" s="244" t="str">
        <f t="shared" ca="1" si="111"/>
        <v/>
      </c>
      <c r="X424" s="240"/>
      <c r="Y424" s="278"/>
      <c r="Z424" s="278"/>
      <c r="AA424" s="241"/>
      <c r="AB424" s="238"/>
      <c r="AC424" s="239" t="str">
        <f t="shared" ca="1" si="112"/>
        <v/>
      </c>
      <c r="AD424" s="245" t="str">
        <f t="shared" si="113"/>
        <v/>
      </c>
      <c r="AE424" s="245" t="str">
        <f t="shared" si="114"/>
        <v/>
      </c>
      <c r="AF424" s="11" t="str">
        <f>IF(AD424=4,VLOOKUP(AE424,設定_幼児!$A$2:$B$4,2,1),"---")</f>
        <v>---</v>
      </c>
      <c r="AG424" s="136" t="str">
        <f t="shared" si="115"/>
        <v xml:space="preserve"> </v>
      </c>
      <c r="AH424" s="18" t="str">
        <f t="shared" si="116"/>
        <v/>
      </c>
      <c r="AI424" s="47">
        <v>413</v>
      </c>
      <c r="AJ424" s="47" t="str">
        <f t="shared" si="117"/>
        <v/>
      </c>
      <c r="AK424" s="47" t="str">
        <f t="shared" si="118"/>
        <v>立得点表_幼児!3:７</v>
      </c>
      <c r="AL424" s="156" t="str">
        <f t="shared" si="119"/>
        <v>立得点表_幼児!11:15</v>
      </c>
      <c r="AM424" s="47" t="str">
        <f t="shared" si="120"/>
        <v>ボール得点表_幼児!3:７</v>
      </c>
      <c r="AN424" s="156" t="str">
        <f t="shared" si="121"/>
        <v>ボール得点表_幼児!11:15</v>
      </c>
      <c r="AO424" s="47" t="str">
        <f t="shared" si="122"/>
        <v>25m得点表_幼児!3:7</v>
      </c>
      <c r="AP424" s="156" t="str">
        <f t="shared" si="123"/>
        <v>25m得点表_幼児!11:15</v>
      </c>
      <c r="AQ424" s="47" t="str">
        <f t="shared" si="124"/>
        <v>往得点表_幼児!3:7</v>
      </c>
      <c r="AR424" s="156" t="str">
        <f t="shared" si="125"/>
        <v>往得点表_幼児!11:15</v>
      </c>
      <c r="AS424" s="47" t="e">
        <f>OR(AND(#REF!&lt;=7,#REF!&lt;&gt;""),AND(#REF!&gt;=50,#REF!=""))</f>
        <v>#REF!</v>
      </c>
    </row>
    <row r="425" spans="1:45">
      <c r="A425" s="10">
        <v>414</v>
      </c>
      <c r="B425" s="234"/>
      <c r="C425" s="235"/>
      <c r="D425" s="236"/>
      <c r="E425" s="237" t="str">
        <f t="shared" si="108"/>
        <v/>
      </c>
      <c r="F425" s="235"/>
      <c r="G425" s="235"/>
      <c r="H425" s="238"/>
      <c r="I425" s="239" t="str">
        <f t="shared" ca="1" si="109"/>
        <v/>
      </c>
      <c r="J425" s="240"/>
      <c r="K425" s="278"/>
      <c r="L425" s="278"/>
      <c r="M425" s="278"/>
      <c r="N425" s="241"/>
      <c r="O425" s="242"/>
      <c r="P425" s="106" t="str">
        <f t="shared" ca="1" si="110"/>
        <v/>
      </c>
      <c r="Q425" s="240"/>
      <c r="R425" s="278"/>
      <c r="S425" s="278"/>
      <c r="T425" s="278"/>
      <c r="U425" s="243"/>
      <c r="V425" s="106"/>
      <c r="W425" s="244" t="str">
        <f t="shared" ca="1" si="111"/>
        <v/>
      </c>
      <c r="X425" s="240"/>
      <c r="Y425" s="278"/>
      <c r="Z425" s="278"/>
      <c r="AA425" s="241"/>
      <c r="AB425" s="238"/>
      <c r="AC425" s="239" t="str">
        <f t="shared" ca="1" si="112"/>
        <v/>
      </c>
      <c r="AD425" s="245" t="str">
        <f t="shared" si="113"/>
        <v/>
      </c>
      <c r="AE425" s="245" t="str">
        <f t="shared" si="114"/>
        <v/>
      </c>
      <c r="AF425" s="11" t="str">
        <f>IF(AD425=4,VLOOKUP(AE425,設定_幼児!$A$2:$B$4,2,1),"---")</f>
        <v>---</v>
      </c>
      <c r="AG425" s="136" t="str">
        <f t="shared" si="115"/>
        <v xml:space="preserve"> </v>
      </c>
      <c r="AH425" s="18" t="str">
        <f t="shared" si="116"/>
        <v/>
      </c>
      <c r="AI425" s="47">
        <v>414</v>
      </c>
      <c r="AJ425" s="47" t="str">
        <f t="shared" si="117"/>
        <v/>
      </c>
      <c r="AK425" s="47" t="str">
        <f t="shared" si="118"/>
        <v>立得点表_幼児!3:７</v>
      </c>
      <c r="AL425" s="156" t="str">
        <f t="shared" si="119"/>
        <v>立得点表_幼児!11:15</v>
      </c>
      <c r="AM425" s="47" t="str">
        <f t="shared" si="120"/>
        <v>ボール得点表_幼児!3:７</v>
      </c>
      <c r="AN425" s="156" t="str">
        <f t="shared" si="121"/>
        <v>ボール得点表_幼児!11:15</v>
      </c>
      <c r="AO425" s="47" t="str">
        <f t="shared" si="122"/>
        <v>25m得点表_幼児!3:7</v>
      </c>
      <c r="AP425" s="156" t="str">
        <f t="shared" si="123"/>
        <v>25m得点表_幼児!11:15</v>
      </c>
      <c r="AQ425" s="47" t="str">
        <f t="shared" si="124"/>
        <v>往得点表_幼児!3:7</v>
      </c>
      <c r="AR425" s="156" t="str">
        <f t="shared" si="125"/>
        <v>往得点表_幼児!11:15</v>
      </c>
      <c r="AS425" s="47" t="e">
        <f>OR(AND(#REF!&lt;=7,#REF!&lt;&gt;""),AND(#REF!&gt;=50,#REF!=""))</f>
        <v>#REF!</v>
      </c>
    </row>
    <row r="426" spans="1:45">
      <c r="A426" s="10">
        <v>415</v>
      </c>
      <c r="B426" s="234"/>
      <c r="C426" s="235"/>
      <c r="D426" s="236"/>
      <c r="E426" s="237" t="str">
        <f t="shared" si="108"/>
        <v/>
      </c>
      <c r="F426" s="235"/>
      <c r="G426" s="235"/>
      <c r="H426" s="238"/>
      <c r="I426" s="239" t="str">
        <f t="shared" ca="1" si="109"/>
        <v/>
      </c>
      <c r="J426" s="240"/>
      <c r="K426" s="278"/>
      <c r="L426" s="278"/>
      <c r="M426" s="278"/>
      <c r="N426" s="241"/>
      <c r="O426" s="242"/>
      <c r="P426" s="106" t="str">
        <f t="shared" ca="1" si="110"/>
        <v/>
      </c>
      <c r="Q426" s="240"/>
      <c r="R426" s="278"/>
      <c r="S426" s="278"/>
      <c r="T426" s="278"/>
      <c r="U426" s="243"/>
      <c r="V426" s="106"/>
      <c r="W426" s="244" t="str">
        <f t="shared" ca="1" si="111"/>
        <v/>
      </c>
      <c r="X426" s="240"/>
      <c r="Y426" s="278"/>
      <c r="Z426" s="278"/>
      <c r="AA426" s="241"/>
      <c r="AB426" s="238"/>
      <c r="AC426" s="239" t="str">
        <f t="shared" ca="1" si="112"/>
        <v/>
      </c>
      <c r="AD426" s="245" t="str">
        <f t="shared" si="113"/>
        <v/>
      </c>
      <c r="AE426" s="245" t="str">
        <f t="shared" si="114"/>
        <v/>
      </c>
      <c r="AF426" s="11" t="str">
        <f>IF(AD426=4,VLOOKUP(AE426,設定_幼児!$A$2:$B$4,2,1),"---")</f>
        <v>---</v>
      </c>
      <c r="AG426" s="136" t="str">
        <f t="shared" si="115"/>
        <v xml:space="preserve"> </v>
      </c>
      <c r="AH426" s="18" t="str">
        <f t="shared" si="116"/>
        <v/>
      </c>
      <c r="AI426" s="47">
        <v>415</v>
      </c>
      <c r="AJ426" s="47" t="str">
        <f t="shared" si="117"/>
        <v/>
      </c>
      <c r="AK426" s="47" t="str">
        <f t="shared" si="118"/>
        <v>立得点表_幼児!3:７</v>
      </c>
      <c r="AL426" s="156" t="str">
        <f t="shared" si="119"/>
        <v>立得点表_幼児!11:15</v>
      </c>
      <c r="AM426" s="47" t="str">
        <f t="shared" si="120"/>
        <v>ボール得点表_幼児!3:７</v>
      </c>
      <c r="AN426" s="156" t="str">
        <f t="shared" si="121"/>
        <v>ボール得点表_幼児!11:15</v>
      </c>
      <c r="AO426" s="47" t="str">
        <f t="shared" si="122"/>
        <v>25m得点表_幼児!3:7</v>
      </c>
      <c r="AP426" s="156" t="str">
        <f t="shared" si="123"/>
        <v>25m得点表_幼児!11:15</v>
      </c>
      <c r="AQ426" s="47" t="str">
        <f t="shared" si="124"/>
        <v>往得点表_幼児!3:7</v>
      </c>
      <c r="AR426" s="156" t="str">
        <f t="shared" si="125"/>
        <v>往得点表_幼児!11:15</v>
      </c>
      <c r="AS426" s="47" t="e">
        <f>OR(AND(#REF!&lt;=7,#REF!&lt;&gt;""),AND(#REF!&gt;=50,#REF!=""))</f>
        <v>#REF!</v>
      </c>
    </row>
    <row r="427" spans="1:45">
      <c r="A427" s="10">
        <v>416</v>
      </c>
      <c r="B427" s="234"/>
      <c r="C427" s="235"/>
      <c r="D427" s="236"/>
      <c r="E427" s="237" t="str">
        <f t="shared" si="108"/>
        <v/>
      </c>
      <c r="F427" s="235"/>
      <c r="G427" s="235"/>
      <c r="H427" s="238"/>
      <c r="I427" s="239" t="str">
        <f t="shared" ca="1" si="109"/>
        <v/>
      </c>
      <c r="J427" s="240"/>
      <c r="K427" s="278"/>
      <c r="L427" s="278"/>
      <c r="M427" s="278"/>
      <c r="N427" s="241"/>
      <c r="O427" s="242"/>
      <c r="P427" s="106" t="str">
        <f t="shared" ca="1" si="110"/>
        <v/>
      </c>
      <c r="Q427" s="240"/>
      <c r="R427" s="278"/>
      <c r="S427" s="278"/>
      <c r="T427" s="278"/>
      <c r="U427" s="243"/>
      <c r="V427" s="106"/>
      <c r="W427" s="244" t="str">
        <f t="shared" ca="1" si="111"/>
        <v/>
      </c>
      <c r="X427" s="240"/>
      <c r="Y427" s="278"/>
      <c r="Z427" s="278"/>
      <c r="AA427" s="241"/>
      <c r="AB427" s="238"/>
      <c r="AC427" s="239" t="str">
        <f t="shared" ca="1" si="112"/>
        <v/>
      </c>
      <c r="AD427" s="245" t="str">
        <f t="shared" si="113"/>
        <v/>
      </c>
      <c r="AE427" s="245" t="str">
        <f t="shared" si="114"/>
        <v/>
      </c>
      <c r="AF427" s="11" t="str">
        <f>IF(AD427=4,VLOOKUP(AE427,設定_幼児!$A$2:$B$4,2,1),"---")</f>
        <v>---</v>
      </c>
      <c r="AG427" s="136" t="str">
        <f t="shared" si="115"/>
        <v xml:space="preserve"> </v>
      </c>
      <c r="AH427" s="18" t="str">
        <f t="shared" si="116"/>
        <v/>
      </c>
      <c r="AI427" s="47">
        <v>416</v>
      </c>
      <c r="AJ427" s="47" t="str">
        <f t="shared" si="117"/>
        <v/>
      </c>
      <c r="AK427" s="47" t="str">
        <f t="shared" si="118"/>
        <v>立得点表_幼児!3:７</v>
      </c>
      <c r="AL427" s="156" t="str">
        <f t="shared" si="119"/>
        <v>立得点表_幼児!11:15</v>
      </c>
      <c r="AM427" s="47" t="str">
        <f t="shared" si="120"/>
        <v>ボール得点表_幼児!3:７</v>
      </c>
      <c r="AN427" s="156" t="str">
        <f t="shared" si="121"/>
        <v>ボール得点表_幼児!11:15</v>
      </c>
      <c r="AO427" s="47" t="str">
        <f t="shared" si="122"/>
        <v>25m得点表_幼児!3:7</v>
      </c>
      <c r="AP427" s="156" t="str">
        <f t="shared" si="123"/>
        <v>25m得点表_幼児!11:15</v>
      </c>
      <c r="AQ427" s="47" t="str">
        <f t="shared" si="124"/>
        <v>往得点表_幼児!3:7</v>
      </c>
      <c r="AR427" s="156" t="str">
        <f t="shared" si="125"/>
        <v>往得点表_幼児!11:15</v>
      </c>
      <c r="AS427" s="47" t="e">
        <f>OR(AND(#REF!&lt;=7,#REF!&lt;&gt;""),AND(#REF!&gt;=50,#REF!=""))</f>
        <v>#REF!</v>
      </c>
    </row>
    <row r="428" spans="1:45">
      <c r="A428" s="10">
        <v>417</v>
      </c>
      <c r="B428" s="234"/>
      <c r="C428" s="235"/>
      <c r="D428" s="236"/>
      <c r="E428" s="237" t="str">
        <f t="shared" si="108"/>
        <v/>
      </c>
      <c r="F428" s="235"/>
      <c r="G428" s="235"/>
      <c r="H428" s="238"/>
      <c r="I428" s="239" t="str">
        <f t="shared" ca="1" si="109"/>
        <v/>
      </c>
      <c r="J428" s="240"/>
      <c r="K428" s="278"/>
      <c r="L428" s="278"/>
      <c r="M428" s="278"/>
      <c r="N428" s="241"/>
      <c r="O428" s="242"/>
      <c r="P428" s="106" t="str">
        <f t="shared" ca="1" si="110"/>
        <v/>
      </c>
      <c r="Q428" s="240"/>
      <c r="R428" s="278"/>
      <c r="S428" s="278"/>
      <c r="T428" s="278"/>
      <c r="U428" s="243"/>
      <c r="V428" s="106"/>
      <c r="W428" s="244" t="str">
        <f t="shared" ca="1" si="111"/>
        <v/>
      </c>
      <c r="X428" s="240"/>
      <c r="Y428" s="278"/>
      <c r="Z428" s="278"/>
      <c r="AA428" s="241"/>
      <c r="AB428" s="238"/>
      <c r="AC428" s="239" t="str">
        <f t="shared" ca="1" si="112"/>
        <v/>
      </c>
      <c r="AD428" s="245" t="str">
        <f t="shared" si="113"/>
        <v/>
      </c>
      <c r="AE428" s="245" t="str">
        <f t="shared" si="114"/>
        <v/>
      </c>
      <c r="AF428" s="11" t="str">
        <f>IF(AD428=4,VLOOKUP(AE428,設定_幼児!$A$2:$B$4,2,1),"---")</f>
        <v>---</v>
      </c>
      <c r="AG428" s="136" t="str">
        <f t="shared" si="115"/>
        <v xml:space="preserve"> </v>
      </c>
      <c r="AH428" s="18" t="str">
        <f t="shared" si="116"/>
        <v/>
      </c>
      <c r="AI428" s="47">
        <v>417</v>
      </c>
      <c r="AJ428" s="47" t="str">
        <f t="shared" si="117"/>
        <v/>
      </c>
      <c r="AK428" s="47" t="str">
        <f t="shared" si="118"/>
        <v>立得点表_幼児!3:７</v>
      </c>
      <c r="AL428" s="156" t="str">
        <f t="shared" si="119"/>
        <v>立得点表_幼児!11:15</v>
      </c>
      <c r="AM428" s="47" t="str">
        <f t="shared" si="120"/>
        <v>ボール得点表_幼児!3:７</v>
      </c>
      <c r="AN428" s="156" t="str">
        <f t="shared" si="121"/>
        <v>ボール得点表_幼児!11:15</v>
      </c>
      <c r="AO428" s="47" t="str">
        <f t="shared" si="122"/>
        <v>25m得点表_幼児!3:7</v>
      </c>
      <c r="AP428" s="156" t="str">
        <f t="shared" si="123"/>
        <v>25m得点表_幼児!11:15</v>
      </c>
      <c r="AQ428" s="47" t="str">
        <f t="shared" si="124"/>
        <v>往得点表_幼児!3:7</v>
      </c>
      <c r="AR428" s="156" t="str">
        <f t="shared" si="125"/>
        <v>往得点表_幼児!11:15</v>
      </c>
      <c r="AS428" s="47" t="e">
        <f>OR(AND(#REF!&lt;=7,#REF!&lt;&gt;""),AND(#REF!&gt;=50,#REF!=""))</f>
        <v>#REF!</v>
      </c>
    </row>
    <row r="429" spans="1:45">
      <c r="A429" s="10">
        <v>418</v>
      </c>
      <c r="B429" s="234"/>
      <c r="C429" s="235"/>
      <c r="D429" s="236"/>
      <c r="E429" s="237" t="str">
        <f t="shared" si="108"/>
        <v/>
      </c>
      <c r="F429" s="235"/>
      <c r="G429" s="235"/>
      <c r="H429" s="238"/>
      <c r="I429" s="239" t="str">
        <f t="shared" ca="1" si="109"/>
        <v/>
      </c>
      <c r="J429" s="240"/>
      <c r="K429" s="278"/>
      <c r="L429" s="278"/>
      <c r="M429" s="278"/>
      <c r="N429" s="241"/>
      <c r="O429" s="242"/>
      <c r="P429" s="106" t="str">
        <f t="shared" ca="1" si="110"/>
        <v/>
      </c>
      <c r="Q429" s="240"/>
      <c r="R429" s="278"/>
      <c r="S429" s="278"/>
      <c r="T429" s="278"/>
      <c r="U429" s="243"/>
      <c r="V429" s="106"/>
      <c r="W429" s="244" t="str">
        <f t="shared" ca="1" si="111"/>
        <v/>
      </c>
      <c r="X429" s="240"/>
      <c r="Y429" s="278"/>
      <c r="Z429" s="278"/>
      <c r="AA429" s="241"/>
      <c r="AB429" s="238"/>
      <c r="AC429" s="239" t="str">
        <f t="shared" ca="1" si="112"/>
        <v/>
      </c>
      <c r="AD429" s="245" t="str">
        <f t="shared" si="113"/>
        <v/>
      </c>
      <c r="AE429" s="245" t="str">
        <f t="shared" si="114"/>
        <v/>
      </c>
      <c r="AF429" s="11" t="str">
        <f>IF(AD429=4,VLOOKUP(AE429,設定_幼児!$A$2:$B$4,2,1),"---")</f>
        <v>---</v>
      </c>
      <c r="AG429" s="136" t="str">
        <f t="shared" si="115"/>
        <v xml:space="preserve"> </v>
      </c>
      <c r="AH429" s="18" t="str">
        <f t="shared" si="116"/>
        <v/>
      </c>
      <c r="AI429" s="47">
        <v>418</v>
      </c>
      <c r="AJ429" s="47" t="str">
        <f t="shared" si="117"/>
        <v/>
      </c>
      <c r="AK429" s="47" t="str">
        <f t="shared" si="118"/>
        <v>立得点表_幼児!3:７</v>
      </c>
      <c r="AL429" s="156" t="str">
        <f t="shared" si="119"/>
        <v>立得点表_幼児!11:15</v>
      </c>
      <c r="AM429" s="47" t="str">
        <f t="shared" si="120"/>
        <v>ボール得点表_幼児!3:７</v>
      </c>
      <c r="AN429" s="156" t="str">
        <f t="shared" si="121"/>
        <v>ボール得点表_幼児!11:15</v>
      </c>
      <c r="AO429" s="47" t="str">
        <f t="shared" si="122"/>
        <v>25m得点表_幼児!3:7</v>
      </c>
      <c r="AP429" s="156" t="str">
        <f t="shared" si="123"/>
        <v>25m得点表_幼児!11:15</v>
      </c>
      <c r="AQ429" s="47" t="str">
        <f t="shared" si="124"/>
        <v>往得点表_幼児!3:7</v>
      </c>
      <c r="AR429" s="156" t="str">
        <f t="shared" si="125"/>
        <v>往得点表_幼児!11:15</v>
      </c>
      <c r="AS429" s="47" t="e">
        <f>OR(AND(#REF!&lt;=7,#REF!&lt;&gt;""),AND(#REF!&gt;=50,#REF!=""))</f>
        <v>#REF!</v>
      </c>
    </row>
    <row r="430" spans="1:45">
      <c r="A430" s="10">
        <v>419</v>
      </c>
      <c r="B430" s="234"/>
      <c r="C430" s="235"/>
      <c r="D430" s="236"/>
      <c r="E430" s="237" t="str">
        <f t="shared" si="108"/>
        <v/>
      </c>
      <c r="F430" s="235"/>
      <c r="G430" s="235"/>
      <c r="H430" s="238"/>
      <c r="I430" s="239" t="str">
        <f t="shared" ca="1" si="109"/>
        <v/>
      </c>
      <c r="J430" s="240"/>
      <c r="K430" s="278"/>
      <c r="L430" s="278"/>
      <c r="M430" s="278"/>
      <c r="N430" s="241"/>
      <c r="O430" s="242"/>
      <c r="P430" s="106" t="str">
        <f t="shared" ca="1" si="110"/>
        <v/>
      </c>
      <c r="Q430" s="240"/>
      <c r="R430" s="278"/>
      <c r="S430" s="278"/>
      <c r="T430" s="278"/>
      <c r="U430" s="243"/>
      <c r="V430" s="106"/>
      <c r="W430" s="244" t="str">
        <f t="shared" ca="1" si="111"/>
        <v/>
      </c>
      <c r="X430" s="240"/>
      <c r="Y430" s="278"/>
      <c r="Z430" s="278"/>
      <c r="AA430" s="241"/>
      <c r="AB430" s="238"/>
      <c r="AC430" s="239" t="str">
        <f t="shared" ca="1" si="112"/>
        <v/>
      </c>
      <c r="AD430" s="245" t="str">
        <f t="shared" si="113"/>
        <v/>
      </c>
      <c r="AE430" s="245" t="str">
        <f t="shared" si="114"/>
        <v/>
      </c>
      <c r="AF430" s="11" t="str">
        <f>IF(AD430=4,VLOOKUP(AE430,設定_幼児!$A$2:$B$4,2,1),"---")</f>
        <v>---</v>
      </c>
      <c r="AG430" s="136" t="str">
        <f t="shared" si="115"/>
        <v xml:space="preserve"> </v>
      </c>
      <c r="AH430" s="18" t="str">
        <f t="shared" si="116"/>
        <v/>
      </c>
      <c r="AI430" s="47">
        <v>419</v>
      </c>
      <c r="AJ430" s="47" t="str">
        <f t="shared" si="117"/>
        <v/>
      </c>
      <c r="AK430" s="47" t="str">
        <f t="shared" si="118"/>
        <v>立得点表_幼児!3:７</v>
      </c>
      <c r="AL430" s="156" t="str">
        <f t="shared" si="119"/>
        <v>立得点表_幼児!11:15</v>
      </c>
      <c r="AM430" s="47" t="str">
        <f t="shared" si="120"/>
        <v>ボール得点表_幼児!3:７</v>
      </c>
      <c r="AN430" s="156" t="str">
        <f t="shared" si="121"/>
        <v>ボール得点表_幼児!11:15</v>
      </c>
      <c r="AO430" s="47" t="str">
        <f t="shared" si="122"/>
        <v>25m得点表_幼児!3:7</v>
      </c>
      <c r="AP430" s="156" t="str">
        <f t="shared" si="123"/>
        <v>25m得点表_幼児!11:15</v>
      </c>
      <c r="AQ430" s="47" t="str">
        <f t="shared" si="124"/>
        <v>往得点表_幼児!3:7</v>
      </c>
      <c r="AR430" s="156" t="str">
        <f t="shared" si="125"/>
        <v>往得点表_幼児!11:15</v>
      </c>
      <c r="AS430" s="47" t="e">
        <f>OR(AND(#REF!&lt;=7,#REF!&lt;&gt;""),AND(#REF!&gt;=50,#REF!=""))</f>
        <v>#REF!</v>
      </c>
    </row>
    <row r="431" spans="1:45">
      <c r="A431" s="10">
        <v>420</v>
      </c>
      <c r="B431" s="234"/>
      <c r="C431" s="235"/>
      <c r="D431" s="236"/>
      <c r="E431" s="237" t="str">
        <f t="shared" si="108"/>
        <v/>
      </c>
      <c r="F431" s="235"/>
      <c r="G431" s="235"/>
      <c r="H431" s="238"/>
      <c r="I431" s="239" t="str">
        <f t="shared" ca="1" si="109"/>
        <v/>
      </c>
      <c r="J431" s="240"/>
      <c r="K431" s="278"/>
      <c r="L431" s="278"/>
      <c r="M431" s="278"/>
      <c r="N431" s="241"/>
      <c r="O431" s="242"/>
      <c r="P431" s="106" t="str">
        <f t="shared" ca="1" si="110"/>
        <v/>
      </c>
      <c r="Q431" s="240"/>
      <c r="R431" s="278"/>
      <c r="S431" s="278"/>
      <c r="T431" s="278"/>
      <c r="U431" s="243"/>
      <c r="V431" s="106"/>
      <c r="W431" s="244" t="str">
        <f t="shared" ca="1" si="111"/>
        <v/>
      </c>
      <c r="X431" s="240"/>
      <c r="Y431" s="278"/>
      <c r="Z431" s="278"/>
      <c r="AA431" s="241"/>
      <c r="AB431" s="238"/>
      <c r="AC431" s="239" t="str">
        <f t="shared" ca="1" si="112"/>
        <v/>
      </c>
      <c r="AD431" s="245" t="str">
        <f t="shared" si="113"/>
        <v/>
      </c>
      <c r="AE431" s="245" t="str">
        <f t="shared" si="114"/>
        <v/>
      </c>
      <c r="AF431" s="11" t="str">
        <f>IF(AD431=4,VLOOKUP(AE431,設定_幼児!$A$2:$B$4,2,1),"---")</f>
        <v>---</v>
      </c>
      <c r="AG431" s="136" t="str">
        <f t="shared" si="115"/>
        <v xml:space="preserve"> </v>
      </c>
      <c r="AH431" s="18" t="str">
        <f t="shared" si="116"/>
        <v/>
      </c>
      <c r="AI431" s="47">
        <v>420</v>
      </c>
      <c r="AJ431" s="47" t="str">
        <f t="shared" si="117"/>
        <v/>
      </c>
      <c r="AK431" s="47" t="str">
        <f t="shared" si="118"/>
        <v>立得点表_幼児!3:７</v>
      </c>
      <c r="AL431" s="156" t="str">
        <f t="shared" si="119"/>
        <v>立得点表_幼児!11:15</v>
      </c>
      <c r="AM431" s="47" t="str">
        <f t="shared" si="120"/>
        <v>ボール得点表_幼児!3:７</v>
      </c>
      <c r="AN431" s="156" t="str">
        <f t="shared" si="121"/>
        <v>ボール得点表_幼児!11:15</v>
      </c>
      <c r="AO431" s="47" t="str">
        <f t="shared" si="122"/>
        <v>25m得点表_幼児!3:7</v>
      </c>
      <c r="AP431" s="156" t="str">
        <f t="shared" si="123"/>
        <v>25m得点表_幼児!11:15</v>
      </c>
      <c r="AQ431" s="47" t="str">
        <f t="shared" si="124"/>
        <v>往得点表_幼児!3:7</v>
      </c>
      <c r="AR431" s="156" t="str">
        <f t="shared" si="125"/>
        <v>往得点表_幼児!11:15</v>
      </c>
      <c r="AS431" s="47" t="e">
        <f>OR(AND(#REF!&lt;=7,#REF!&lt;&gt;""),AND(#REF!&gt;=50,#REF!=""))</f>
        <v>#REF!</v>
      </c>
    </row>
    <row r="432" spans="1:45">
      <c r="A432" s="10">
        <v>421</v>
      </c>
      <c r="B432" s="234"/>
      <c r="C432" s="235"/>
      <c r="D432" s="236"/>
      <c r="E432" s="237" t="str">
        <f t="shared" ref="E432:E450" si="126">IF(D432="","",DATEDIF(D432,$W$4,"y"))</f>
        <v/>
      </c>
      <c r="F432" s="235"/>
      <c r="G432" s="235"/>
      <c r="H432" s="238"/>
      <c r="I432" s="239" t="str">
        <f t="shared" ref="I432:I450" ca="1" si="127">IF(B432="","",IF(H432="","",CHOOSE(MATCH($H432,IF($C432="男",INDIRECT(AK432),INDIRECT(AL432)),1),1,2,3,4,5)))</f>
        <v/>
      </c>
      <c r="J432" s="240"/>
      <c r="K432" s="278"/>
      <c r="L432" s="278"/>
      <c r="M432" s="278"/>
      <c r="N432" s="241"/>
      <c r="O432" s="242"/>
      <c r="P432" s="106" t="str">
        <f t="shared" ref="P432:P450" ca="1" si="128">IF(B432="","",IF(O432="","",CHOOSE(MATCH($O432,IF($C432="男",INDIRECT(AM432),INDIRECT(AN432)),1),1,2,3,4,5)))</f>
        <v/>
      </c>
      <c r="Q432" s="240"/>
      <c r="R432" s="278"/>
      <c r="S432" s="278"/>
      <c r="T432" s="278"/>
      <c r="U432" s="243"/>
      <c r="V432" s="106"/>
      <c r="W432" s="244" t="str">
        <f t="shared" ref="W432:W450" ca="1" si="129">IF(B432="","",IF(V432="","",CHOOSE(MATCH($V432,IF($C432="男",INDIRECT(AO432),INDIRECT(AP432)),1),5,4,3,2,1)))</f>
        <v/>
      </c>
      <c r="X432" s="240"/>
      <c r="Y432" s="278"/>
      <c r="Z432" s="278"/>
      <c r="AA432" s="241"/>
      <c r="AB432" s="238"/>
      <c r="AC432" s="239" t="str">
        <f t="shared" ref="AC432:AC450" ca="1" si="130">IF(B432="","",IF(AB432="","",CHOOSE(MATCH(AB432,IF($C432="男",INDIRECT(AQ432),INDIRECT(AR432)),1),1,2,3,4,5)))</f>
        <v/>
      </c>
      <c r="AD432" s="245" t="str">
        <f t="shared" ref="AD432:AD450" si="131">IF(B432="","",COUNT(H432,O432,V432,AB432))</f>
        <v/>
      </c>
      <c r="AE432" s="245" t="str">
        <f t="shared" ref="AE432:AE450" si="132">IF(B432="","",SUM(I432,P432,,W432,AC432))</f>
        <v/>
      </c>
      <c r="AF432" s="11" t="str">
        <f>IF(AD432=4,VLOOKUP(AE432,設定_幼児!$A$2:$B$4,2,1),"---")</f>
        <v>---</v>
      </c>
      <c r="AG432" s="136" t="str">
        <f t="shared" ref="AG432:AG450" si="133">IF(D432=""," ",DATEDIF(D432,$W$4,"M"))</f>
        <v xml:space="preserve"> </v>
      </c>
      <c r="AH432" s="18" t="str">
        <f t="shared" ref="AH432:AH450" si="134">_xlfn.IFS(AG432=" ","",AG432&lt;=41,"3",AG432&lt;=47,"3.5",AG432&lt;=53,"4",AG432&lt;=59,4.5,AG432&lt;=65,5,AG432&lt;=71,5.5,AG432&gt;71,6,AG432="","")</f>
        <v/>
      </c>
      <c r="AI432" s="47">
        <v>421</v>
      </c>
      <c r="AJ432" s="47" t="str">
        <f t="shared" ref="AJ432:AJ450" si="135">IF(E432="","",VLOOKUP(E432,幼児年齢変換表,2))</f>
        <v/>
      </c>
      <c r="AK432" s="47" t="str">
        <f t="shared" si="118"/>
        <v>立得点表_幼児!3:７</v>
      </c>
      <c r="AL432" s="156" t="str">
        <f t="shared" si="119"/>
        <v>立得点表_幼児!11:15</v>
      </c>
      <c r="AM432" s="47" t="str">
        <f t="shared" si="120"/>
        <v>ボール得点表_幼児!3:７</v>
      </c>
      <c r="AN432" s="156" t="str">
        <f t="shared" si="121"/>
        <v>ボール得点表_幼児!11:15</v>
      </c>
      <c r="AO432" s="47" t="str">
        <f t="shared" si="122"/>
        <v>25m得点表_幼児!3:7</v>
      </c>
      <c r="AP432" s="156" t="str">
        <f t="shared" si="123"/>
        <v>25m得点表_幼児!11:15</v>
      </c>
      <c r="AQ432" s="47" t="str">
        <f t="shared" si="124"/>
        <v>往得点表_幼児!3:7</v>
      </c>
      <c r="AR432" s="156" t="str">
        <f t="shared" si="125"/>
        <v>往得点表_幼児!11:15</v>
      </c>
      <c r="AS432" s="47" t="e">
        <f>OR(AND(#REF!&lt;=7,#REF!&lt;&gt;""),AND(#REF!&gt;=50,#REF!=""))</f>
        <v>#REF!</v>
      </c>
    </row>
    <row r="433" spans="1:45">
      <c r="A433" s="10">
        <v>422</v>
      </c>
      <c r="B433" s="234"/>
      <c r="C433" s="235"/>
      <c r="D433" s="236"/>
      <c r="E433" s="237" t="str">
        <f t="shared" si="126"/>
        <v/>
      </c>
      <c r="F433" s="235"/>
      <c r="G433" s="235"/>
      <c r="H433" s="238"/>
      <c r="I433" s="239" t="str">
        <f t="shared" ca="1" si="127"/>
        <v/>
      </c>
      <c r="J433" s="240"/>
      <c r="K433" s="278"/>
      <c r="L433" s="278"/>
      <c r="M433" s="278"/>
      <c r="N433" s="241"/>
      <c r="O433" s="242"/>
      <c r="P433" s="106" t="str">
        <f t="shared" ca="1" si="128"/>
        <v/>
      </c>
      <c r="Q433" s="240"/>
      <c r="R433" s="278"/>
      <c r="S433" s="278"/>
      <c r="T433" s="278"/>
      <c r="U433" s="243"/>
      <c r="V433" s="106"/>
      <c r="W433" s="244" t="str">
        <f t="shared" ca="1" si="129"/>
        <v/>
      </c>
      <c r="X433" s="240"/>
      <c r="Y433" s="278"/>
      <c r="Z433" s="278"/>
      <c r="AA433" s="241"/>
      <c r="AB433" s="238"/>
      <c r="AC433" s="239" t="str">
        <f t="shared" ca="1" si="130"/>
        <v/>
      </c>
      <c r="AD433" s="245" t="str">
        <f t="shared" si="131"/>
        <v/>
      </c>
      <c r="AE433" s="245" t="str">
        <f t="shared" si="132"/>
        <v/>
      </c>
      <c r="AF433" s="11" t="str">
        <f>IF(AD433=4,VLOOKUP(AE433,設定_幼児!$A$2:$B$4,2,1),"---")</f>
        <v>---</v>
      </c>
      <c r="AG433" s="136" t="str">
        <f t="shared" si="133"/>
        <v xml:space="preserve"> </v>
      </c>
      <c r="AH433" s="18" t="str">
        <f t="shared" si="134"/>
        <v/>
      </c>
      <c r="AI433" s="47">
        <v>422</v>
      </c>
      <c r="AJ433" s="47" t="str">
        <f t="shared" si="135"/>
        <v/>
      </c>
      <c r="AK433" s="47" t="str">
        <f t="shared" si="118"/>
        <v>立得点表_幼児!3:７</v>
      </c>
      <c r="AL433" s="156" t="str">
        <f t="shared" si="119"/>
        <v>立得点表_幼児!11:15</v>
      </c>
      <c r="AM433" s="47" t="str">
        <f t="shared" si="120"/>
        <v>ボール得点表_幼児!3:７</v>
      </c>
      <c r="AN433" s="156" t="str">
        <f t="shared" si="121"/>
        <v>ボール得点表_幼児!11:15</v>
      </c>
      <c r="AO433" s="47" t="str">
        <f t="shared" si="122"/>
        <v>25m得点表_幼児!3:7</v>
      </c>
      <c r="AP433" s="156" t="str">
        <f t="shared" si="123"/>
        <v>25m得点表_幼児!11:15</v>
      </c>
      <c r="AQ433" s="47" t="str">
        <f t="shared" si="124"/>
        <v>往得点表_幼児!3:7</v>
      </c>
      <c r="AR433" s="156" t="str">
        <f t="shared" si="125"/>
        <v>往得点表_幼児!11:15</v>
      </c>
      <c r="AS433" s="47" t="e">
        <f>OR(AND(#REF!&lt;=7,#REF!&lt;&gt;""),AND(#REF!&gt;=50,#REF!=""))</f>
        <v>#REF!</v>
      </c>
    </row>
    <row r="434" spans="1:45">
      <c r="A434" s="10">
        <v>423</v>
      </c>
      <c r="B434" s="234"/>
      <c r="C434" s="235"/>
      <c r="D434" s="236"/>
      <c r="E434" s="237" t="str">
        <f t="shared" si="126"/>
        <v/>
      </c>
      <c r="F434" s="235"/>
      <c r="G434" s="235"/>
      <c r="H434" s="238"/>
      <c r="I434" s="239" t="str">
        <f t="shared" ca="1" si="127"/>
        <v/>
      </c>
      <c r="J434" s="240"/>
      <c r="K434" s="278"/>
      <c r="L434" s="278"/>
      <c r="M434" s="278"/>
      <c r="N434" s="241"/>
      <c r="O434" s="242"/>
      <c r="P434" s="106" t="str">
        <f t="shared" ca="1" si="128"/>
        <v/>
      </c>
      <c r="Q434" s="240"/>
      <c r="R434" s="278"/>
      <c r="S434" s="278"/>
      <c r="T434" s="278"/>
      <c r="U434" s="243"/>
      <c r="V434" s="106"/>
      <c r="W434" s="244" t="str">
        <f t="shared" ca="1" si="129"/>
        <v/>
      </c>
      <c r="X434" s="240"/>
      <c r="Y434" s="278"/>
      <c r="Z434" s="278"/>
      <c r="AA434" s="241"/>
      <c r="AB434" s="238"/>
      <c r="AC434" s="239" t="str">
        <f t="shared" ca="1" si="130"/>
        <v/>
      </c>
      <c r="AD434" s="245" t="str">
        <f t="shared" si="131"/>
        <v/>
      </c>
      <c r="AE434" s="245" t="str">
        <f t="shared" si="132"/>
        <v/>
      </c>
      <c r="AF434" s="11" t="str">
        <f>IF(AD434=4,VLOOKUP(AE434,設定_幼児!$A$2:$B$4,2,1),"---")</f>
        <v>---</v>
      </c>
      <c r="AG434" s="136" t="str">
        <f t="shared" si="133"/>
        <v xml:space="preserve"> </v>
      </c>
      <c r="AH434" s="18" t="str">
        <f t="shared" si="134"/>
        <v/>
      </c>
      <c r="AI434" s="47">
        <v>423</v>
      </c>
      <c r="AJ434" s="47" t="str">
        <f t="shared" si="135"/>
        <v/>
      </c>
      <c r="AK434" s="47" t="str">
        <f t="shared" si="118"/>
        <v>立得点表_幼児!3:７</v>
      </c>
      <c r="AL434" s="156" t="str">
        <f t="shared" si="119"/>
        <v>立得点表_幼児!11:15</v>
      </c>
      <c r="AM434" s="47" t="str">
        <f t="shared" si="120"/>
        <v>ボール得点表_幼児!3:７</v>
      </c>
      <c r="AN434" s="156" t="str">
        <f t="shared" si="121"/>
        <v>ボール得点表_幼児!11:15</v>
      </c>
      <c r="AO434" s="47" t="str">
        <f t="shared" si="122"/>
        <v>25m得点表_幼児!3:7</v>
      </c>
      <c r="AP434" s="156" t="str">
        <f t="shared" si="123"/>
        <v>25m得点表_幼児!11:15</v>
      </c>
      <c r="AQ434" s="47" t="str">
        <f t="shared" si="124"/>
        <v>往得点表_幼児!3:7</v>
      </c>
      <c r="AR434" s="156" t="str">
        <f t="shared" si="125"/>
        <v>往得点表_幼児!11:15</v>
      </c>
      <c r="AS434" s="47" t="e">
        <f>OR(AND(#REF!&lt;=7,#REF!&lt;&gt;""),AND(#REF!&gt;=50,#REF!=""))</f>
        <v>#REF!</v>
      </c>
    </row>
    <row r="435" spans="1:45">
      <c r="A435" s="10">
        <v>424</v>
      </c>
      <c r="B435" s="234"/>
      <c r="C435" s="235"/>
      <c r="D435" s="236"/>
      <c r="E435" s="237" t="str">
        <f t="shared" si="126"/>
        <v/>
      </c>
      <c r="F435" s="235"/>
      <c r="G435" s="235"/>
      <c r="H435" s="238"/>
      <c r="I435" s="239" t="str">
        <f t="shared" ca="1" si="127"/>
        <v/>
      </c>
      <c r="J435" s="240"/>
      <c r="K435" s="278"/>
      <c r="L435" s="278"/>
      <c r="M435" s="278"/>
      <c r="N435" s="241"/>
      <c r="O435" s="242"/>
      <c r="P435" s="106" t="str">
        <f t="shared" ca="1" si="128"/>
        <v/>
      </c>
      <c r="Q435" s="240"/>
      <c r="R435" s="278"/>
      <c r="S435" s="278"/>
      <c r="T435" s="278"/>
      <c r="U435" s="243"/>
      <c r="V435" s="106"/>
      <c r="W435" s="244" t="str">
        <f t="shared" ca="1" si="129"/>
        <v/>
      </c>
      <c r="X435" s="240"/>
      <c r="Y435" s="278"/>
      <c r="Z435" s="278"/>
      <c r="AA435" s="241"/>
      <c r="AB435" s="238"/>
      <c r="AC435" s="239" t="str">
        <f t="shared" ca="1" si="130"/>
        <v/>
      </c>
      <c r="AD435" s="245" t="str">
        <f t="shared" si="131"/>
        <v/>
      </c>
      <c r="AE435" s="245" t="str">
        <f t="shared" si="132"/>
        <v/>
      </c>
      <c r="AF435" s="11" t="str">
        <f>IF(AD435=4,VLOOKUP(AE435,設定_幼児!$A$2:$B$4,2,1),"---")</f>
        <v>---</v>
      </c>
      <c r="AG435" s="136" t="str">
        <f t="shared" si="133"/>
        <v xml:space="preserve"> </v>
      </c>
      <c r="AH435" s="18" t="str">
        <f t="shared" si="134"/>
        <v/>
      </c>
      <c r="AI435" s="47">
        <v>424</v>
      </c>
      <c r="AJ435" s="47" t="str">
        <f t="shared" si="135"/>
        <v/>
      </c>
      <c r="AK435" s="47" t="str">
        <f t="shared" si="118"/>
        <v>立得点表_幼児!3:７</v>
      </c>
      <c r="AL435" s="156" t="str">
        <f t="shared" si="119"/>
        <v>立得点表_幼児!11:15</v>
      </c>
      <c r="AM435" s="47" t="str">
        <f t="shared" si="120"/>
        <v>ボール得点表_幼児!3:７</v>
      </c>
      <c r="AN435" s="156" t="str">
        <f t="shared" si="121"/>
        <v>ボール得点表_幼児!11:15</v>
      </c>
      <c r="AO435" s="47" t="str">
        <f t="shared" si="122"/>
        <v>25m得点表_幼児!3:7</v>
      </c>
      <c r="AP435" s="156" t="str">
        <f t="shared" si="123"/>
        <v>25m得点表_幼児!11:15</v>
      </c>
      <c r="AQ435" s="47" t="str">
        <f t="shared" si="124"/>
        <v>往得点表_幼児!3:7</v>
      </c>
      <c r="AR435" s="156" t="str">
        <f t="shared" si="125"/>
        <v>往得点表_幼児!11:15</v>
      </c>
      <c r="AS435" s="47" t="e">
        <f>OR(AND(#REF!&lt;=7,#REF!&lt;&gt;""),AND(#REF!&gt;=50,#REF!=""))</f>
        <v>#REF!</v>
      </c>
    </row>
    <row r="436" spans="1:45">
      <c r="A436" s="10">
        <v>425</v>
      </c>
      <c r="B436" s="234"/>
      <c r="C436" s="235"/>
      <c r="D436" s="236"/>
      <c r="E436" s="237" t="str">
        <f t="shared" si="126"/>
        <v/>
      </c>
      <c r="F436" s="235"/>
      <c r="G436" s="235"/>
      <c r="H436" s="238"/>
      <c r="I436" s="239" t="str">
        <f t="shared" ca="1" si="127"/>
        <v/>
      </c>
      <c r="J436" s="240"/>
      <c r="K436" s="278"/>
      <c r="L436" s="278"/>
      <c r="M436" s="278"/>
      <c r="N436" s="241"/>
      <c r="O436" s="242"/>
      <c r="P436" s="106" t="str">
        <f t="shared" ca="1" si="128"/>
        <v/>
      </c>
      <c r="Q436" s="240"/>
      <c r="R436" s="278"/>
      <c r="S436" s="278"/>
      <c r="T436" s="278"/>
      <c r="U436" s="243"/>
      <c r="V436" s="106"/>
      <c r="W436" s="244" t="str">
        <f t="shared" ca="1" si="129"/>
        <v/>
      </c>
      <c r="X436" s="240"/>
      <c r="Y436" s="278"/>
      <c r="Z436" s="278"/>
      <c r="AA436" s="241"/>
      <c r="AB436" s="238"/>
      <c r="AC436" s="239" t="str">
        <f t="shared" ca="1" si="130"/>
        <v/>
      </c>
      <c r="AD436" s="245" t="str">
        <f t="shared" si="131"/>
        <v/>
      </c>
      <c r="AE436" s="245" t="str">
        <f t="shared" si="132"/>
        <v/>
      </c>
      <c r="AF436" s="11" t="str">
        <f>IF(AD436=4,VLOOKUP(AE436,設定_幼児!$A$2:$B$4,2,1),"---")</f>
        <v>---</v>
      </c>
      <c r="AG436" s="136" t="str">
        <f t="shared" si="133"/>
        <v xml:space="preserve"> </v>
      </c>
      <c r="AH436" s="18" t="str">
        <f t="shared" si="134"/>
        <v/>
      </c>
      <c r="AI436" s="47">
        <v>425</v>
      </c>
      <c r="AJ436" s="47" t="str">
        <f t="shared" si="135"/>
        <v/>
      </c>
      <c r="AK436" s="47" t="str">
        <f t="shared" si="118"/>
        <v>立得点表_幼児!3:７</v>
      </c>
      <c r="AL436" s="156" t="str">
        <f t="shared" si="119"/>
        <v>立得点表_幼児!11:15</v>
      </c>
      <c r="AM436" s="47" t="str">
        <f t="shared" si="120"/>
        <v>ボール得点表_幼児!3:７</v>
      </c>
      <c r="AN436" s="156" t="str">
        <f t="shared" si="121"/>
        <v>ボール得点表_幼児!11:15</v>
      </c>
      <c r="AO436" s="47" t="str">
        <f t="shared" si="122"/>
        <v>25m得点表_幼児!3:7</v>
      </c>
      <c r="AP436" s="156" t="str">
        <f t="shared" si="123"/>
        <v>25m得点表_幼児!11:15</v>
      </c>
      <c r="AQ436" s="47" t="str">
        <f t="shared" si="124"/>
        <v>往得点表_幼児!3:7</v>
      </c>
      <c r="AR436" s="156" t="str">
        <f t="shared" si="125"/>
        <v>往得点表_幼児!11:15</v>
      </c>
      <c r="AS436" s="47" t="e">
        <f>OR(AND(#REF!&lt;=7,#REF!&lt;&gt;""),AND(#REF!&gt;=50,#REF!=""))</f>
        <v>#REF!</v>
      </c>
    </row>
    <row r="437" spans="1:45">
      <c r="A437" s="10">
        <v>426</v>
      </c>
      <c r="B437" s="234"/>
      <c r="C437" s="235"/>
      <c r="D437" s="236"/>
      <c r="E437" s="237" t="str">
        <f t="shared" si="126"/>
        <v/>
      </c>
      <c r="F437" s="235"/>
      <c r="G437" s="235"/>
      <c r="H437" s="238"/>
      <c r="I437" s="239" t="str">
        <f t="shared" ca="1" si="127"/>
        <v/>
      </c>
      <c r="J437" s="240"/>
      <c r="K437" s="278"/>
      <c r="L437" s="278"/>
      <c r="M437" s="278"/>
      <c r="N437" s="241"/>
      <c r="O437" s="242"/>
      <c r="P437" s="106" t="str">
        <f t="shared" ca="1" si="128"/>
        <v/>
      </c>
      <c r="Q437" s="240"/>
      <c r="R437" s="278"/>
      <c r="S437" s="278"/>
      <c r="T437" s="278"/>
      <c r="U437" s="243"/>
      <c r="V437" s="106"/>
      <c r="W437" s="244" t="str">
        <f t="shared" ca="1" si="129"/>
        <v/>
      </c>
      <c r="X437" s="240"/>
      <c r="Y437" s="278"/>
      <c r="Z437" s="278"/>
      <c r="AA437" s="241"/>
      <c r="AB437" s="238"/>
      <c r="AC437" s="239" t="str">
        <f t="shared" ca="1" si="130"/>
        <v/>
      </c>
      <c r="AD437" s="245" t="str">
        <f t="shared" si="131"/>
        <v/>
      </c>
      <c r="AE437" s="245" t="str">
        <f t="shared" si="132"/>
        <v/>
      </c>
      <c r="AF437" s="11" t="str">
        <f>IF(AD437=4,VLOOKUP(AE437,設定_幼児!$A$2:$B$4,2,1),"---")</f>
        <v>---</v>
      </c>
      <c r="AG437" s="136" t="str">
        <f t="shared" si="133"/>
        <v xml:space="preserve"> </v>
      </c>
      <c r="AH437" s="18" t="str">
        <f t="shared" si="134"/>
        <v/>
      </c>
      <c r="AI437" s="47">
        <v>426</v>
      </c>
      <c r="AJ437" s="47" t="str">
        <f t="shared" si="135"/>
        <v/>
      </c>
      <c r="AK437" s="47" t="str">
        <f t="shared" si="118"/>
        <v>立得点表_幼児!3:７</v>
      </c>
      <c r="AL437" s="156" t="str">
        <f t="shared" si="119"/>
        <v>立得点表_幼児!11:15</v>
      </c>
      <c r="AM437" s="47" t="str">
        <f t="shared" si="120"/>
        <v>ボール得点表_幼児!3:７</v>
      </c>
      <c r="AN437" s="156" t="str">
        <f t="shared" si="121"/>
        <v>ボール得点表_幼児!11:15</v>
      </c>
      <c r="AO437" s="47" t="str">
        <f t="shared" si="122"/>
        <v>25m得点表_幼児!3:7</v>
      </c>
      <c r="AP437" s="156" t="str">
        <f t="shared" si="123"/>
        <v>25m得点表_幼児!11:15</v>
      </c>
      <c r="AQ437" s="47" t="str">
        <f t="shared" si="124"/>
        <v>往得点表_幼児!3:7</v>
      </c>
      <c r="AR437" s="156" t="str">
        <f t="shared" si="125"/>
        <v>往得点表_幼児!11:15</v>
      </c>
      <c r="AS437" s="47" t="e">
        <f>OR(AND(#REF!&lt;=7,#REF!&lt;&gt;""),AND(#REF!&gt;=50,#REF!=""))</f>
        <v>#REF!</v>
      </c>
    </row>
    <row r="438" spans="1:45">
      <c r="A438" s="10">
        <v>427</v>
      </c>
      <c r="B438" s="234"/>
      <c r="C438" s="235"/>
      <c r="D438" s="236"/>
      <c r="E438" s="237" t="str">
        <f t="shared" si="126"/>
        <v/>
      </c>
      <c r="F438" s="235"/>
      <c r="G438" s="235"/>
      <c r="H438" s="238"/>
      <c r="I438" s="239" t="str">
        <f t="shared" ca="1" si="127"/>
        <v/>
      </c>
      <c r="J438" s="240"/>
      <c r="K438" s="278"/>
      <c r="L438" s="278"/>
      <c r="M438" s="278"/>
      <c r="N438" s="241"/>
      <c r="O438" s="242"/>
      <c r="P438" s="106" t="str">
        <f t="shared" ca="1" si="128"/>
        <v/>
      </c>
      <c r="Q438" s="240"/>
      <c r="R438" s="278"/>
      <c r="S438" s="278"/>
      <c r="T438" s="278"/>
      <c r="U438" s="243"/>
      <c r="V438" s="106"/>
      <c r="W438" s="244" t="str">
        <f t="shared" ca="1" si="129"/>
        <v/>
      </c>
      <c r="X438" s="240"/>
      <c r="Y438" s="278"/>
      <c r="Z438" s="278"/>
      <c r="AA438" s="241"/>
      <c r="AB438" s="238"/>
      <c r="AC438" s="239" t="str">
        <f t="shared" ca="1" si="130"/>
        <v/>
      </c>
      <c r="AD438" s="245" t="str">
        <f t="shared" si="131"/>
        <v/>
      </c>
      <c r="AE438" s="245" t="str">
        <f t="shared" si="132"/>
        <v/>
      </c>
      <c r="AF438" s="11" t="str">
        <f>IF(AD438=4,VLOOKUP(AE438,設定_幼児!$A$2:$B$4,2,1),"---")</f>
        <v>---</v>
      </c>
      <c r="AG438" s="136" t="str">
        <f t="shared" si="133"/>
        <v xml:space="preserve"> </v>
      </c>
      <c r="AH438" s="18" t="str">
        <f t="shared" si="134"/>
        <v/>
      </c>
      <c r="AI438" s="47">
        <v>427</v>
      </c>
      <c r="AJ438" s="47" t="str">
        <f t="shared" si="135"/>
        <v/>
      </c>
      <c r="AK438" s="47" t="str">
        <f t="shared" si="118"/>
        <v>立得点表_幼児!3:７</v>
      </c>
      <c r="AL438" s="156" t="str">
        <f t="shared" si="119"/>
        <v>立得点表_幼児!11:15</v>
      </c>
      <c r="AM438" s="47" t="str">
        <f t="shared" si="120"/>
        <v>ボール得点表_幼児!3:７</v>
      </c>
      <c r="AN438" s="156" t="str">
        <f t="shared" si="121"/>
        <v>ボール得点表_幼児!11:15</v>
      </c>
      <c r="AO438" s="47" t="str">
        <f t="shared" si="122"/>
        <v>25m得点表_幼児!3:7</v>
      </c>
      <c r="AP438" s="156" t="str">
        <f t="shared" si="123"/>
        <v>25m得点表_幼児!11:15</v>
      </c>
      <c r="AQ438" s="47" t="str">
        <f t="shared" si="124"/>
        <v>往得点表_幼児!3:7</v>
      </c>
      <c r="AR438" s="156" t="str">
        <f t="shared" si="125"/>
        <v>往得点表_幼児!11:15</v>
      </c>
      <c r="AS438" s="47" t="e">
        <f>OR(AND(#REF!&lt;=7,#REF!&lt;&gt;""),AND(#REF!&gt;=50,#REF!=""))</f>
        <v>#REF!</v>
      </c>
    </row>
    <row r="439" spans="1:45">
      <c r="A439" s="10">
        <v>428</v>
      </c>
      <c r="B439" s="234"/>
      <c r="C439" s="235"/>
      <c r="D439" s="236"/>
      <c r="E439" s="237" t="str">
        <f t="shared" si="126"/>
        <v/>
      </c>
      <c r="F439" s="235"/>
      <c r="G439" s="235"/>
      <c r="H439" s="238"/>
      <c r="I439" s="239" t="str">
        <f t="shared" ca="1" si="127"/>
        <v/>
      </c>
      <c r="J439" s="240"/>
      <c r="K439" s="278"/>
      <c r="L439" s="278"/>
      <c r="M439" s="278"/>
      <c r="N439" s="241"/>
      <c r="O439" s="242"/>
      <c r="P439" s="106" t="str">
        <f t="shared" ca="1" si="128"/>
        <v/>
      </c>
      <c r="Q439" s="240"/>
      <c r="R439" s="278"/>
      <c r="S439" s="278"/>
      <c r="T439" s="278"/>
      <c r="U439" s="243"/>
      <c r="V439" s="106"/>
      <c r="W439" s="244" t="str">
        <f t="shared" ca="1" si="129"/>
        <v/>
      </c>
      <c r="X439" s="240"/>
      <c r="Y439" s="278"/>
      <c r="Z439" s="278"/>
      <c r="AA439" s="241"/>
      <c r="AB439" s="238"/>
      <c r="AC439" s="239" t="str">
        <f t="shared" ca="1" si="130"/>
        <v/>
      </c>
      <c r="AD439" s="245" t="str">
        <f t="shared" si="131"/>
        <v/>
      </c>
      <c r="AE439" s="245" t="str">
        <f t="shared" si="132"/>
        <v/>
      </c>
      <c r="AF439" s="11" t="str">
        <f>IF(AD439=4,VLOOKUP(AE439,設定_幼児!$A$2:$B$4,2,1),"---")</f>
        <v>---</v>
      </c>
      <c r="AG439" s="136" t="str">
        <f t="shared" si="133"/>
        <v xml:space="preserve"> </v>
      </c>
      <c r="AH439" s="18" t="str">
        <f t="shared" si="134"/>
        <v/>
      </c>
      <c r="AI439" s="47">
        <v>428</v>
      </c>
      <c r="AJ439" s="47" t="str">
        <f t="shared" si="135"/>
        <v/>
      </c>
      <c r="AK439" s="47" t="str">
        <f t="shared" si="118"/>
        <v>立得点表_幼児!3:７</v>
      </c>
      <c r="AL439" s="156" t="str">
        <f t="shared" si="119"/>
        <v>立得点表_幼児!11:15</v>
      </c>
      <c r="AM439" s="47" t="str">
        <f t="shared" si="120"/>
        <v>ボール得点表_幼児!3:７</v>
      </c>
      <c r="AN439" s="156" t="str">
        <f t="shared" si="121"/>
        <v>ボール得点表_幼児!11:15</v>
      </c>
      <c r="AO439" s="47" t="str">
        <f t="shared" si="122"/>
        <v>25m得点表_幼児!3:7</v>
      </c>
      <c r="AP439" s="156" t="str">
        <f t="shared" si="123"/>
        <v>25m得点表_幼児!11:15</v>
      </c>
      <c r="AQ439" s="47" t="str">
        <f t="shared" si="124"/>
        <v>往得点表_幼児!3:7</v>
      </c>
      <c r="AR439" s="156" t="str">
        <f t="shared" si="125"/>
        <v>往得点表_幼児!11:15</v>
      </c>
      <c r="AS439" s="47" t="e">
        <f>OR(AND(#REF!&lt;=7,#REF!&lt;&gt;""),AND(#REF!&gt;=50,#REF!=""))</f>
        <v>#REF!</v>
      </c>
    </row>
    <row r="440" spans="1:45">
      <c r="A440" s="10">
        <v>429</v>
      </c>
      <c r="B440" s="234"/>
      <c r="C440" s="235"/>
      <c r="D440" s="236"/>
      <c r="E440" s="237" t="str">
        <f t="shared" si="126"/>
        <v/>
      </c>
      <c r="F440" s="235"/>
      <c r="G440" s="235"/>
      <c r="H440" s="238"/>
      <c r="I440" s="239" t="str">
        <f t="shared" ca="1" si="127"/>
        <v/>
      </c>
      <c r="J440" s="240"/>
      <c r="K440" s="278"/>
      <c r="L440" s="278"/>
      <c r="M440" s="278"/>
      <c r="N440" s="241"/>
      <c r="O440" s="242"/>
      <c r="P440" s="106" t="str">
        <f t="shared" ca="1" si="128"/>
        <v/>
      </c>
      <c r="Q440" s="240"/>
      <c r="R440" s="278"/>
      <c r="S440" s="278"/>
      <c r="T440" s="278"/>
      <c r="U440" s="243"/>
      <c r="V440" s="106"/>
      <c r="W440" s="244" t="str">
        <f t="shared" ca="1" si="129"/>
        <v/>
      </c>
      <c r="X440" s="240"/>
      <c r="Y440" s="278"/>
      <c r="Z440" s="278"/>
      <c r="AA440" s="241"/>
      <c r="AB440" s="238"/>
      <c r="AC440" s="239" t="str">
        <f t="shared" ca="1" si="130"/>
        <v/>
      </c>
      <c r="AD440" s="245" t="str">
        <f t="shared" si="131"/>
        <v/>
      </c>
      <c r="AE440" s="245" t="str">
        <f t="shared" si="132"/>
        <v/>
      </c>
      <c r="AF440" s="11" t="str">
        <f>IF(AD440=4,VLOOKUP(AE440,設定_幼児!$A$2:$B$4,2,1),"---")</f>
        <v>---</v>
      </c>
      <c r="AG440" s="136" t="str">
        <f t="shared" si="133"/>
        <v xml:space="preserve"> </v>
      </c>
      <c r="AH440" s="18" t="str">
        <f t="shared" si="134"/>
        <v/>
      </c>
      <c r="AI440" s="47">
        <v>429</v>
      </c>
      <c r="AJ440" s="47" t="str">
        <f t="shared" si="135"/>
        <v/>
      </c>
      <c r="AK440" s="47" t="str">
        <f t="shared" si="118"/>
        <v>立得点表_幼児!3:７</v>
      </c>
      <c r="AL440" s="156" t="str">
        <f t="shared" si="119"/>
        <v>立得点表_幼児!11:15</v>
      </c>
      <c r="AM440" s="47" t="str">
        <f t="shared" si="120"/>
        <v>ボール得点表_幼児!3:７</v>
      </c>
      <c r="AN440" s="156" t="str">
        <f t="shared" si="121"/>
        <v>ボール得点表_幼児!11:15</v>
      </c>
      <c r="AO440" s="47" t="str">
        <f t="shared" si="122"/>
        <v>25m得点表_幼児!3:7</v>
      </c>
      <c r="AP440" s="156" t="str">
        <f t="shared" si="123"/>
        <v>25m得点表_幼児!11:15</v>
      </c>
      <c r="AQ440" s="47" t="str">
        <f t="shared" si="124"/>
        <v>往得点表_幼児!3:7</v>
      </c>
      <c r="AR440" s="156" t="str">
        <f t="shared" si="125"/>
        <v>往得点表_幼児!11:15</v>
      </c>
      <c r="AS440" s="47" t="e">
        <f>OR(AND(#REF!&lt;=7,#REF!&lt;&gt;""),AND(#REF!&gt;=50,#REF!=""))</f>
        <v>#REF!</v>
      </c>
    </row>
    <row r="441" spans="1:45">
      <c r="A441" s="10">
        <v>430</v>
      </c>
      <c r="B441" s="234"/>
      <c r="C441" s="235"/>
      <c r="D441" s="236"/>
      <c r="E441" s="237" t="str">
        <f t="shared" si="126"/>
        <v/>
      </c>
      <c r="F441" s="235"/>
      <c r="G441" s="235"/>
      <c r="H441" s="238"/>
      <c r="I441" s="239" t="str">
        <f t="shared" ca="1" si="127"/>
        <v/>
      </c>
      <c r="J441" s="240"/>
      <c r="K441" s="278"/>
      <c r="L441" s="278"/>
      <c r="M441" s="278"/>
      <c r="N441" s="241"/>
      <c r="O441" s="242"/>
      <c r="P441" s="106" t="str">
        <f t="shared" ca="1" si="128"/>
        <v/>
      </c>
      <c r="Q441" s="240"/>
      <c r="R441" s="278"/>
      <c r="S441" s="278"/>
      <c r="T441" s="278"/>
      <c r="U441" s="243"/>
      <c r="V441" s="106"/>
      <c r="W441" s="244" t="str">
        <f t="shared" ca="1" si="129"/>
        <v/>
      </c>
      <c r="X441" s="240"/>
      <c r="Y441" s="278"/>
      <c r="Z441" s="278"/>
      <c r="AA441" s="241"/>
      <c r="AB441" s="238"/>
      <c r="AC441" s="239" t="str">
        <f t="shared" ca="1" si="130"/>
        <v/>
      </c>
      <c r="AD441" s="245" t="str">
        <f t="shared" si="131"/>
        <v/>
      </c>
      <c r="AE441" s="245" t="str">
        <f t="shared" si="132"/>
        <v/>
      </c>
      <c r="AF441" s="11" t="str">
        <f>IF(AD441=4,VLOOKUP(AE441,設定_幼児!$A$2:$B$4,2,1),"---")</f>
        <v>---</v>
      </c>
      <c r="AG441" s="136" t="str">
        <f t="shared" si="133"/>
        <v xml:space="preserve"> </v>
      </c>
      <c r="AH441" s="18" t="str">
        <f t="shared" si="134"/>
        <v/>
      </c>
      <c r="AI441" s="47">
        <v>430</v>
      </c>
      <c r="AJ441" s="47" t="str">
        <f t="shared" si="135"/>
        <v/>
      </c>
      <c r="AK441" s="47" t="str">
        <f t="shared" si="118"/>
        <v>立得点表_幼児!3:７</v>
      </c>
      <c r="AL441" s="156" t="str">
        <f t="shared" si="119"/>
        <v>立得点表_幼児!11:15</v>
      </c>
      <c r="AM441" s="47" t="str">
        <f t="shared" si="120"/>
        <v>ボール得点表_幼児!3:７</v>
      </c>
      <c r="AN441" s="156" t="str">
        <f t="shared" si="121"/>
        <v>ボール得点表_幼児!11:15</v>
      </c>
      <c r="AO441" s="47" t="str">
        <f t="shared" si="122"/>
        <v>25m得点表_幼児!3:7</v>
      </c>
      <c r="AP441" s="156" t="str">
        <f t="shared" si="123"/>
        <v>25m得点表_幼児!11:15</v>
      </c>
      <c r="AQ441" s="47" t="str">
        <f t="shared" si="124"/>
        <v>往得点表_幼児!3:7</v>
      </c>
      <c r="AR441" s="156" t="str">
        <f t="shared" si="125"/>
        <v>往得点表_幼児!11:15</v>
      </c>
      <c r="AS441" s="47" t="e">
        <f>OR(AND(#REF!&lt;=7,#REF!&lt;&gt;""),AND(#REF!&gt;=50,#REF!=""))</f>
        <v>#REF!</v>
      </c>
    </row>
    <row r="442" spans="1:45">
      <c r="A442" s="10">
        <v>431</v>
      </c>
      <c r="B442" s="234"/>
      <c r="C442" s="235"/>
      <c r="D442" s="236"/>
      <c r="E442" s="237" t="str">
        <f t="shared" si="126"/>
        <v/>
      </c>
      <c r="F442" s="235"/>
      <c r="G442" s="235"/>
      <c r="H442" s="238"/>
      <c r="I442" s="239" t="str">
        <f t="shared" ca="1" si="127"/>
        <v/>
      </c>
      <c r="J442" s="240"/>
      <c r="K442" s="278"/>
      <c r="L442" s="278"/>
      <c r="M442" s="278"/>
      <c r="N442" s="241"/>
      <c r="O442" s="242"/>
      <c r="P442" s="106" t="str">
        <f t="shared" ca="1" si="128"/>
        <v/>
      </c>
      <c r="Q442" s="240"/>
      <c r="R442" s="278"/>
      <c r="S442" s="278"/>
      <c r="T442" s="278"/>
      <c r="U442" s="243"/>
      <c r="V442" s="106"/>
      <c r="W442" s="244" t="str">
        <f t="shared" ca="1" si="129"/>
        <v/>
      </c>
      <c r="X442" s="240"/>
      <c r="Y442" s="278"/>
      <c r="Z442" s="278"/>
      <c r="AA442" s="241"/>
      <c r="AB442" s="238"/>
      <c r="AC442" s="239" t="str">
        <f t="shared" ca="1" si="130"/>
        <v/>
      </c>
      <c r="AD442" s="245" t="str">
        <f t="shared" si="131"/>
        <v/>
      </c>
      <c r="AE442" s="245" t="str">
        <f t="shared" si="132"/>
        <v/>
      </c>
      <c r="AF442" s="11" t="str">
        <f>IF(AD442=4,VLOOKUP(AE442,設定_幼児!$A$2:$B$4,2,1),"---")</f>
        <v>---</v>
      </c>
      <c r="AG442" s="136" t="str">
        <f t="shared" si="133"/>
        <v xml:space="preserve"> </v>
      </c>
      <c r="AH442" s="18" t="str">
        <f t="shared" si="134"/>
        <v/>
      </c>
      <c r="AI442" s="47">
        <v>431</v>
      </c>
      <c r="AJ442" s="47" t="str">
        <f t="shared" si="135"/>
        <v/>
      </c>
      <c r="AK442" s="47" t="str">
        <f t="shared" si="118"/>
        <v>立得点表_幼児!3:７</v>
      </c>
      <c r="AL442" s="156" t="str">
        <f t="shared" si="119"/>
        <v>立得点表_幼児!11:15</v>
      </c>
      <c r="AM442" s="47" t="str">
        <f t="shared" si="120"/>
        <v>ボール得点表_幼児!3:７</v>
      </c>
      <c r="AN442" s="156" t="str">
        <f t="shared" si="121"/>
        <v>ボール得点表_幼児!11:15</v>
      </c>
      <c r="AO442" s="47" t="str">
        <f t="shared" si="122"/>
        <v>25m得点表_幼児!3:7</v>
      </c>
      <c r="AP442" s="156" t="str">
        <f t="shared" si="123"/>
        <v>25m得点表_幼児!11:15</v>
      </c>
      <c r="AQ442" s="47" t="str">
        <f t="shared" si="124"/>
        <v>往得点表_幼児!3:7</v>
      </c>
      <c r="AR442" s="156" t="str">
        <f t="shared" si="125"/>
        <v>往得点表_幼児!11:15</v>
      </c>
      <c r="AS442" s="47" t="e">
        <f>OR(AND(#REF!&lt;=7,#REF!&lt;&gt;""),AND(#REF!&gt;=50,#REF!=""))</f>
        <v>#REF!</v>
      </c>
    </row>
    <row r="443" spans="1:45">
      <c r="A443" s="10">
        <v>432</v>
      </c>
      <c r="B443" s="234"/>
      <c r="C443" s="235"/>
      <c r="D443" s="236"/>
      <c r="E443" s="237" t="str">
        <f t="shared" si="126"/>
        <v/>
      </c>
      <c r="F443" s="235"/>
      <c r="G443" s="235"/>
      <c r="H443" s="238"/>
      <c r="I443" s="239" t="str">
        <f t="shared" ca="1" si="127"/>
        <v/>
      </c>
      <c r="J443" s="240"/>
      <c r="K443" s="278"/>
      <c r="L443" s="278"/>
      <c r="M443" s="278"/>
      <c r="N443" s="241"/>
      <c r="O443" s="242"/>
      <c r="P443" s="106" t="str">
        <f t="shared" ca="1" si="128"/>
        <v/>
      </c>
      <c r="Q443" s="240"/>
      <c r="R443" s="278"/>
      <c r="S443" s="278"/>
      <c r="T443" s="278"/>
      <c r="U443" s="243"/>
      <c r="V443" s="106"/>
      <c r="W443" s="244" t="str">
        <f t="shared" ca="1" si="129"/>
        <v/>
      </c>
      <c r="X443" s="240"/>
      <c r="Y443" s="278"/>
      <c r="Z443" s="278"/>
      <c r="AA443" s="241"/>
      <c r="AB443" s="238"/>
      <c r="AC443" s="239" t="str">
        <f t="shared" ca="1" si="130"/>
        <v/>
      </c>
      <c r="AD443" s="245" t="str">
        <f t="shared" si="131"/>
        <v/>
      </c>
      <c r="AE443" s="245" t="str">
        <f t="shared" si="132"/>
        <v/>
      </c>
      <c r="AF443" s="11" t="str">
        <f>IF(AD443=4,VLOOKUP(AE443,設定_幼児!$A$2:$B$4,2,1),"---")</f>
        <v>---</v>
      </c>
      <c r="AG443" s="136" t="str">
        <f t="shared" si="133"/>
        <v xml:space="preserve"> </v>
      </c>
      <c r="AH443" s="18" t="str">
        <f t="shared" si="134"/>
        <v/>
      </c>
      <c r="AI443" s="47">
        <v>432</v>
      </c>
      <c r="AJ443" s="47" t="str">
        <f t="shared" si="135"/>
        <v/>
      </c>
      <c r="AK443" s="47" t="str">
        <f t="shared" si="118"/>
        <v>立得点表_幼児!3:７</v>
      </c>
      <c r="AL443" s="156" t="str">
        <f t="shared" si="119"/>
        <v>立得点表_幼児!11:15</v>
      </c>
      <c r="AM443" s="47" t="str">
        <f t="shared" si="120"/>
        <v>ボール得点表_幼児!3:７</v>
      </c>
      <c r="AN443" s="156" t="str">
        <f t="shared" si="121"/>
        <v>ボール得点表_幼児!11:15</v>
      </c>
      <c r="AO443" s="47" t="str">
        <f t="shared" si="122"/>
        <v>25m得点表_幼児!3:7</v>
      </c>
      <c r="AP443" s="156" t="str">
        <f t="shared" si="123"/>
        <v>25m得点表_幼児!11:15</v>
      </c>
      <c r="AQ443" s="47" t="str">
        <f t="shared" si="124"/>
        <v>往得点表_幼児!3:7</v>
      </c>
      <c r="AR443" s="156" t="str">
        <f t="shared" si="125"/>
        <v>往得点表_幼児!11:15</v>
      </c>
      <c r="AS443" s="47" t="e">
        <f>OR(AND(#REF!&lt;=7,#REF!&lt;&gt;""),AND(#REF!&gt;=50,#REF!=""))</f>
        <v>#REF!</v>
      </c>
    </row>
    <row r="444" spans="1:45">
      <c r="A444" s="10">
        <v>433</v>
      </c>
      <c r="B444" s="234"/>
      <c r="C444" s="235"/>
      <c r="D444" s="236"/>
      <c r="E444" s="237" t="str">
        <f t="shared" si="126"/>
        <v/>
      </c>
      <c r="F444" s="235"/>
      <c r="G444" s="235"/>
      <c r="H444" s="238"/>
      <c r="I444" s="239" t="str">
        <f t="shared" ca="1" si="127"/>
        <v/>
      </c>
      <c r="J444" s="240"/>
      <c r="K444" s="278"/>
      <c r="L444" s="278"/>
      <c r="M444" s="278"/>
      <c r="N444" s="241"/>
      <c r="O444" s="242"/>
      <c r="P444" s="106" t="str">
        <f t="shared" ca="1" si="128"/>
        <v/>
      </c>
      <c r="Q444" s="240"/>
      <c r="R444" s="278"/>
      <c r="S444" s="278"/>
      <c r="T444" s="278"/>
      <c r="U444" s="243"/>
      <c r="V444" s="106"/>
      <c r="W444" s="244" t="str">
        <f t="shared" ca="1" si="129"/>
        <v/>
      </c>
      <c r="X444" s="240"/>
      <c r="Y444" s="278"/>
      <c r="Z444" s="278"/>
      <c r="AA444" s="241"/>
      <c r="AB444" s="238"/>
      <c r="AC444" s="239" t="str">
        <f t="shared" ca="1" si="130"/>
        <v/>
      </c>
      <c r="AD444" s="245" t="str">
        <f t="shared" si="131"/>
        <v/>
      </c>
      <c r="AE444" s="245" t="str">
        <f t="shared" si="132"/>
        <v/>
      </c>
      <c r="AF444" s="11" t="str">
        <f>IF(AD444=4,VLOOKUP(AE444,設定_幼児!$A$2:$B$4,2,1),"---")</f>
        <v>---</v>
      </c>
      <c r="AG444" s="136" t="str">
        <f t="shared" si="133"/>
        <v xml:space="preserve"> </v>
      </c>
      <c r="AH444" s="18" t="str">
        <f t="shared" si="134"/>
        <v/>
      </c>
      <c r="AI444" s="47">
        <v>433</v>
      </c>
      <c r="AJ444" s="47" t="str">
        <f t="shared" si="135"/>
        <v/>
      </c>
      <c r="AK444" s="47" t="str">
        <f t="shared" si="118"/>
        <v>立得点表_幼児!3:７</v>
      </c>
      <c r="AL444" s="156" t="str">
        <f t="shared" si="119"/>
        <v>立得点表_幼児!11:15</v>
      </c>
      <c r="AM444" s="47" t="str">
        <f t="shared" si="120"/>
        <v>ボール得点表_幼児!3:７</v>
      </c>
      <c r="AN444" s="156" t="str">
        <f t="shared" si="121"/>
        <v>ボール得点表_幼児!11:15</v>
      </c>
      <c r="AO444" s="47" t="str">
        <f t="shared" si="122"/>
        <v>25m得点表_幼児!3:7</v>
      </c>
      <c r="AP444" s="156" t="str">
        <f t="shared" si="123"/>
        <v>25m得点表_幼児!11:15</v>
      </c>
      <c r="AQ444" s="47" t="str">
        <f t="shared" si="124"/>
        <v>往得点表_幼児!3:7</v>
      </c>
      <c r="AR444" s="156" t="str">
        <f t="shared" si="125"/>
        <v>往得点表_幼児!11:15</v>
      </c>
      <c r="AS444" s="47" t="e">
        <f>OR(AND(#REF!&lt;=7,#REF!&lt;&gt;""),AND(#REF!&gt;=50,#REF!=""))</f>
        <v>#REF!</v>
      </c>
    </row>
    <row r="445" spans="1:45">
      <c r="A445" s="10">
        <v>434</v>
      </c>
      <c r="B445" s="234"/>
      <c r="C445" s="235"/>
      <c r="D445" s="236"/>
      <c r="E445" s="237" t="str">
        <f t="shared" si="126"/>
        <v/>
      </c>
      <c r="F445" s="235"/>
      <c r="G445" s="235"/>
      <c r="H445" s="238"/>
      <c r="I445" s="239" t="str">
        <f t="shared" ca="1" si="127"/>
        <v/>
      </c>
      <c r="J445" s="240"/>
      <c r="K445" s="278"/>
      <c r="L445" s="278"/>
      <c r="M445" s="278"/>
      <c r="N445" s="241"/>
      <c r="O445" s="242"/>
      <c r="P445" s="106" t="str">
        <f t="shared" ca="1" si="128"/>
        <v/>
      </c>
      <c r="Q445" s="240"/>
      <c r="R445" s="278"/>
      <c r="S445" s="278"/>
      <c r="T445" s="278"/>
      <c r="U445" s="243"/>
      <c r="V445" s="106"/>
      <c r="W445" s="244" t="str">
        <f t="shared" ca="1" si="129"/>
        <v/>
      </c>
      <c r="X445" s="240"/>
      <c r="Y445" s="278"/>
      <c r="Z445" s="278"/>
      <c r="AA445" s="241"/>
      <c r="AB445" s="238"/>
      <c r="AC445" s="239" t="str">
        <f t="shared" ca="1" si="130"/>
        <v/>
      </c>
      <c r="AD445" s="245" t="str">
        <f t="shared" si="131"/>
        <v/>
      </c>
      <c r="AE445" s="245" t="str">
        <f t="shared" si="132"/>
        <v/>
      </c>
      <c r="AF445" s="11" t="str">
        <f>IF(AD445=4,VLOOKUP(AE445,設定_幼児!$A$2:$B$4,2,1),"---")</f>
        <v>---</v>
      </c>
      <c r="AG445" s="136" t="str">
        <f t="shared" si="133"/>
        <v xml:space="preserve"> </v>
      </c>
      <c r="AH445" s="18" t="str">
        <f t="shared" si="134"/>
        <v/>
      </c>
      <c r="AI445" s="47">
        <v>434</v>
      </c>
      <c r="AJ445" s="47" t="str">
        <f t="shared" si="135"/>
        <v/>
      </c>
      <c r="AK445" s="47" t="str">
        <f t="shared" si="118"/>
        <v>立得点表_幼児!3:７</v>
      </c>
      <c r="AL445" s="156" t="str">
        <f t="shared" si="119"/>
        <v>立得点表_幼児!11:15</v>
      </c>
      <c r="AM445" s="47" t="str">
        <f t="shared" si="120"/>
        <v>ボール得点表_幼児!3:７</v>
      </c>
      <c r="AN445" s="156" t="str">
        <f t="shared" si="121"/>
        <v>ボール得点表_幼児!11:15</v>
      </c>
      <c r="AO445" s="47" t="str">
        <f t="shared" si="122"/>
        <v>25m得点表_幼児!3:7</v>
      </c>
      <c r="AP445" s="156" t="str">
        <f t="shared" si="123"/>
        <v>25m得点表_幼児!11:15</v>
      </c>
      <c r="AQ445" s="47" t="str">
        <f t="shared" si="124"/>
        <v>往得点表_幼児!3:7</v>
      </c>
      <c r="AR445" s="156" t="str">
        <f t="shared" si="125"/>
        <v>往得点表_幼児!11:15</v>
      </c>
      <c r="AS445" s="47" t="e">
        <f>OR(AND(#REF!&lt;=7,#REF!&lt;&gt;""),AND(#REF!&gt;=50,#REF!=""))</f>
        <v>#REF!</v>
      </c>
    </row>
    <row r="446" spans="1:45">
      <c r="A446" s="10">
        <v>435</v>
      </c>
      <c r="B446" s="234"/>
      <c r="C446" s="235"/>
      <c r="D446" s="236"/>
      <c r="E446" s="237" t="str">
        <f t="shared" si="126"/>
        <v/>
      </c>
      <c r="F446" s="235"/>
      <c r="G446" s="235"/>
      <c r="H446" s="238"/>
      <c r="I446" s="239" t="str">
        <f t="shared" ca="1" si="127"/>
        <v/>
      </c>
      <c r="J446" s="240"/>
      <c r="K446" s="278"/>
      <c r="L446" s="278"/>
      <c r="M446" s="278"/>
      <c r="N446" s="241"/>
      <c r="O446" s="242"/>
      <c r="P446" s="106" t="str">
        <f t="shared" ca="1" si="128"/>
        <v/>
      </c>
      <c r="Q446" s="240"/>
      <c r="R446" s="278"/>
      <c r="S446" s="278"/>
      <c r="T446" s="278"/>
      <c r="U446" s="243"/>
      <c r="V446" s="106"/>
      <c r="W446" s="244" t="str">
        <f t="shared" ca="1" si="129"/>
        <v/>
      </c>
      <c r="X446" s="240"/>
      <c r="Y446" s="278"/>
      <c r="Z446" s="278"/>
      <c r="AA446" s="241"/>
      <c r="AB446" s="238"/>
      <c r="AC446" s="239" t="str">
        <f t="shared" ca="1" si="130"/>
        <v/>
      </c>
      <c r="AD446" s="245" t="str">
        <f t="shared" si="131"/>
        <v/>
      </c>
      <c r="AE446" s="245" t="str">
        <f t="shared" si="132"/>
        <v/>
      </c>
      <c r="AF446" s="11" t="str">
        <f>IF(AD446=4,VLOOKUP(AE446,設定_幼児!$A$2:$B$4,2,1),"---")</f>
        <v>---</v>
      </c>
      <c r="AG446" s="136" t="str">
        <f t="shared" si="133"/>
        <v xml:space="preserve"> </v>
      </c>
      <c r="AH446" s="18" t="str">
        <f t="shared" si="134"/>
        <v/>
      </c>
      <c r="AI446" s="47">
        <v>435</v>
      </c>
      <c r="AJ446" s="47" t="str">
        <f t="shared" si="135"/>
        <v/>
      </c>
      <c r="AK446" s="47" t="str">
        <f t="shared" si="118"/>
        <v>立得点表_幼児!3:７</v>
      </c>
      <c r="AL446" s="156" t="str">
        <f t="shared" si="119"/>
        <v>立得点表_幼児!11:15</v>
      </c>
      <c r="AM446" s="47" t="str">
        <f t="shared" si="120"/>
        <v>ボール得点表_幼児!3:７</v>
      </c>
      <c r="AN446" s="156" t="str">
        <f t="shared" si="121"/>
        <v>ボール得点表_幼児!11:15</v>
      </c>
      <c r="AO446" s="47" t="str">
        <f t="shared" si="122"/>
        <v>25m得点表_幼児!3:7</v>
      </c>
      <c r="AP446" s="156" t="str">
        <f t="shared" si="123"/>
        <v>25m得点表_幼児!11:15</v>
      </c>
      <c r="AQ446" s="47" t="str">
        <f t="shared" si="124"/>
        <v>往得点表_幼児!3:7</v>
      </c>
      <c r="AR446" s="156" t="str">
        <f t="shared" si="125"/>
        <v>往得点表_幼児!11:15</v>
      </c>
      <c r="AS446" s="47" t="e">
        <f>OR(AND(#REF!&lt;=7,#REF!&lt;&gt;""),AND(#REF!&gt;=50,#REF!=""))</f>
        <v>#REF!</v>
      </c>
    </row>
    <row r="447" spans="1:45">
      <c r="A447" s="10">
        <v>436</v>
      </c>
      <c r="B447" s="234"/>
      <c r="C447" s="235"/>
      <c r="D447" s="236"/>
      <c r="E447" s="237" t="str">
        <f t="shared" si="126"/>
        <v/>
      </c>
      <c r="F447" s="235"/>
      <c r="G447" s="235"/>
      <c r="H447" s="238"/>
      <c r="I447" s="239" t="str">
        <f t="shared" ca="1" si="127"/>
        <v/>
      </c>
      <c r="J447" s="240"/>
      <c r="K447" s="278"/>
      <c r="L447" s="278"/>
      <c r="M447" s="278"/>
      <c r="N447" s="241"/>
      <c r="O447" s="242"/>
      <c r="P447" s="106" t="str">
        <f t="shared" ca="1" si="128"/>
        <v/>
      </c>
      <c r="Q447" s="240"/>
      <c r="R447" s="278"/>
      <c r="S447" s="278"/>
      <c r="T447" s="278"/>
      <c r="U447" s="243"/>
      <c r="V447" s="106"/>
      <c r="W447" s="244" t="str">
        <f t="shared" ca="1" si="129"/>
        <v/>
      </c>
      <c r="X447" s="240"/>
      <c r="Y447" s="278"/>
      <c r="Z447" s="278"/>
      <c r="AA447" s="241"/>
      <c r="AB447" s="238"/>
      <c r="AC447" s="239" t="str">
        <f t="shared" ca="1" si="130"/>
        <v/>
      </c>
      <c r="AD447" s="245" t="str">
        <f t="shared" si="131"/>
        <v/>
      </c>
      <c r="AE447" s="245" t="str">
        <f t="shared" si="132"/>
        <v/>
      </c>
      <c r="AF447" s="11" t="str">
        <f>IF(AD447=4,VLOOKUP(AE447,設定_幼児!$A$2:$B$4,2,1),"---")</f>
        <v>---</v>
      </c>
      <c r="AG447" s="136" t="str">
        <f t="shared" si="133"/>
        <v xml:space="preserve"> </v>
      </c>
      <c r="AH447" s="18" t="str">
        <f t="shared" si="134"/>
        <v/>
      </c>
      <c r="AI447" s="47">
        <v>436</v>
      </c>
      <c r="AJ447" s="47" t="str">
        <f t="shared" si="135"/>
        <v/>
      </c>
      <c r="AK447" s="47" t="str">
        <f t="shared" si="118"/>
        <v>立得点表_幼児!3:７</v>
      </c>
      <c r="AL447" s="156" t="str">
        <f t="shared" si="119"/>
        <v>立得点表_幼児!11:15</v>
      </c>
      <c r="AM447" s="47" t="str">
        <f t="shared" si="120"/>
        <v>ボール得点表_幼児!3:７</v>
      </c>
      <c r="AN447" s="156" t="str">
        <f t="shared" si="121"/>
        <v>ボール得点表_幼児!11:15</v>
      </c>
      <c r="AO447" s="47" t="str">
        <f t="shared" si="122"/>
        <v>25m得点表_幼児!3:7</v>
      </c>
      <c r="AP447" s="156" t="str">
        <f t="shared" si="123"/>
        <v>25m得点表_幼児!11:15</v>
      </c>
      <c r="AQ447" s="47" t="str">
        <f t="shared" si="124"/>
        <v>往得点表_幼児!3:7</v>
      </c>
      <c r="AR447" s="156" t="str">
        <f t="shared" si="125"/>
        <v>往得点表_幼児!11:15</v>
      </c>
      <c r="AS447" s="47" t="e">
        <f>OR(AND(#REF!&lt;=7,#REF!&lt;&gt;""),AND(#REF!&gt;=50,#REF!=""))</f>
        <v>#REF!</v>
      </c>
    </row>
    <row r="448" spans="1:45">
      <c r="A448" s="10">
        <v>437</v>
      </c>
      <c r="B448" s="234"/>
      <c r="C448" s="235"/>
      <c r="D448" s="236"/>
      <c r="E448" s="237" t="str">
        <f t="shared" si="126"/>
        <v/>
      </c>
      <c r="F448" s="235"/>
      <c r="G448" s="235"/>
      <c r="H448" s="238"/>
      <c r="I448" s="239" t="str">
        <f t="shared" ca="1" si="127"/>
        <v/>
      </c>
      <c r="J448" s="240"/>
      <c r="K448" s="278"/>
      <c r="L448" s="278"/>
      <c r="M448" s="278"/>
      <c r="N448" s="241"/>
      <c r="O448" s="242"/>
      <c r="P448" s="106" t="str">
        <f t="shared" ca="1" si="128"/>
        <v/>
      </c>
      <c r="Q448" s="240"/>
      <c r="R448" s="278"/>
      <c r="S448" s="278"/>
      <c r="T448" s="278"/>
      <c r="U448" s="243"/>
      <c r="V448" s="106"/>
      <c r="W448" s="244" t="str">
        <f t="shared" ca="1" si="129"/>
        <v/>
      </c>
      <c r="X448" s="240"/>
      <c r="Y448" s="278"/>
      <c r="Z448" s="278"/>
      <c r="AA448" s="241"/>
      <c r="AB448" s="238"/>
      <c r="AC448" s="239" t="str">
        <f t="shared" ca="1" si="130"/>
        <v/>
      </c>
      <c r="AD448" s="245" t="str">
        <f t="shared" si="131"/>
        <v/>
      </c>
      <c r="AE448" s="245" t="str">
        <f t="shared" si="132"/>
        <v/>
      </c>
      <c r="AF448" s="11" t="str">
        <f>IF(AD448=4,VLOOKUP(AE448,設定_幼児!$A$2:$B$4,2,1),"---")</f>
        <v>---</v>
      </c>
      <c r="AG448" s="136" t="str">
        <f t="shared" si="133"/>
        <v xml:space="preserve"> </v>
      </c>
      <c r="AH448" s="18" t="str">
        <f t="shared" si="134"/>
        <v/>
      </c>
      <c r="AI448" s="47">
        <v>437</v>
      </c>
      <c r="AJ448" s="47" t="str">
        <f t="shared" si="135"/>
        <v/>
      </c>
      <c r="AK448" s="47" t="str">
        <f t="shared" si="118"/>
        <v>立得点表_幼児!3:７</v>
      </c>
      <c r="AL448" s="156" t="str">
        <f t="shared" si="119"/>
        <v>立得点表_幼児!11:15</v>
      </c>
      <c r="AM448" s="47" t="str">
        <f t="shared" si="120"/>
        <v>ボール得点表_幼児!3:７</v>
      </c>
      <c r="AN448" s="156" t="str">
        <f t="shared" si="121"/>
        <v>ボール得点表_幼児!11:15</v>
      </c>
      <c r="AO448" s="47" t="str">
        <f t="shared" si="122"/>
        <v>25m得点表_幼児!3:7</v>
      </c>
      <c r="AP448" s="156" t="str">
        <f t="shared" si="123"/>
        <v>25m得点表_幼児!11:15</v>
      </c>
      <c r="AQ448" s="47" t="str">
        <f t="shared" si="124"/>
        <v>往得点表_幼児!3:7</v>
      </c>
      <c r="AR448" s="156" t="str">
        <f t="shared" si="125"/>
        <v>往得点表_幼児!11:15</v>
      </c>
      <c r="AS448" s="47" t="e">
        <f>OR(AND(#REF!&lt;=7,#REF!&lt;&gt;""),AND(#REF!&gt;=50,#REF!=""))</f>
        <v>#REF!</v>
      </c>
    </row>
    <row r="449" spans="1:45">
      <c r="A449" s="10">
        <v>438</v>
      </c>
      <c r="B449" s="234"/>
      <c r="C449" s="235"/>
      <c r="D449" s="236"/>
      <c r="E449" s="237" t="str">
        <f t="shared" si="126"/>
        <v/>
      </c>
      <c r="F449" s="235"/>
      <c r="G449" s="235"/>
      <c r="H449" s="238"/>
      <c r="I449" s="239" t="str">
        <f t="shared" ca="1" si="127"/>
        <v/>
      </c>
      <c r="J449" s="240"/>
      <c r="K449" s="278"/>
      <c r="L449" s="278"/>
      <c r="M449" s="278"/>
      <c r="N449" s="241"/>
      <c r="O449" s="242"/>
      <c r="P449" s="106" t="str">
        <f t="shared" ca="1" si="128"/>
        <v/>
      </c>
      <c r="Q449" s="240"/>
      <c r="R449" s="278"/>
      <c r="S449" s="278"/>
      <c r="T449" s="278"/>
      <c r="U449" s="243"/>
      <c r="V449" s="106"/>
      <c r="W449" s="244" t="str">
        <f t="shared" ca="1" si="129"/>
        <v/>
      </c>
      <c r="X449" s="240"/>
      <c r="Y449" s="278"/>
      <c r="Z449" s="278"/>
      <c r="AA449" s="241"/>
      <c r="AB449" s="238"/>
      <c r="AC449" s="239" t="str">
        <f t="shared" ca="1" si="130"/>
        <v/>
      </c>
      <c r="AD449" s="245" t="str">
        <f t="shared" si="131"/>
        <v/>
      </c>
      <c r="AE449" s="245" t="str">
        <f t="shared" si="132"/>
        <v/>
      </c>
      <c r="AF449" s="11" t="str">
        <f>IF(AD449=4,VLOOKUP(AE449,設定_幼児!$A$2:$B$4,2,1),"---")</f>
        <v>---</v>
      </c>
      <c r="AG449" s="136" t="str">
        <f t="shared" si="133"/>
        <v xml:space="preserve"> </v>
      </c>
      <c r="AH449" s="18" t="str">
        <f t="shared" si="134"/>
        <v/>
      </c>
      <c r="AI449" s="47">
        <v>438</v>
      </c>
      <c r="AJ449" s="47" t="str">
        <f t="shared" si="135"/>
        <v/>
      </c>
      <c r="AK449" s="47" t="str">
        <f t="shared" si="118"/>
        <v>立得点表_幼児!3:７</v>
      </c>
      <c r="AL449" s="156" t="str">
        <f t="shared" si="119"/>
        <v>立得点表_幼児!11:15</v>
      </c>
      <c r="AM449" s="47" t="str">
        <f t="shared" si="120"/>
        <v>ボール得点表_幼児!3:７</v>
      </c>
      <c r="AN449" s="156" t="str">
        <f t="shared" si="121"/>
        <v>ボール得点表_幼児!11:15</v>
      </c>
      <c r="AO449" s="47" t="str">
        <f t="shared" si="122"/>
        <v>25m得点表_幼児!3:7</v>
      </c>
      <c r="AP449" s="156" t="str">
        <f t="shared" si="123"/>
        <v>25m得点表_幼児!11:15</v>
      </c>
      <c r="AQ449" s="47" t="str">
        <f t="shared" si="124"/>
        <v>往得点表_幼児!3:7</v>
      </c>
      <c r="AR449" s="156" t="str">
        <f t="shared" si="125"/>
        <v>往得点表_幼児!11:15</v>
      </c>
      <c r="AS449" s="47" t="e">
        <f>OR(AND(#REF!&lt;=7,#REF!&lt;&gt;""),AND(#REF!&gt;=50,#REF!=""))</f>
        <v>#REF!</v>
      </c>
    </row>
    <row r="450" spans="1:45">
      <c r="A450" s="10">
        <v>439</v>
      </c>
      <c r="B450" s="234"/>
      <c r="C450" s="235"/>
      <c r="D450" s="236"/>
      <c r="E450" s="237" t="str">
        <f t="shared" si="126"/>
        <v/>
      </c>
      <c r="F450" s="235"/>
      <c r="G450" s="235"/>
      <c r="H450" s="238"/>
      <c r="I450" s="239" t="str">
        <f t="shared" ca="1" si="127"/>
        <v/>
      </c>
      <c r="J450" s="240"/>
      <c r="K450" s="278"/>
      <c r="L450" s="278"/>
      <c r="M450" s="278"/>
      <c r="N450" s="241"/>
      <c r="O450" s="242"/>
      <c r="P450" s="106" t="str">
        <f t="shared" ca="1" si="128"/>
        <v/>
      </c>
      <c r="Q450" s="240"/>
      <c r="R450" s="278"/>
      <c r="S450" s="278"/>
      <c r="T450" s="278"/>
      <c r="U450" s="243"/>
      <c r="V450" s="106"/>
      <c r="W450" s="244" t="str">
        <f t="shared" ca="1" si="129"/>
        <v/>
      </c>
      <c r="X450" s="240"/>
      <c r="Y450" s="278"/>
      <c r="Z450" s="278"/>
      <c r="AA450" s="241"/>
      <c r="AB450" s="238"/>
      <c r="AC450" s="239" t="str">
        <f t="shared" ca="1" si="130"/>
        <v/>
      </c>
      <c r="AD450" s="245" t="str">
        <f t="shared" si="131"/>
        <v/>
      </c>
      <c r="AE450" s="245" t="str">
        <f t="shared" si="132"/>
        <v/>
      </c>
      <c r="AF450" s="11" t="str">
        <f>IF(AD450=4,VLOOKUP(AE450,設定_幼児!$A$2:$B$4,2,1),"---")</f>
        <v>---</v>
      </c>
      <c r="AG450" s="136" t="str">
        <f t="shared" si="133"/>
        <v xml:space="preserve"> </v>
      </c>
      <c r="AH450" s="18" t="str">
        <f t="shared" si="134"/>
        <v/>
      </c>
      <c r="AI450" s="47">
        <v>439</v>
      </c>
      <c r="AJ450" s="47" t="str">
        <f t="shared" si="135"/>
        <v/>
      </c>
      <c r="AK450" s="47" t="str">
        <f t="shared" si="118"/>
        <v>立得点表_幼児!3:７</v>
      </c>
      <c r="AL450" s="156" t="str">
        <f t="shared" si="119"/>
        <v>立得点表_幼児!11:15</v>
      </c>
      <c r="AM450" s="47" t="str">
        <f t="shared" si="120"/>
        <v>ボール得点表_幼児!3:７</v>
      </c>
      <c r="AN450" s="156" t="str">
        <f t="shared" si="121"/>
        <v>ボール得点表_幼児!11:15</v>
      </c>
      <c r="AO450" s="47" t="str">
        <f t="shared" si="122"/>
        <v>25m得点表_幼児!3:7</v>
      </c>
      <c r="AP450" s="156" t="str">
        <f t="shared" si="123"/>
        <v>25m得点表_幼児!11:15</v>
      </c>
      <c r="AQ450" s="47" t="str">
        <f t="shared" si="124"/>
        <v>往得点表_幼児!3:7</v>
      </c>
      <c r="AR450" s="156" t="str">
        <f t="shared" si="125"/>
        <v>往得点表_幼児!11:15</v>
      </c>
      <c r="AS450" s="47" t="e">
        <f>OR(AND(#REF!&lt;=7,#REF!&lt;&gt;""),AND(#REF!&gt;=50,#REF!=""))</f>
        <v>#REF!</v>
      </c>
    </row>
  </sheetData>
  <mergeCells count="35">
    <mergeCell ref="A10:A11"/>
    <mergeCell ref="B10:B11"/>
    <mergeCell ref="AH10:AH11"/>
    <mergeCell ref="AF10:AF11"/>
    <mergeCell ref="AB10:AC10"/>
    <mergeCell ref="AD10:AD11"/>
    <mergeCell ref="AE10:AE11"/>
    <mergeCell ref="C10:C11"/>
    <mergeCell ref="D10:D11"/>
    <mergeCell ref="E10:E11"/>
    <mergeCell ref="AG10:AG11"/>
    <mergeCell ref="A7:B7"/>
    <mergeCell ref="C7:D7"/>
    <mergeCell ref="E7:F7"/>
    <mergeCell ref="AD2:AE2"/>
    <mergeCell ref="F10:G10"/>
    <mergeCell ref="H10:I10"/>
    <mergeCell ref="A6:F6"/>
    <mergeCell ref="J10:N10"/>
    <mergeCell ref="O10:P10"/>
    <mergeCell ref="Q10:U10"/>
    <mergeCell ref="V10:W10"/>
    <mergeCell ref="X10:AA10"/>
    <mergeCell ref="A8:B8"/>
    <mergeCell ref="C8:D8"/>
    <mergeCell ref="E8:F8"/>
    <mergeCell ref="W3:Z3"/>
    <mergeCell ref="A3:B3"/>
    <mergeCell ref="C3:I3"/>
    <mergeCell ref="J4:P4"/>
    <mergeCell ref="Q4:V4"/>
    <mergeCell ref="W4:Z4"/>
    <mergeCell ref="A4:B4"/>
    <mergeCell ref="C4:F4"/>
    <mergeCell ref="G4:I4"/>
  </mergeCells>
  <phoneticPr fontId="8"/>
  <conditionalFormatting sqref="D12:D450">
    <cfRule type="cellIs" dxfId="7" priority="1" stopIfTrue="1" operator="equal">
      <formula>"女"</formula>
    </cfRule>
  </conditionalFormatting>
  <dataValidations count="10">
    <dataValidation type="list" allowBlank="1" showInputMessage="1" showErrorMessage="1" sqref="R12:U450 Y12:AA450 K12:N450" xr:uid="{09B4A8F5-6EE5-408A-A486-9E4F4830FAB0}">
      <formula1>",○,×"</formula1>
    </dataValidation>
    <dataValidation type="list" allowBlank="1" showInputMessage="1" showErrorMessage="1" sqref="Q12:Q450 X12:X450 J12:J450" xr:uid="{C65BF024-E0DB-416E-8222-F868539C9760}">
      <formula1>",A,B,C"</formula1>
    </dataValidation>
    <dataValidation type="whole" imeMode="off" operator="greaterThanOrEqual" allowBlank="1" showInputMessage="1" showErrorMessage="1" error="整数を入力してください" sqref="AB12:AB450 H12:H450" xr:uid="{F10898D2-D64B-44C3-9CE2-BF9790D7C6DF}">
      <formula1>0</formula1>
    </dataValidation>
    <dataValidation type="decimal" operator="greaterThanOrEqual" allowBlank="1" showInputMessage="1" showErrorMessage="1" error="小数点数を入力してください（例：10.5）" sqref="V12:V450 O12:O450" xr:uid="{706A9771-4E6E-4F08-8FD8-65D3AB3DED0A}">
      <formula1>0</formula1>
    </dataValidation>
    <dataValidation type="decimal" imeMode="off" operator="greaterThanOrEqual" allowBlank="1" showInputMessage="1" showErrorMessage="1" sqref="F12:G450" xr:uid="{8E7630A6-9301-46EE-99A3-BF939D29D66E}">
      <formula1>0</formula1>
    </dataValidation>
    <dataValidation type="date" allowBlank="1" showInputMessage="1" showErrorMessage="1" error="例：1993年11月14日生まれの場合、 1993/11/14 と入力してください" sqref="D12:D450" xr:uid="{9367B867-03D6-41FC-8687-8D08EEFAFC4E}">
      <formula1>9497</formula1>
      <formula2>71589</formula2>
    </dataValidation>
    <dataValidation type="list" allowBlank="1" showInputMessage="1" showErrorMessage="1" sqref="C12:C450" xr:uid="{6DAF41F0-5DF4-4DFB-B843-37412FC16330}">
      <formula1>"　,男,女"</formula1>
    </dataValidation>
    <dataValidation imeMode="off" operator="greaterThanOrEqual" allowBlank="1" showInputMessage="1" showErrorMessage="1" sqref="G11 F1:F3 F5 F9:F11 F451:G65535" xr:uid="{1D6B77F6-F826-4119-9A4E-BAC441E86391}"/>
    <dataValidation type="list" imeMode="off" operator="greaterThanOrEqual" allowBlank="1" showInputMessage="1" showErrorMessage="1" sqref="G4:I4" xr:uid="{60B7C93D-4AAE-4D10-A93B-BF71EAFDCCF5}">
      <formula1>"　,市,区,町,村"</formula1>
    </dataValidation>
    <dataValidation type="list" allowBlank="1" showInputMessage="1" showErrorMessage="1" sqref="A4:B4" xr:uid="{D02443D4-83AA-4D7E-B43D-18179442195A}">
      <formula1>$AT$2:$AT$48</formula1>
    </dataValidation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1" max="73" man="1"/>
    <brk id="51" max="73" man="1"/>
    <brk id="71" max="73" man="1"/>
    <brk id="91" max="7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Y25"/>
  <sheetViews>
    <sheetView workbookViewId="0">
      <selection activeCell="N23" sqref="N23"/>
    </sheetView>
  </sheetViews>
  <sheetFormatPr defaultColWidth="10.7109375" defaultRowHeight="12"/>
  <cols>
    <col min="1" max="25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 s="131">
        <v>0</v>
      </c>
      <c r="B3" s="131">
        <v>0</v>
      </c>
      <c r="C3" s="131">
        <v>0</v>
      </c>
      <c r="D3" s="131">
        <v>0</v>
      </c>
      <c r="E3" s="131">
        <v>0</v>
      </c>
      <c r="F3" s="131">
        <v>0</v>
      </c>
      <c r="G3" s="131">
        <v>0</v>
      </c>
      <c r="H3" s="131">
        <v>0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131">
        <v>0</v>
      </c>
      <c r="Q3" s="131">
        <v>0</v>
      </c>
      <c r="R3" s="131">
        <v>0</v>
      </c>
      <c r="S3" s="131">
        <v>0</v>
      </c>
      <c r="T3" s="131">
        <v>0</v>
      </c>
      <c r="U3" s="131">
        <v>0</v>
      </c>
      <c r="V3" s="131">
        <v>0</v>
      </c>
      <c r="W3" s="131">
        <v>0</v>
      </c>
      <c r="X3" s="131">
        <v>0</v>
      </c>
      <c r="Y3">
        <v>1</v>
      </c>
    </row>
    <row r="4" spans="1:25">
      <c r="A4" s="131">
        <v>2</v>
      </c>
      <c r="B4" s="131">
        <v>5</v>
      </c>
      <c r="C4" s="131">
        <v>8</v>
      </c>
      <c r="D4" s="131">
        <v>13</v>
      </c>
      <c r="E4" s="131">
        <v>18</v>
      </c>
      <c r="F4" s="131">
        <v>24</v>
      </c>
      <c r="G4" s="131">
        <v>30</v>
      </c>
      <c r="Y4">
        <v>2</v>
      </c>
    </row>
    <row r="5" spans="1:25">
      <c r="A5" s="131">
        <v>6</v>
      </c>
      <c r="B5" s="131">
        <v>12</v>
      </c>
      <c r="C5" s="131">
        <v>17</v>
      </c>
      <c r="D5" s="131">
        <v>23</v>
      </c>
      <c r="E5" s="131">
        <v>29</v>
      </c>
      <c r="F5" s="131">
        <v>35</v>
      </c>
      <c r="G5" s="131">
        <v>42</v>
      </c>
      <c r="Y5">
        <v>3</v>
      </c>
    </row>
    <row r="6" spans="1:25">
      <c r="A6" s="131">
        <v>11</v>
      </c>
      <c r="B6" s="131">
        <v>19</v>
      </c>
      <c r="C6" s="131">
        <v>25</v>
      </c>
      <c r="D6" s="131">
        <v>33</v>
      </c>
      <c r="E6" s="131">
        <v>40</v>
      </c>
      <c r="F6" s="131">
        <v>47</v>
      </c>
      <c r="G6" s="131">
        <v>54</v>
      </c>
      <c r="Y6">
        <v>4</v>
      </c>
    </row>
    <row r="7" spans="1:25">
      <c r="A7" s="131">
        <v>16</v>
      </c>
      <c r="B7" s="131">
        <v>26</v>
      </c>
      <c r="C7" s="131">
        <v>34</v>
      </c>
      <c r="D7" s="131">
        <v>43</v>
      </c>
      <c r="E7" s="131">
        <v>51</v>
      </c>
      <c r="F7" s="131">
        <v>58</v>
      </c>
      <c r="G7" s="131">
        <v>66</v>
      </c>
      <c r="Y7">
        <v>5</v>
      </c>
    </row>
    <row r="8" spans="1:25">
      <c r="A8" s="131">
        <v>21</v>
      </c>
      <c r="B8" s="131">
        <v>34</v>
      </c>
      <c r="C8" s="131">
        <v>43</v>
      </c>
      <c r="D8" s="131">
        <v>54</v>
      </c>
      <c r="E8" s="131">
        <v>63</v>
      </c>
      <c r="F8" s="131">
        <v>71</v>
      </c>
      <c r="G8" s="131">
        <v>79</v>
      </c>
      <c r="Y8">
        <v>6</v>
      </c>
    </row>
    <row r="9" spans="1:25">
      <c r="A9" s="131">
        <v>26</v>
      </c>
      <c r="B9" s="131">
        <v>41</v>
      </c>
      <c r="C9" s="131">
        <v>52</v>
      </c>
      <c r="D9" s="131">
        <v>64</v>
      </c>
      <c r="E9" s="131">
        <v>74</v>
      </c>
      <c r="F9" s="131">
        <v>82</v>
      </c>
      <c r="G9" s="131">
        <v>90</v>
      </c>
      <c r="Y9">
        <v>7</v>
      </c>
    </row>
    <row r="10" spans="1:25">
      <c r="A10" s="131">
        <v>31</v>
      </c>
      <c r="B10" s="131">
        <v>48</v>
      </c>
      <c r="C10" s="131">
        <v>60</v>
      </c>
      <c r="D10" s="131">
        <v>74</v>
      </c>
      <c r="E10" s="131">
        <v>84</v>
      </c>
      <c r="F10" s="131">
        <v>94</v>
      </c>
      <c r="G10" s="131">
        <v>102</v>
      </c>
      <c r="Y10">
        <v>8</v>
      </c>
    </row>
    <row r="11" spans="1:25">
      <c r="A11" s="131">
        <v>35</v>
      </c>
      <c r="B11" s="131">
        <v>55</v>
      </c>
      <c r="C11" s="131">
        <v>69</v>
      </c>
      <c r="D11" s="131">
        <v>84</v>
      </c>
      <c r="E11" s="131">
        <v>95</v>
      </c>
      <c r="F11" s="131">
        <v>105</v>
      </c>
      <c r="G11" s="131">
        <v>114</v>
      </c>
      <c r="Y11">
        <v>9</v>
      </c>
    </row>
    <row r="12" spans="1:25">
      <c r="A12" s="131">
        <v>40</v>
      </c>
      <c r="B12" s="131">
        <v>62</v>
      </c>
      <c r="C12" s="131">
        <v>78</v>
      </c>
      <c r="D12" s="131">
        <v>94</v>
      </c>
      <c r="E12" s="131">
        <v>106</v>
      </c>
      <c r="F12" s="131">
        <v>116</v>
      </c>
      <c r="G12" s="131">
        <v>126</v>
      </c>
      <c r="Y12">
        <v>10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 s="131">
        <v>0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>
        <v>1</v>
      </c>
    </row>
    <row r="17" spans="1:25">
      <c r="A17" s="131">
        <v>4</v>
      </c>
      <c r="B17" s="131">
        <v>5</v>
      </c>
      <c r="C17" s="131">
        <v>7</v>
      </c>
      <c r="D17" s="131">
        <v>11</v>
      </c>
      <c r="E17" s="131">
        <v>16</v>
      </c>
      <c r="F17" s="131">
        <v>20</v>
      </c>
      <c r="G17" s="131">
        <v>22</v>
      </c>
      <c r="Y17">
        <v>2</v>
      </c>
    </row>
    <row r="18" spans="1:25">
      <c r="A18" s="131">
        <v>7</v>
      </c>
      <c r="B18" s="131">
        <v>10</v>
      </c>
      <c r="C18" s="131">
        <v>13</v>
      </c>
      <c r="D18" s="131">
        <v>18</v>
      </c>
      <c r="E18" s="131">
        <v>24</v>
      </c>
      <c r="F18" s="131">
        <v>28</v>
      </c>
      <c r="G18" s="131">
        <v>31</v>
      </c>
      <c r="Y18">
        <v>3</v>
      </c>
    </row>
    <row r="19" spans="1:25">
      <c r="A19" s="131">
        <v>11</v>
      </c>
      <c r="B19" s="131">
        <v>15</v>
      </c>
      <c r="C19" s="131">
        <v>19</v>
      </c>
      <c r="D19" s="131">
        <v>26</v>
      </c>
      <c r="E19" s="131">
        <v>32</v>
      </c>
      <c r="F19" s="131">
        <v>37</v>
      </c>
      <c r="G19" s="131">
        <v>40</v>
      </c>
      <c r="Y19">
        <v>4</v>
      </c>
    </row>
    <row r="20" spans="1:25">
      <c r="A20" s="131">
        <v>14</v>
      </c>
      <c r="B20" s="131">
        <v>20</v>
      </c>
      <c r="C20" s="131">
        <v>26</v>
      </c>
      <c r="D20" s="131">
        <v>33</v>
      </c>
      <c r="E20" s="131">
        <v>41</v>
      </c>
      <c r="F20" s="131">
        <v>46</v>
      </c>
      <c r="G20" s="131">
        <v>48</v>
      </c>
      <c r="Y20">
        <v>5</v>
      </c>
    </row>
    <row r="21" spans="1:25">
      <c r="A21" s="131">
        <v>18</v>
      </c>
      <c r="B21" s="131">
        <v>26</v>
      </c>
      <c r="C21" s="131">
        <v>33</v>
      </c>
      <c r="D21" s="131">
        <v>42</v>
      </c>
      <c r="E21" s="131">
        <v>50</v>
      </c>
      <c r="F21" s="131">
        <v>56</v>
      </c>
      <c r="G21" s="131">
        <v>58</v>
      </c>
      <c r="Y21">
        <v>6</v>
      </c>
    </row>
    <row r="22" spans="1:25">
      <c r="A22" s="131">
        <v>21</v>
      </c>
      <c r="B22" s="131">
        <v>31</v>
      </c>
      <c r="C22" s="131">
        <v>39</v>
      </c>
      <c r="D22" s="131">
        <v>49</v>
      </c>
      <c r="E22" s="131">
        <v>59</v>
      </c>
      <c r="F22" s="131">
        <v>65</v>
      </c>
      <c r="G22" s="131">
        <v>67</v>
      </c>
      <c r="Y22">
        <v>7</v>
      </c>
    </row>
    <row r="23" spans="1:25">
      <c r="A23" s="131">
        <v>24</v>
      </c>
      <c r="B23" s="131">
        <v>36</v>
      </c>
      <c r="C23" s="131">
        <v>45</v>
      </c>
      <c r="D23" s="131">
        <v>57</v>
      </c>
      <c r="E23" s="131">
        <v>67</v>
      </c>
      <c r="F23" s="131">
        <v>73</v>
      </c>
      <c r="G23" s="131">
        <v>75</v>
      </c>
      <c r="N23" s="210"/>
      <c r="Y23">
        <v>8</v>
      </c>
    </row>
    <row r="24" spans="1:25">
      <c r="A24" s="131">
        <v>27</v>
      </c>
      <c r="B24" s="131">
        <v>41</v>
      </c>
      <c r="C24" s="131">
        <v>52</v>
      </c>
      <c r="D24" s="131">
        <v>64</v>
      </c>
      <c r="E24" s="131">
        <v>75</v>
      </c>
      <c r="F24" s="131">
        <v>82</v>
      </c>
      <c r="G24" s="131">
        <v>84</v>
      </c>
      <c r="Y24">
        <v>9</v>
      </c>
    </row>
    <row r="25" spans="1:25">
      <c r="A25" s="131">
        <v>31</v>
      </c>
      <c r="B25" s="131">
        <v>46</v>
      </c>
      <c r="C25" s="131">
        <v>58</v>
      </c>
      <c r="D25" s="131">
        <v>72</v>
      </c>
      <c r="E25" s="131">
        <v>84</v>
      </c>
      <c r="F25" s="131">
        <v>91</v>
      </c>
      <c r="G25" s="131">
        <v>93</v>
      </c>
      <c r="Y25">
        <v>10</v>
      </c>
    </row>
  </sheetData>
  <autoFilter ref="A15:Y15" xr:uid="{B7267E60-DEC0-4F50-997B-DE68FD72F478}">
    <sortState xmlns:xlrd2="http://schemas.microsoft.com/office/spreadsheetml/2017/richdata2" ref="A16:Y25">
      <sortCondition ref="Y15"/>
    </sortState>
  </autoFilter>
  <phoneticPr fontId="8"/>
  <printOptions gridLinesSet="0"/>
  <pageMargins left="0.78700000000000003" right="0.78700000000000003" top="0.98399999999999999" bottom="0.98399999999999999" header="0.5" footer="0.5"/>
  <pageSetup paperSize="9" orientation="portrait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689A-BFEB-48D0-A49A-CB4ADE2D1AD0}">
  <sheetPr>
    <tabColor rgb="FFFFC000"/>
    <pageSetUpPr fitToPage="1"/>
  </sheetPr>
  <dimension ref="B1:AE57"/>
  <sheetViews>
    <sheetView showGridLines="0" view="pageBreakPreview" zoomScaleNormal="75" zoomScaleSheetLayoutView="100" workbookViewId="0">
      <selection activeCell="D4" sqref="D4:E4"/>
    </sheetView>
  </sheetViews>
  <sheetFormatPr defaultColWidth="8.85546875" defaultRowHeight="12"/>
  <cols>
    <col min="1" max="1" width="4.85546875" customWidth="1"/>
    <col min="2" max="2" width="1.7109375" customWidth="1"/>
    <col min="3" max="3" width="15" customWidth="1"/>
    <col min="4" max="19" width="6.140625" customWidth="1"/>
    <col min="20" max="20" width="1.7109375" customWidth="1"/>
    <col min="21" max="21" width="1.42578125" customWidth="1"/>
    <col min="22" max="23" width="2.7109375" customWidth="1"/>
    <col min="24" max="29" width="12.140625" customWidth="1"/>
    <col min="30" max="30" width="8.85546875" style="12"/>
  </cols>
  <sheetData>
    <row r="1" spans="2:31" ht="15" customHeight="1"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2" spans="2:31" ht="21">
      <c r="B2" s="368" t="s">
        <v>157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70"/>
    </row>
    <row r="3" spans="2:31" ht="12.75" thickBot="1">
      <c r="B3" s="4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6"/>
    </row>
    <row r="4" spans="2:31" ht="20.100000000000001" customHeight="1" thickBot="1">
      <c r="B4" s="45"/>
      <c r="C4" s="186" t="s">
        <v>8</v>
      </c>
      <c r="D4" s="374"/>
      <c r="E4" s="375"/>
      <c r="F4" s="174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/>
      <c r="T4" s="46"/>
    </row>
    <row r="5" spans="2:31" ht="20.100000000000001" customHeight="1">
      <c r="B5" s="45"/>
      <c r="C5" s="2" t="s">
        <v>4</v>
      </c>
      <c r="D5" s="371" t="s">
        <v>20</v>
      </c>
      <c r="E5" s="372"/>
      <c r="F5" s="372"/>
      <c r="G5" s="373"/>
      <c r="H5" s="371" t="s">
        <v>1</v>
      </c>
      <c r="I5" s="373"/>
      <c r="J5" s="371" t="s">
        <v>69</v>
      </c>
      <c r="K5" s="373"/>
      <c r="L5" s="371" t="s">
        <v>2</v>
      </c>
      <c r="M5" s="373"/>
      <c r="N5" s="371" t="s">
        <v>5</v>
      </c>
      <c r="O5" s="373"/>
      <c r="P5" s="371" t="s">
        <v>6</v>
      </c>
      <c r="Q5" s="383"/>
      <c r="R5" s="44"/>
      <c r="S5" s="39"/>
      <c r="T5" s="46"/>
    </row>
    <row r="6" spans="2:31" ht="20.100000000000001" customHeight="1" thickBot="1">
      <c r="B6" s="45"/>
      <c r="C6" s="19" t="str">
        <f>IF(D4="","",'測定結果(小学生以上用）'!Z4)</f>
        <v/>
      </c>
      <c r="D6" s="379" t="str">
        <f>IF(D4="","",IF(VLOOKUP(D4,'測定結果(小学生以上用）'!A12:AO111,2)="","",VLOOKUP(D4,'測定結果(小学生以上用）'!A12:AO111,2)))</f>
        <v/>
      </c>
      <c r="E6" s="380"/>
      <c r="F6" s="380"/>
      <c r="G6" s="381"/>
      <c r="H6" s="356" t="str">
        <f>IF(D4="","",IF(VLOOKUP(D4,'測定結果(小学生以上用）'!A12:AO111,3)="","",VLOOKUP(D4,'測定結果(小学生以上用）'!A12:AO111,3)))</f>
        <v/>
      </c>
      <c r="I6" s="357"/>
      <c r="J6" s="356" t="str">
        <f>IF(D4="","",IF(VLOOKUP(D4,'測定結果(小学生以上用）'!A12:AO111,5)="","",VLOOKUP(D4,'測定結果(小学生以上用）'!A12:AO111,5)))</f>
        <v/>
      </c>
      <c r="K6" s="357"/>
      <c r="L6" s="356" t="str">
        <f>IF(D4="","",IF(VLOOKUP(D4,'測定結果(小学生以上用）'!A12:AO111,6)="","",VLOOKUP(D4,'測定結果(小学生以上用）'!A12:AO111,6)))</f>
        <v/>
      </c>
      <c r="M6" s="357"/>
      <c r="N6" s="384" t="str">
        <f>IF(D4="","",IF(VLOOKUP(D4,'測定結果(小学生以上用）'!A12:AO111,7)="","",VLOOKUP(D4,'測定結果(小学生以上用）'!A12:AO111,7)))</f>
        <v/>
      </c>
      <c r="O6" s="385"/>
      <c r="P6" s="386" t="str">
        <f>IF(D4="","",IF(VLOOKUP(D4,'測定結果(小学生以上用）'!A12:AO111,8)="","",VLOOKUP(D4,'測定結果(小学生以上用）'!A12:AO111,8)))</f>
        <v/>
      </c>
      <c r="Q6" s="387"/>
      <c r="R6" s="170"/>
      <c r="S6" s="39"/>
      <c r="T6" s="46"/>
    </row>
    <row r="7" spans="2:31" ht="20.100000000000001" customHeight="1" thickBot="1">
      <c r="B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/>
      <c r="T7" s="46"/>
      <c r="X7" s="39"/>
      <c r="Y7" s="39"/>
      <c r="Z7" s="39"/>
      <c r="AA7" s="39"/>
      <c r="AB7" s="39"/>
      <c r="AC7" s="39"/>
    </row>
    <row r="8" spans="2:31" ht="20.100000000000001" customHeight="1">
      <c r="B8" s="45"/>
      <c r="C8" s="2"/>
      <c r="D8" s="362" t="s">
        <v>118</v>
      </c>
      <c r="E8" s="363"/>
      <c r="F8" s="362" t="s">
        <v>117</v>
      </c>
      <c r="G8" s="363"/>
      <c r="H8" s="362" t="s">
        <v>42</v>
      </c>
      <c r="I8" s="363"/>
      <c r="J8" s="362" t="s">
        <v>47</v>
      </c>
      <c r="K8" s="363"/>
      <c r="L8" s="362" t="s">
        <v>68</v>
      </c>
      <c r="M8" s="363"/>
      <c r="N8" s="364" t="s">
        <v>160</v>
      </c>
      <c r="O8" s="365"/>
      <c r="P8" s="366" t="s">
        <v>46</v>
      </c>
      <c r="Q8" s="367"/>
      <c r="R8" s="348" t="s">
        <v>63</v>
      </c>
      <c r="S8" s="349"/>
      <c r="T8" s="178"/>
      <c r="U8" s="43"/>
      <c r="V8" s="43"/>
      <c r="W8" s="169"/>
      <c r="X8" s="158"/>
      <c r="Y8" s="169"/>
      <c r="Z8" s="382"/>
      <c r="AA8" s="382"/>
      <c r="AB8" s="158"/>
      <c r="AC8" s="158"/>
      <c r="AD8" s="168"/>
      <c r="AE8" s="210"/>
    </row>
    <row r="9" spans="2:31" ht="20.100000000000001" customHeight="1">
      <c r="B9" s="45"/>
      <c r="C9" s="3" t="s">
        <v>64</v>
      </c>
      <c r="D9" s="171" t="str">
        <f>IF(D4="","",IF(VLOOKUP(D4,'測定結果(小学生以上用）'!A12:AO111,9)="","",VLOOKUP(D4,'測定結果(小学生以上用）'!A12:AO111,9)))</f>
        <v/>
      </c>
      <c r="E9" s="176" t="s">
        <v>161</v>
      </c>
      <c r="F9" s="171" t="str">
        <f>IF(D4="","",IF(VLOOKUP(D4,'測定結果(小学生以上用）'!A12:AO111,11)="","",VLOOKUP(D4,'測定結果(小学生以上用）'!A12:AO111,11)))</f>
        <v/>
      </c>
      <c r="G9" s="177" t="s">
        <v>161</v>
      </c>
      <c r="H9" s="171" t="str">
        <f>IF(D4="","",IF(VLOOKUP(D4,'測定結果(小学生以上用）'!A12:AO111,18)="","",VLOOKUP(D4,'測定結果(小学生以上用）'!A12:AO111,18)))</f>
        <v/>
      </c>
      <c r="I9" s="177" t="s">
        <v>162</v>
      </c>
      <c r="J9" s="172" t="str">
        <f>IF(D4="","",IF(VLOOKUP(D4,'測定結果(小学生以上用）'!A12:AO111,25)="","",VLOOKUP(D4,'測定結果(小学生以上用）'!A12:AO111,25)))</f>
        <v/>
      </c>
      <c r="K9" s="177" t="s">
        <v>163</v>
      </c>
      <c r="L9" s="171" t="str">
        <f>IF(D4="","",IF(VLOOKUP(D4,'測定結果(小学生以上用）'!A12:AO111,31)="","",VLOOKUP(D4,'測定結果(小学生以上用）'!A12:BZ111,31)))</f>
        <v/>
      </c>
      <c r="M9" s="177" t="s">
        <v>162</v>
      </c>
      <c r="N9" s="173" t="str">
        <f>IF(D4="","",IF(VLOOKUP(D4,'測定結果(小学生以上用）'!A12:AO111,33)="",VLOOKUP(D4,'測定結果(小学生以上用）'!A12:AO111,35),VLOOKUP(D4,'測定結果(小学生以上用）'!A12:AO111,33)))</f>
        <v/>
      </c>
      <c r="O9" s="177" t="s">
        <v>164</v>
      </c>
      <c r="P9" s="171" t="str">
        <f>IF(D4="","",IF(VLOOKUP(D4,'測定結果(小学生以上用）'!A12:AO111,37)="","",VLOOKUP(D4,'測定結果(小学生以上用）'!A12:BZ111,37)))</f>
        <v/>
      </c>
      <c r="Q9" s="177" t="s">
        <v>164</v>
      </c>
      <c r="R9" s="350" t="str">
        <f>IF(D4="","",IF(VLOOKUP(D4,'測定結果(小学生以上用）'!A12:AO111,40)="","",VLOOKUP(D4,'測定結果(小学生以上用）'!A12:BZ111,40)))</f>
        <v/>
      </c>
      <c r="S9" s="351"/>
      <c r="T9" s="179"/>
      <c r="U9" s="44"/>
      <c r="V9" s="44"/>
      <c r="W9" s="184"/>
      <c r="X9" s="162" t="s">
        <v>59</v>
      </c>
      <c r="Y9" s="162" t="s">
        <v>54</v>
      </c>
      <c r="Z9" s="158"/>
      <c r="AA9" s="252"/>
      <c r="AB9" s="158"/>
      <c r="AC9" s="158"/>
      <c r="AD9" s="168"/>
      <c r="AE9" s="210"/>
    </row>
    <row r="10" spans="2:31" ht="20.100000000000001" customHeight="1" thickBot="1">
      <c r="B10" s="45"/>
      <c r="C10" s="51" t="s">
        <v>7</v>
      </c>
      <c r="D10" s="354" t="str">
        <f>IF(D4="","",IF(VLOOKUP(D4,'測定結果(小学生以上用）'!A12:AO111,10)="","",VLOOKUP(D4,'測定結果(小学生以上用）'!A12:AO111,10)))</f>
        <v/>
      </c>
      <c r="E10" s="355"/>
      <c r="F10" s="356" t="str">
        <f>IF(D4="","",IF(VLOOKUP(D4,'測定結果(小学生以上用）'!A12:AO111,12)="","",VLOOKUP(D4,'測定結果(小学生以上用）'!A12:AO111,12)))</f>
        <v/>
      </c>
      <c r="G10" s="357"/>
      <c r="H10" s="358" t="str">
        <f>IF(D4="","",IF(VLOOKUP(D4,'測定結果(小学生以上用）'!A12:AO111,19)="","",VLOOKUP(D4,'測定結果(小学生以上用）'!A12:AO111,19)))</f>
        <v/>
      </c>
      <c r="I10" s="359"/>
      <c r="J10" s="354" t="str">
        <f>IF(D4="","",IF(VLOOKUP(D4,'測定結果(小学生以上用）'!A12:AO111,26)="","",VLOOKUP(D4,'測定結果(小学生以上用）'!A12:AO111,26)))</f>
        <v/>
      </c>
      <c r="K10" s="355"/>
      <c r="L10" s="356" t="str">
        <f>IF(D4="","",IF(VLOOKUP(D4,'測定結果(小学生以上用）'!A12:AO111,32)="","",VLOOKUP(D4,'測定結果(小学生以上用）'!A12:AO111,32)))</f>
        <v/>
      </c>
      <c r="M10" s="357"/>
      <c r="N10" s="360" t="str">
        <f>IF(D4="","",IF(VLOOKUP(D4,'測定結果(小学生以上用）'!A12:AO112,34)="",VLOOKUP(D4,'測定結果(小学生以上用）'!A12:AO112,36),VLOOKUP(D4,'測定結果(小学生以上用）'!A12:AO112,34)))</f>
        <v/>
      </c>
      <c r="O10" s="361"/>
      <c r="P10" s="356" t="str">
        <f>IF(D4="","",IF(VLOOKUP(D4,'測定結果(小学生以上用）'!A12:AO111,38)="","",VLOOKUP(D4,'測定結果(小学生以上用）'!A12:AO111,38)))</f>
        <v/>
      </c>
      <c r="Q10" s="376"/>
      <c r="R10" s="352" t="str">
        <f>IF(D4="","",IF(VLOOKUP(D4,'測定結果(小学生以上用）'!A12:AO111,41)="","",VLOOKUP(D4,'測定結果(小学生以上用）'!A12:BZ111,41)))</f>
        <v/>
      </c>
      <c r="S10" s="353"/>
      <c r="T10" s="46"/>
      <c r="U10" s="39"/>
      <c r="V10" s="39"/>
      <c r="W10" s="158"/>
      <c r="X10" s="162" t="s">
        <v>12</v>
      </c>
      <c r="Y10" s="162">
        <v>3</v>
      </c>
      <c r="Z10" s="158"/>
      <c r="AA10" s="252"/>
      <c r="AB10" s="158"/>
      <c r="AC10" s="158"/>
      <c r="AD10" s="168"/>
      <c r="AE10" s="210"/>
    </row>
    <row r="11" spans="2:31" ht="25.15" customHeight="1" thickBot="1">
      <c r="B11" s="45"/>
      <c r="C11" s="180" t="s">
        <v>53</v>
      </c>
      <c r="D11" s="356" t="str">
        <f>IF(D4="","",IF(VLOOKUP(D4,'測定結果(小学生以上用）'!A12:AO111,13)="","",VLOOKUP(D4,'測定結果(小学生以上用）'!A12:AO111,13)))</f>
        <v/>
      </c>
      <c r="E11" s="377"/>
      <c r="F11" s="44"/>
      <c r="G11" s="42"/>
      <c r="H11" s="378" t="str">
        <f>IF(D4="","",IF(VLOOKUP(D4,'測定結果(小学生以上用）'!A12:AO111,20)="","",VLOOKUP(D4,'測定結果(小学生以上用）'!A12:AO111,20)))</f>
        <v/>
      </c>
      <c r="I11" s="357"/>
      <c r="J11" s="376" t="str">
        <f>IF(D4="","",IF(VLOOKUP(D4,'測定結果(小学生以上用）'!A12:AO111,27)="","",VLOOKUP(D4,'測定結果(小学生以上用）'!A12:AO111,27)))</f>
        <v/>
      </c>
      <c r="K11" s="377"/>
      <c r="L11" s="44"/>
      <c r="M11" s="41"/>
      <c r="N11" s="41"/>
      <c r="O11" s="41"/>
      <c r="P11" s="41"/>
      <c r="Q11" s="41"/>
      <c r="R11" s="41"/>
      <c r="S11" s="39"/>
      <c r="T11" s="46"/>
      <c r="W11" s="159"/>
      <c r="X11" s="162" t="s">
        <v>13</v>
      </c>
      <c r="Y11" s="162">
        <v>2</v>
      </c>
      <c r="Z11" s="158"/>
      <c r="AA11" s="158"/>
      <c r="AB11" s="158"/>
      <c r="AC11" s="158"/>
      <c r="AD11" s="168"/>
      <c r="AE11" s="210"/>
    </row>
    <row r="12" spans="2:31" ht="20.100000000000001" customHeight="1">
      <c r="B12" s="45"/>
      <c r="C12" s="41"/>
      <c r="D12" s="41"/>
      <c r="E12" s="39"/>
      <c r="F12" s="39"/>
      <c r="G12" s="42"/>
      <c r="H12" s="42"/>
      <c r="I12" s="39"/>
      <c r="J12" s="39"/>
      <c r="K12" s="42"/>
      <c r="L12" s="42"/>
      <c r="M12" s="39"/>
      <c r="N12" s="39"/>
      <c r="O12" s="41"/>
      <c r="P12" s="41"/>
      <c r="Q12" s="41"/>
      <c r="R12" s="41"/>
      <c r="S12" s="41"/>
      <c r="T12" s="46"/>
      <c r="W12" s="159"/>
      <c r="X12" s="162" t="s">
        <v>14</v>
      </c>
      <c r="Y12" s="162">
        <v>1</v>
      </c>
      <c r="Z12" s="158"/>
      <c r="AA12" s="158"/>
      <c r="AB12" s="158"/>
      <c r="AC12" s="158"/>
      <c r="AD12" s="168"/>
      <c r="AE12" s="210"/>
    </row>
    <row r="13" spans="2:31" ht="20.100000000000001" customHeight="1"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9"/>
      <c r="T13" s="46"/>
      <c r="W13" s="159"/>
      <c r="X13" s="158"/>
      <c r="Y13" s="158"/>
      <c r="Z13" s="158"/>
      <c r="AA13" s="158"/>
      <c r="AB13" s="158"/>
      <c r="AC13" s="158"/>
      <c r="AD13" s="168"/>
      <c r="AE13" s="210"/>
    </row>
    <row r="14" spans="2:31" ht="21"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6"/>
      <c r="W14" s="159"/>
      <c r="X14" s="163" t="s">
        <v>60</v>
      </c>
      <c r="Y14" s="164" t="s">
        <v>50</v>
      </c>
      <c r="Z14" s="163" t="s">
        <v>61</v>
      </c>
      <c r="AA14" s="164" t="s">
        <v>51</v>
      </c>
      <c r="AB14" s="163" t="s">
        <v>62</v>
      </c>
      <c r="AC14" s="163" t="s">
        <v>52</v>
      </c>
      <c r="AD14" s="168"/>
      <c r="AE14" s="210"/>
    </row>
    <row r="15" spans="2:31"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6"/>
      <c r="W15" s="159"/>
      <c r="X15" s="252">
        <f>IF(J11="A",Y10,IF(J11="B",Y11,Y12))</f>
        <v>1</v>
      </c>
      <c r="Y15" s="165" t="str">
        <f>J9</f>
        <v/>
      </c>
      <c r="Z15" s="252" t="e">
        <f>IF(H11="",NA(),IF(H11="A",Y10,IF(H11="B",Y11,Y12)))</f>
        <v>#N/A</v>
      </c>
      <c r="AA15" s="166" t="str">
        <f>H9</f>
        <v/>
      </c>
      <c r="AB15" s="252">
        <f>IF(D11="A",Y10,IF(D11="B",Y11,Y12))</f>
        <v>1</v>
      </c>
      <c r="AC15" s="167" t="str">
        <f>D9</f>
        <v/>
      </c>
      <c r="AD15" s="168"/>
      <c r="AE15" s="210"/>
    </row>
    <row r="16" spans="2:31" ht="24.75" customHeight="1"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6"/>
      <c r="W16" s="159"/>
      <c r="X16" s="158" t="s">
        <v>214</v>
      </c>
      <c r="Y16" s="158" t="s">
        <v>215</v>
      </c>
      <c r="Z16" s="158"/>
      <c r="AA16" s="158"/>
      <c r="AB16" s="158"/>
      <c r="AC16" s="158"/>
      <c r="AD16" s="168"/>
      <c r="AE16" s="210"/>
    </row>
    <row r="17" spans="2:31" ht="24.75" customHeight="1"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6"/>
      <c r="W17" s="159"/>
      <c r="X17" s="160" t="s">
        <v>56</v>
      </c>
      <c r="Y17" s="161" t="s">
        <v>47</v>
      </c>
      <c r="Z17" s="159"/>
      <c r="AA17" s="159"/>
      <c r="AB17" s="159"/>
      <c r="AC17" s="159"/>
      <c r="AD17" s="168"/>
      <c r="AE17" s="210"/>
    </row>
    <row r="18" spans="2:31" ht="24.75" customHeight="1"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6"/>
      <c r="W18" s="159"/>
      <c r="X18" s="161" t="str">
        <f>D10</f>
        <v/>
      </c>
      <c r="Y18" s="161" t="str">
        <f>J10</f>
        <v/>
      </c>
      <c r="Z18" s="159"/>
      <c r="AA18" s="159"/>
      <c r="AB18" s="159"/>
      <c r="AC18" s="159"/>
      <c r="AD18" s="168"/>
      <c r="AE18" s="210"/>
    </row>
    <row r="19" spans="2:31" ht="24.75" customHeight="1"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6"/>
      <c r="W19" s="159"/>
      <c r="X19" s="161" t="s">
        <v>57</v>
      </c>
      <c r="Y19" s="161" t="s">
        <v>58</v>
      </c>
      <c r="Z19" s="159"/>
      <c r="AA19" s="159"/>
      <c r="AB19" s="159"/>
      <c r="AC19" s="159"/>
      <c r="AD19" s="168"/>
      <c r="AE19" s="210"/>
    </row>
    <row r="20" spans="2:31"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6"/>
      <c r="W20" s="159"/>
      <c r="X20" s="161" t="str">
        <f>F10</f>
        <v/>
      </c>
      <c r="Y20" s="161" t="str">
        <f>L10</f>
        <v/>
      </c>
      <c r="Z20" s="159"/>
      <c r="AA20" s="159"/>
      <c r="AB20" s="159"/>
      <c r="AC20" s="159"/>
      <c r="AD20" s="168"/>
      <c r="AE20" s="210"/>
    </row>
    <row r="21" spans="2:31"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6"/>
      <c r="W21" s="159"/>
      <c r="X21" s="159"/>
      <c r="Y21" s="159"/>
      <c r="Z21" s="159"/>
      <c r="AA21" s="159"/>
      <c r="AB21" s="159"/>
      <c r="AC21" s="159"/>
      <c r="AD21" s="168"/>
      <c r="AE21" s="210"/>
    </row>
    <row r="22" spans="2:31"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6"/>
      <c r="X22" s="159"/>
      <c r="Y22" s="159"/>
      <c r="Z22" s="159"/>
      <c r="AA22" s="159"/>
      <c r="AB22" s="159"/>
      <c r="AC22" s="159"/>
      <c r="AD22" s="168"/>
      <c r="AE22" s="210"/>
    </row>
    <row r="23" spans="2:31"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6"/>
      <c r="X23" s="159"/>
      <c r="Y23" s="159"/>
      <c r="Z23" s="159"/>
      <c r="AA23" s="159"/>
      <c r="AB23" s="159"/>
      <c r="AC23" s="159"/>
      <c r="AD23" s="168"/>
      <c r="AE23" s="210"/>
    </row>
    <row r="24" spans="2:31"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6"/>
      <c r="X24" s="210"/>
      <c r="Y24" s="210"/>
      <c r="Z24" s="210"/>
      <c r="AA24" s="210"/>
      <c r="AB24" s="210"/>
      <c r="AC24" s="210"/>
      <c r="AD24" s="168"/>
      <c r="AE24" s="210"/>
    </row>
    <row r="25" spans="2:31"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6"/>
      <c r="X25" s="210"/>
      <c r="Y25" s="210"/>
      <c r="Z25" s="210"/>
      <c r="AA25" s="210"/>
      <c r="AB25" s="210"/>
      <c r="AC25" s="210"/>
      <c r="AD25" s="168"/>
      <c r="AE25" s="210"/>
    </row>
    <row r="26" spans="2:31"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6"/>
      <c r="X26" s="210"/>
      <c r="Y26" s="210"/>
      <c r="Z26" s="210"/>
      <c r="AA26" s="210"/>
      <c r="AB26" s="210"/>
      <c r="AC26" s="210"/>
      <c r="AD26" s="168"/>
      <c r="AE26" s="210"/>
    </row>
    <row r="27" spans="2:31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6"/>
      <c r="X27" s="210"/>
      <c r="Y27" s="210"/>
      <c r="Z27" s="210"/>
      <c r="AA27" s="210"/>
      <c r="AB27" s="210"/>
      <c r="AC27" s="210"/>
      <c r="AD27" s="168"/>
      <c r="AE27" s="210"/>
    </row>
    <row r="28" spans="2:31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6"/>
      <c r="X28" s="210"/>
      <c r="Y28" s="210"/>
      <c r="Z28" s="210"/>
      <c r="AA28" s="210"/>
      <c r="AB28" s="210"/>
      <c r="AC28" s="210"/>
      <c r="AD28" s="168"/>
      <c r="AE28" s="210"/>
    </row>
    <row r="29" spans="2:31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6"/>
      <c r="X29" s="210"/>
      <c r="Y29" s="210"/>
      <c r="Z29" s="210"/>
      <c r="AA29" s="210"/>
      <c r="AB29" s="210"/>
      <c r="AC29" s="210"/>
      <c r="AD29" s="168"/>
      <c r="AE29" s="210"/>
    </row>
    <row r="30" spans="2:31"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6"/>
      <c r="X30" s="210"/>
      <c r="Y30" s="210"/>
      <c r="Z30" s="210"/>
      <c r="AA30" s="210"/>
      <c r="AB30" s="210"/>
      <c r="AC30" s="210"/>
      <c r="AD30" s="168"/>
      <c r="AE30" s="210"/>
    </row>
    <row r="31" spans="2:31"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6"/>
      <c r="X31" s="210"/>
      <c r="Y31" s="210"/>
      <c r="Z31" s="210"/>
      <c r="AA31" s="210"/>
      <c r="AB31" s="210"/>
      <c r="AC31" s="210"/>
      <c r="AD31" s="168"/>
      <c r="AE31" s="210"/>
    </row>
    <row r="32" spans="2:31"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6"/>
      <c r="X32" s="210"/>
      <c r="Y32" s="210"/>
      <c r="Z32" s="210"/>
      <c r="AA32" s="210"/>
      <c r="AB32" s="210"/>
      <c r="AC32" s="210"/>
      <c r="AD32" s="168"/>
      <c r="AE32" s="210"/>
    </row>
    <row r="33" spans="2:31"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6"/>
      <c r="X33" s="210"/>
      <c r="Y33" s="210"/>
      <c r="Z33" s="210"/>
      <c r="AA33" s="210"/>
      <c r="AB33" s="210"/>
      <c r="AC33" s="210"/>
      <c r="AD33" s="168"/>
      <c r="AE33" s="210"/>
    </row>
    <row r="34" spans="2:31">
      <c r="B34" s="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6"/>
      <c r="X34" s="210"/>
      <c r="Y34" s="210"/>
      <c r="Z34" s="210"/>
      <c r="AA34" s="210"/>
      <c r="AB34" s="210"/>
      <c r="AC34" s="210"/>
      <c r="AD34" s="168"/>
      <c r="AE34" s="210"/>
    </row>
    <row r="35" spans="2:31"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6"/>
      <c r="X35" s="210"/>
      <c r="Y35" s="210"/>
      <c r="Z35" s="210"/>
      <c r="AA35" s="210"/>
      <c r="AB35" s="210"/>
      <c r="AC35" s="210"/>
      <c r="AD35" s="168"/>
      <c r="AE35" s="210"/>
    </row>
    <row r="36" spans="2:3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6"/>
      <c r="X36" s="210"/>
      <c r="Y36" s="210"/>
      <c r="Z36" s="210"/>
      <c r="AA36" s="210"/>
      <c r="AB36" s="210"/>
      <c r="AC36" s="210"/>
      <c r="AD36" s="168"/>
      <c r="AE36" s="210"/>
    </row>
    <row r="37" spans="2:31" ht="30" customHeight="1">
      <c r="B37" s="45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6"/>
      <c r="X37" s="210"/>
      <c r="Y37" s="210"/>
      <c r="Z37" s="210"/>
      <c r="AA37" s="210"/>
      <c r="AB37" s="210"/>
      <c r="AC37" s="210"/>
      <c r="AD37" s="168"/>
      <c r="AE37" s="210"/>
    </row>
    <row r="38" spans="2:31" ht="30" customHeight="1">
      <c r="B38" s="45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6"/>
      <c r="X38" s="210"/>
      <c r="Y38" s="210"/>
      <c r="Z38" s="210"/>
      <c r="AA38" s="210"/>
      <c r="AB38" s="210"/>
      <c r="AC38" s="210"/>
      <c r="AD38" s="168"/>
      <c r="AE38" s="210"/>
    </row>
    <row r="39" spans="2:31" ht="30" customHeight="1">
      <c r="B39" s="45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6"/>
      <c r="X39" s="210"/>
      <c r="Y39" s="210"/>
      <c r="Z39" s="210"/>
      <c r="AA39" s="210"/>
      <c r="AB39" s="210"/>
      <c r="AC39" s="210"/>
      <c r="AD39" s="168"/>
      <c r="AE39" s="210"/>
    </row>
    <row r="40" spans="2:31" ht="30" customHeight="1">
      <c r="B40" s="45"/>
      <c r="C40" s="3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6"/>
      <c r="X40" s="210"/>
      <c r="Y40" s="210"/>
      <c r="Z40" s="210"/>
      <c r="AA40" s="210"/>
      <c r="AB40" s="210"/>
      <c r="AC40" s="210"/>
      <c r="AD40" s="168"/>
      <c r="AE40" s="210"/>
    </row>
    <row r="41" spans="2:31" ht="30" customHeight="1">
      <c r="B41" s="45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6"/>
      <c r="X41" s="210"/>
      <c r="Y41" s="210"/>
      <c r="Z41" s="210"/>
      <c r="AA41" s="210"/>
      <c r="AB41" s="210"/>
      <c r="AC41" s="210"/>
      <c r="AD41" s="168"/>
      <c r="AE41" s="210"/>
    </row>
    <row r="42" spans="2:31" ht="30" customHeight="1">
      <c r="B42" s="45"/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6"/>
      <c r="X42" s="210"/>
      <c r="Y42" s="210"/>
      <c r="Z42" s="210"/>
      <c r="AA42" s="210"/>
      <c r="AB42" s="210"/>
      <c r="AC42" s="210"/>
      <c r="AD42" s="168"/>
      <c r="AE42" s="210"/>
    </row>
    <row r="43" spans="2:31" ht="30" customHeight="1">
      <c r="B43" s="45"/>
      <c r="C43" s="3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6"/>
      <c r="X43" s="210"/>
      <c r="Y43" s="210"/>
      <c r="Z43" s="210"/>
      <c r="AA43" s="210"/>
      <c r="AB43" s="210"/>
      <c r="AC43" s="210"/>
      <c r="AD43" s="168"/>
      <c r="AE43" s="210"/>
    </row>
    <row r="44" spans="2:31" ht="30" customHeight="1"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6"/>
    </row>
    <row r="45" spans="2:31" ht="30" customHeight="1">
      <c r="B45" s="4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6"/>
    </row>
    <row r="46" spans="2:31" ht="30" customHeight="1">
      <c r="B46" s="4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6"/>
    </row>
    <row r="47" spans="2:31">
      <c r="B47" s="4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6"/>
    </row>
    <row r="48" spans="2:31"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6"/>
    </row>
    <row r="49" spans="2:20">
      <c r="B49" s="4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6"/>
    </row>
    <row r="50" spans="2:20">
      <c r="B50" s="4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6"/>
    </row>
    <row r="51" spans="2:20" ht="24" customHeight="1"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4"/>
    </row>
    <row r="52" spans="2:20" ht="24" customHeight="1"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4"/>
    </row>
    <row r="53" spans="2:20" ht="24" customHeight="1"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4"/>
    </row>
    <row r="54" spans="2:20" ht="24" customHeight="1"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4"/>
    </row>
    <row r="55" spans="2:20" ht="24" customHeight="1">
      <c r="B55" s="34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7"/>
    </row>
    <row r="56" spans="2:20" ht="2.25" customHeight="1"/>
    <row r="57" spans="2:20" ht="2.25" customHeight="1"/>
  </sheetData>
  <sheetProtection sheet="1" objects="1" scenarios="1" selectLockedCells="1"/>
  <mergeCells count="40">
    <mergeCell ref="Z8:AA8"/>
    <mergeCell ref="P5:Q5"/>
    <mergeCell ref="D8:E8"/>
    <mergeCell ref="F8:G8"/>
    <mergeCell ref="H8:I8"/>
    <mergeCell ref="L6:M6"/>
    <mergeCell ref="N6:O6"/>
    <mergeCell ref="P6:Q6"/>
    <mergeCell ref="B2:T2"/>
    <mergeCell ref="B51:T51"/>
    <mergeCell ref="B52:T52"/>
    <mergeCell ref="D5:G5"/>
    <mergeCell ref="H5:I5"/>
    <mergeCell ref="J5:K5"/>
    <mergeCell ref="L5:M5"/>
    <mergeCell ref="N5:O5"/>
    <mergeCell ref="D4:E4"/>
    <mergeCell ref="P10:Q10"/>
    <mergeCell ref="D11:E11"/>
    <mergeCell ref="H11:I11"/>
    <mergeCell ref="J11:K11"/>
    <mergeCell ref="D6:G6"/>
    <mergeCell ref="H6:I6"/>
    <mergeCell ref="J6:K6"/>
    <mergeCell ref="B53:T53"/>
    <mergeCell ref="B54:T54"/>
    <mergeCell ref="B55:T55"/>
    <mergeCell ref="R8:S8"/>
    <mergeCell ref="R9:S9"/>
    <mergeCell ref="R10:S10"/>
    <mergeCell ref="D10:E10"/>
    <mergeCell ref="F10:G10"/>
    <mergeCell ref="H10:I10"/>
    <mergeCell ref="J10:K10"/>
    <mergeCell ref="L10:M10"/>
    <mergeCell ref="N10:O10"/>
    <mergeCell ref="J8:K8"/>
    <mergeCell ref="L8:M8"/>
    <mergeCell ref="N8:O8"/>
    <mergeCell ref="P8:Q8"/>
  </mergeCells>
  <phoneticPr fontId="8"/>
  <printOptions horizontalCentered="1" gridLinesSet="0"/>
  <pageMargins left="3.937007874015748E-2" right="3.937007874015748E-2" top="0.19685039370078741" bottom="0.19685039370078741" header="0" footer="0"/>
  <pageSetup paperSize="9" scale="81" fitToWidth="0" orientation="portrait" r:id="rId1"/>
  <headerFooter alignWithMargins="0"/>
  <rowBreaks count="1" manualBreakCount="1">
    <brk id="63" min="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580-AE2A-4BF1-A982-F6017444D4F7}">
  <sheetPr>
    <tabColor rgb="FFFFC000"/>
    <pageSetUpPr fitToPage="1"/>
  </sheetPr>
  <dimension ref="B1:AE57"/>
  <sheetViews>
    <sheetView showGridLines="0" view="pageBreakPreview" zoomScaleNormal="75" zoomScaleSheetLayoutView="100" workbookViewId="0">
      <selection activeCell="D4" sqref="D4:E4"/>
    </sheetView>
  </sheetViews>
  <sheetFormatPr defaultColWidth="8.85546875" defaultRowHeight="12"/>
  <cols>
    <col min="1" max="1" width="4.85546875" customWidth="1"/>
    <col min="2" max="2" width="1.7109375" customWidth="1"/>
    <col min="3" max="3" width="13.7109375" customWidth="1"/>
    <col min="4" max="19" width="6.140625" customWidth="1"/>
    <col min="20" max="20" width="1.7109375" customWidth="1"/>
    <col min="21" max="21" width="1.42578125" customWidth="1"/>
    <col min="22" max="23" width="2.7109375" customWidth="1"/>
    <col min="24" max="29" width="12.140625" customWidth="1"/>
    <col min="30" max="30" width="8.85546875" style="12"/>
  </cols>
  <sheetData>
    <row r="1" spans="2:31" ht="15" customHeight="1"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2" spans="2:31" ht="21">
      <c r="B2" s="368" t="s">
        <v>167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70"/>
      <c r="X2" s="261"/>
      <c r="Y2" s="261"/>
      <c r="Z2" s="261"/>
      <c r="AA2" s="261"/>
      <c r="AB2" s="261"/>
      <c r="AC2" s="261"/>
      <c r="AD2" s="262"/>
      <c r="AE2" s="261"/>
    </row>
    <row r="3" spans="2:31" ht="12.75" thickBot="1">
      <c r="B3" s="4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6"/>
      <c r="X3" s="261"/>
      <c r="Y3" s="261"/>
      <c r="Z3" s="261"/>
      <c r="AA3" s="261"/>
      <c r="AB3" s="261"/>
      <c r="AC3" s="261"/>
      <c r="AD3" s="262"/>
      <c r="AE3" s="261"/>
    </row>
    <row r="4" spans="2:31" ht="20.100000000000001" customHeight="1" thickBot="1">
      <c r="B4" s="45"/>
      <c r="C4" s="186" t="s">
        <v>8</v>
      </c>
      <c r="D4" s="374"/>
      <c r="E4" s="375"/>
      <c r="F4" s="174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/>
      <c r="T4" s="46"/>
      <c r="X4" s="261"/>
      <c r="Y4" s="261"/>
      <c r="Z4" s="261"/>
      <c r="AA4" s="261"/>
      <c r="AB4" s="261"/>
      <c r="AC4" s="261"/>
      <c r="AD4" s="262"/>
      <c r="AE4" s="261"/>
    </row>
    <row r="5" spans="2:31" ht="20.100000000000001" customHeight="1">
      <c r="B5" s="45"/>
      <c r="C5" s="2" t="s">
        <v>4</v>
      </c>
      <c r="D5" s="371" t="s">
        <v>20</v>
      </c>
      <c r="E5" s="372"/>
      <c r="F5" s="372"/>
      <c r="G5" s="373"/>
      <c r="H5" s="371" t="s">
        <v>1</v>
      </c>
      <c r="I5" s="373"/>
      <c r="J5" s="371" t="s">
        <v>69</v>
      </c>
      <c r="K5" s="373"/>
      <c r="L5" s="371" t="s">
        <v>2</v>
      </c>
      <c r="M5" s="373"/>
      <c r="N5" s="371" t="s">
        <v>5</v>
      </c>
      <c r="O5" s="373"/>
      <c r="P5" s="371" t="s">
        <v>6</v>
      </c>
      <c r="Q5" s="383"/>
      <c r="R5" s="44"/>
      <c r="S5" s="39"/>
      <c r="T5" s="46"/>
      <c r="X5" s="261"/>
      <c r="Y5" s="261"/>
      <c r="Z5" s="261"/>
      <c r="AA5" s="261"/>
      <c r="AB5" s="261"/>
      <c r="AC5" s="261"/>
      <c r="AD5" s="262"/>
      <c r="AE5" s="261"/>
    </row>
    <row r="6" spans="2:31" ht="20.100000000000001" customHeight="1" thickBot="1">
      <c r="B6" s="45"/>
      <c r="C6" s="19" t="str">
        <f>IF(D4="","",'測定結果(小学生以上用）'!Z4)</f>
        <v/>
      </c>
      <c r="D6" s="379" t="str">
        <f>IF(D4="","",IF(VLOOKUP(D4,'測定結果(小学生以上用）'!A12:AO111,2)="","",VLOOKUP(D4,'測定結果(小学生以上用）'!A12:AO111,2)))</f>
        <v/>
      </c>
      <c r="E6" s="380"/>
      <c r="F6" s="380"/>
      <c r="G6" s="381"/>
      <c r="H6" s="356" t="str">
        <f>IF(D4="","",IF(VLOOKUP(D4,'測定結果(小学生以上用）'!A12:AO111,3)="","",VLOOKUP(D4,'測定結果(小学生以上用）'!A12:AO111,3)))</f>
        <v/>
      </c>
      <c r="I6" s="357"/>
      <c r="J6" s="356" t="str">
        <f>IF(D4="","",IF(VLOOKUP(D4,'測定結果(小学生以上用）'!A12:AO111,5)="","",VLOOKUP(D4,'測定結果(小学生以上用）'!A12:AO111,5)))</f>
        <v/>
      </c>
      <c r="K6" s="357"/>
      <c r="L6" s="356" t="str">
        <f>IF(D4="","",IF(VLOOKUP(D4,'測定結果(小学生以上用）'!A12:AO111,6)="","",VLOOKUP(D4,'測定結果(小学生以上用）'!A12:AO111,6)))</f>
        <v/>
      </c>
      <c r="M6" s="357"/>
      <c r="N6" s="384" t="str">
        <f>IF(D4="","",IF(VLOOKUP(D4,'測定結果(小学生以上用）'!A12:AO111,7)="","",VLOOKUP(D4,'測定結果(小学生以上用）'!A12:AO111,7)))</f>
        <v/>
      </c>
      <c r="O6" s="385"/>
      <c r="P6" s="386" t="str">
        <f>IF(D4="","",IF(VLOOKUP(D4,'測定結果(小学生以上用）'!A12:AO111,8)="","",VLOOKUP(D4,'測定結果(小学生以上用）'!A12:AO111,8)))</f>
        <v/>
      </c>
      <c r="Q6" s="387"/>
      <c r="R6" s="170"/>
      <c r="S6" s="39"/>
      <c r="T6" s="46"/>
      <c r="X6" s="261"/>
      <c r="Y6" s="261"/>
      <c r="Z6" s="261"/>
      <c r="AA6" s="261"/>
      <c r="AB6" s="261"/>
      <c r="AC6" s="261"/>
      <c r="AD6" s="262"/>
      <c r="AE6" s="261"/>
    </row>
    <row r="7" spans="2:31" ht="20.100000000000001" customHeight="1" thickBot="1">
      <c r="B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/>
      <c r="T7" s="46"/>
      <c r="X7" s="264"/>
      <c r="Y7" s="264"/>
      <c r="Z7" s="264"/>
      <c r="AA7" s="264"/>
      <c r="AB7" s="264"/>
      <c r="AC7" s="264"/>
      <c r="AD7" s="265"/>
      <c r="AE7" s="261"/>
    </row>
    <row r="8" spans="2:31" ht="20.100000000000001" customHeight="1">
      <c r="B8" s="45"/>
      <c r="C8" s="2"/>
      <c r="D8" s="362" t="s">
        <v>118</v>
      </c>
      <c r="E8" s="363"/>
      <c r="F8" s="362" t="s">
        <v>117</v>
      </c>
      <c r="G8" s="363"/>
      <c r="H8" s="362" t="s">
        <v>42</v>
      </c>
      <c r="I8" s="363"/>
      <c r="J8" s="362" t="s">
        <v>47</v>
      </c>
      <c r="K8" s="363"/>
      <c r="L8" s="362" t="s">
        <v>68</v>
      </c>
      <c r="M8" s="363"/>
      <c r="N8" s="364" t="s">
        <v>160</v>
      </c>
      <c r="O8" s="365"/>
      <c r="P8" s="366" t="s">
        <v>46</v>
      </c>
      <c r="Q8" s="388"/>
      <c r="R8" s="348" t="s">
        <v>63</v>
      </c>
      <c r="S8" s="349"/>
      <c r="T8" s="178"/>
      <c r="U8" s="43"/>
      <c r="V8" s="43"/>
      <c r="W8" s="43"/>
      <c r="X8" s="264"/>
      <c r="Y8" s="266"/>
      <c r="Z8" s="389"/>
      <c r="AA8" s="389"/>
      <c r="AB8" s="264"/>
      <c r="AC8" s="264"/>
      <c r="AD8" s="265"/>
      <c r="AE8" s="261"/>
    </row>
    <row r="9" spans="2:31" ht="20.100000000000001" customHeight="1">
      <c r="B9" s="45"/>
      <c r="C9" s="3" t="s">
        <v>64</v>
      </c>
      <c r="D9" s="171" t="str">
        <f>IF(D4="","",IF(VLOOKUP(D4,'測定結果(小学生以上用）'!A12:AO111,9)="","",VLOOKUP(D4,'測定結果(小学生以上用）'!A12:AO111,9)))</f>
        <v/>
      </c>
      <c r="E9" s="177" t="s">
        <v>161</v>
      </c>
      <c r="F9" s="171" t="str">
        <f>IF(D4="","",IF(VLOOKUP(D4,'測定結果(小学生以上用）'!A12:AO111,11)="","",VLOOKUP(D4,'測定結果(小学生以上用）'!A12:AO111,11)))</f>
        <v/>
      </c>
      <c r="G9" s="177" t="s">
        <v>161</v>
      </c>
      <c r="H9" s="171" t="str">
        <f>IF(D4="","",IF(VLOOKUP(D4,'測定結果(小学生以上用）'!A12:AO111,18)="","",VLOOKUP(D4,'測定結果(小学生以上用）'!A12:AO111,18)))</f>
        <v/>
      </c>
      <c r="I9" s="177" t="s">
        <v>162</v>
      </c>
      <c r="J9" s="172" t="str">
        <f>IF(D4="","",IF(VLOOKUP(D4,'測定結果(小学生以上用）'!A12:AO111,25)="","",VLOOKUP(D4,'測定結果(小学生以上用）'!A12:AO111,25)))</f>
        <v/>
      </c>
      <c r="K9" s="177" t="s">
        <v>163</v>
      </c>
      <c r="L9" s="171" t="str">
        <f>IF(D4="","",IF(VLOOKUP(D4,'測定結果(小学生以上用）'!A12:AO111,31)="","",VLOOKUP(D4,'測定結果(小学生以上用）'!A12:BZ111,31)))</f>
        <v/>
      </c>
      <c r="M9" s="176" t="s">
        <v>162</v>
      </c>
      <c r="N9" s="173" t="str">
        <f>IF(D4="","",IF(VLOOKUP(D4,'測定結果(小学生以上用）'!A12:AO111,33)="",VLOOKUP(D4,'測定結果(小学生以上用）'!A12:AO111,35),VLOOKUP(D4,'測定結果(小学生以上用）'!A12:AO111,33)))</f>
        <v/>
      </c>
      <c r="O9" s="176" t="s">
        <v>164</v>
      </c>
      <c r="P9" s="171" t="str">
        <f>IF(D4="","",IF(VLOOKUP(D4,'測定結果(小学生以上用）'!A12:AO111,37)="","",VLOOKUP(D4,'測定結果(小学生以上用）'!A12:BZ111,37)))</f>
        <v/>
      </c>
      <c r="Q9" s="185" t="s">
        <v>164</v>
      </c>
      <c r="R9" s="350" t="str">
        <f>IF(D4="","",IF(VLOOKUP(D4,'測定結果(小学生以上用）'!A12:AO111,40)="","",VLOOKUP(D4,'測定結果(小学生以上用）'!A12:BZ111,40)))</f>
        <v/>
      </c>
      <c r="S9" s="351"/>
      <c r="T9" s="179"/>
      <c r="U9" s="44"/>
      <c r="V9" s="44"/>
      <c r="W9" s="44"/>
      <c r="X9" s="267" t="s">
        <v>59</v>
      </c>
      <c r="Y9" s="267" t="s">
        <v>54</v>
      </c>
      <c r="Z9" s="264"/>
      <c r="AA9" s="268"/>
      <c r="AB9" s="264"/>
      <c r="AC9" s="264"/>
      <c r="AD9" s="265"/>
      <c r="AE9" s="261"/>
    </row>
    <row r="10" spans="2:31" ht="20.100000000000001" customHeight="1" thickBot="1">
      <c r="B10" s="45"/>
      <c r="C10" s="51" t="s">
        <v>7</v>
      </c>
      <c r="D10" s="354" t="str">
        <f>IF(D4="","",IF(VLOOKUP(D4,'測定結果(小学生以上用）'!A12:AO111,10)="","",VLOOKUP(D4,'測定結果(小学生以上用）'!A12:AO111,10)))</f>
        <v/>
      </c>
      <c r="E10" s="355"/>
      <c r="F10" s="356" t="str">
        <f>IF(D4="","",IF(VLOOKUP(D4,'測定結果(小学生以上用）'!A12:AO111,12)="","",VLOOKUP(D4,'測定結果(小学生以上用）'!A12:AO111,12)))</f>
        <v/>
      </c>
      <c r="G10" s="357"/>
      <c r="H10" s="358" t="str">
        <f>IF(D4="","",IF(VLOOKUP(D4,'測定結果(小学生以上用）'!A12:AO111,19)="","",VLOOKUP(D4,'測定結果(小学生以上用）'!A12:AO111,19)))</f>
        <v/>
      </c>
      <c r="I10" s="359"/>
      <c r="J10" s="354" t="str">
        <f>IF(D4="","",IF(VLOOKUP(D4,'測定結果(小学生以上用）'!A12:AO111,26)="","",VLOOKUP(D4,'測定結果(小学生以上用）'!A12:AO111,26)))</f>
        <v/>
      </c>
      <c r="K10" s="355"/>
      <c r="L10" s="356" t="str">
        <f>IF(D4="","",IF(VLOOKUP(D4,'測定結果(小学生以上用）'!A12:AO111,32)="","",VLOOKUP(D4,'測定結果(小学生以上用）'!A12:AO111,32)))</f>
        <v/>
      </c>
      <c r="M10" s="357"/>
      <c r="N10" s="360" t="str">
        <f>IF(D4="","",IF(VLOOKUP(D4,'測定結果(小学生以上用）'!A12:AO112,34)="",VLOOKUP(D4,'測定結果(小学生以上用）'!A12:AO112,36),VLOOKUP(D4,'測定結果(小学生以上用）'!A12:AO112,34)))</f>
        <v/>
      </c>
      <c r="O10" s="361"/>
      <c r="P10" s="356" t="str">
        <f>IF(D4="","",IF(VLOOKUP(D4,'測定結果(小学生以上用）'!A12:AO111,38)="","",VLOOKUP(D4,'測定結果(小学生以上用）'!A12:AO111,38)))</f>
        <v/>
      </c>
      <c r="Q10" s="377"/>
      <c r="R10" s="352" t="str">
        <f>IF(D4="","",IF(VLOOKUP(D4,'測定結果(小学生以上用）'!A12:AO111,41)="","",VLOOKUP(D4,'測定結果(小学生以上用）'!A12:BZ111,41)))</f>
        <v/>
      </c>
      <c r="S10" s="353"/>
      <c r="T10" s="46"/>
      <c r="U10" s="39"/>
      <c r="V10" s="39"/>
      <c r="W10" s="39"/>
      <c r="X10" s="267" t="s">
        <v>12</v>
      </c>
      <c r="Y10" s="267">
        <v>3</v>
      </c>
      <c r="Z10" s="264"/>
      <c r="AA10" s="268"/>
      <c r="AB10" s="264"/>
      <c r="AC10" s="264"/>
      <c r="AD10" s="265"/>
      <c r="AE10" s="261"/>
    </row>
    <row r="11" spans="2:31" ht="25.15" customHeight="1" thickBot="1">
      <c r="B11" s="45"/>
      <c r="C11" s="180" t="s">
        <v>53</v>
      </c>
      <c r="D11" s="356" t="str">
        <f>IF(D4="","",IF(VLOOKUP(D4,'測定結果(小学生以上用）'!A12:AO111,13)="","",VLOOKUP(D4,'測定結果(小学生以上用）'!A12:AO111,13)))</f>
        <v/>
      </c>
      <c r="E11" s="377"/>
      <c r="F11" s="211"/>
      <c r="G11" s="212"/>
      <c r="H11" s="378" t="str">
        <f>IF(D4="","",IF(VLOOKUP(D4,'測定結果(小学生以上用）'!A12:AO111,20)="","",VLOOKUP(D4,'測定結果(小学生以上用）'!A12:AO111,20)))</f>
        <v/>
      </c>
      <c r="I11" s="357"/>
      <c r="J11" s="376" t="str">
        <f>IF(D4="","",IF(VLOOKUP(D4,'測定結果(小学生以上用）'!A12:AO111,27)="","",VLOOKUP(D4,'測定結果(小学生以上用）'!A12:AO111,27)))</f>
        <v/>
      </c>
      <c r="K11" s="377"/>
      <c r="L11" s="44"/>
      <c r="M11" s="41"/>
      <c r="N11" s="41"/>
      <c r="O11" s="41"/>
      <c r="P11" s="41"/>
      <c r="Q11" s="41"/>
      <c r="R11" s="41"/>
      <c r="S11" s="39"/>
      <c r="T11" s="46"/>
      <c r="X11" s="267" t="s">
        <v>13</v>
      </c>
      <c r="Y11" s="267">
        <v>2</v>
      </c>
      <c r="Z11" s="264"/>
      <c r="AA11" s="264"/>
      <c r="AB11" s="264"/>
      <c r="AC11" s="264"/>
      <c r="AD11" s="265"/>
      <c r="AE11" s="261"/>
    </row>
    <row r="12" spans="2:31" ht="20.100000000000001" customHeight="1">
      <c r="B12" s="45"/>
      <c r="C12" s="41"/>
      <c r="D12" s="41"/>
      <c r="E12" s="39"/>
      <c r="F12" s="39"/>
      <c r="G12" s="42"/>
      <c r="H12" s="42"/>
      <c r="I12" s="39"/>
      <c r="J12" s="39"/>
      <c r="K12" s="42"/>
      <c r="L12" s="42"/>
      <c r="M12" s="39"/>
      <c r="N12" s="39"/>
      <c r="O12" s="41"/>
      <c r="P12" s="41"/>
      <c r="Q12" s="41"/>
      <c r="R12" s="41"/>
      <c r="S12" s="41"/>
      <c r="T12" s="46"/>
      <c r="X12" s="267" t="s">
        <v>14</v>
      </c>
      <c r="Y12" s="267">
        <v>1</v>
      </c>
      <c r="Z12" s="264"/>
      <c r="AA12" s="264"/>
      <c r="AB12" s="264"/>
      <c r="AC12" s="264"/>
      <c r="AD12" s="265"/>
      <c r="AE12" s="261"/>
    </row>
    <row r="13" spans="2:31" ht="20.100000000000001" customHeight="1"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9"/>
      <c r="T13" s="46"/>
      <c r="X13" s="264"/>
      <c r="Y13" s="264"/>
      <c r="Z13" s="264"/>
      <c r="AA13" s="264"/>
      <c r="AB13" s="264"/>
      <c r="AC13" s="264"/>
      <c r="AD13" s="265"/>
      <c r="AE13" s="261"/>
    </row>
    <row r="14" spans="2:31" ht="21"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6"/>
      <c r="X14" s="269" t="s">
        <v>60</v>
      </c>
      <c r="Y14" s="270" t="s">
        <v>50</v>
      </c>
      <c r="Z14" s="269" t="s">
        <v>61</v>
      </c>
      <c r="AA14" s="270" t="s">
        <v>51</v>
      </c>
      <c r="AB14" s="269" t="s">
        <v>62</v>
      </c>
      <c r="AC14" s="269" t="s">
        <v>52</v>
      </c>
      <c r="AD14" s="265"/>
      <c r="AE14" s="261"/>
    </row>
    <row r="15" spans="2:31"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6"/>
      <c r="X15" s="268">
        <f>IF(J11="A",Y10,IF(J11="B",Y11,Y12))</f>
        <v>1</v>
      </c>
      <c r="Y15" s="271" t="str">
        <f>J9</f>
        <v/>
      </c>
      <c r="Z15" s="268" t="e">
        <f>IF(H11="",NA(),IF(H11="A",Y10,IF(H11="B",Y11,Y12)))</f>
        <v>#N/A</v>
      </c>
      <c r="AA15" s="272" t="str">
        <f>H9</f>
        <v/>
      </c>
      <c r="AB15" s="268">
        <f>IF(D11="A",Y10,IF(D11="B",Y11,Y12))</f>
        <v>1</v>
      </c>
      <c r="AC15" s="273" t="str">
        <f>D9</f>
        <v/>
      </c>
      <c r="AD15" s="265"/>
      <c r="AE15" s="261"/>
    </row>
    <row r="16" spans="2:31" ht="24.75" customHeight="1"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6"/>
      <c r="X16" s="264" t="s">
        <v>212</v>
      </c>
      <c r="Y16" s="264" t="s">
        <v>213</v>
      </c>
      <c r="Z16" s="264"/>
      <c r="AA16" s="264"/>
      <c r="AB16" s="264"/>
      <c r="AC16" s="264"/>
      <c r="AD16" s="265"/>
      <c r="AE16" s="261"/>
    </row>
    <row r="17" spans="2:31" ht="24.75" customHeight="1"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6"/>
      <c r="X17" s="268" t="s">
        <v>56</v>
      </c>
      <c r="Y17" s="265" t="s">
        <v>47</v>
      </c>
      <c r="Z17" s="274"/>
      <c r="AA17" s="274"/>
      <c r="AB17" s="274"/>
      <c r="AC17" s="274"/>
      <c r="AD17" s="265"/>
      <c r="AE17" s="261"/>
    </row>
    <row r="18" spans="2:31" ht="24.75" customHeight="1"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6"/>
      <c r="X18" s="265" t="str">
        <f>D10</f>
        <v/>
      </c>
      <c r="Y18" s="265" t="str">
        <f>J10</f>
        <v/>
      </c>
      <c r="Z18" s="274"/>
      <c r="AA18" s="274"/>
      <c r="AB18" s="274"/>
      <c r="AC18" s="274"/>
      <c r="AD18" s="265"/>
      <c r="AE18" s="261"/>
    </row>
    <row r="19" spans="2:31" ht="24.75" customHeight="1"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6"/>
      <c r="X19" s="265" t="s">
        <v>57</v>
      </c>
      <c r="Y19" s="265" t="s">
        <v>58</v>
      </c>
      <c r="Z19" s="274"/>
      <c r="AA19" s="274"/>
      <c r="AB19" s="274"/>
      <c r="AC19" s="274"/>
      <c r="AD19" s="265"/>
      <c r="AE19" s="261"/>
    </row>
    <row r="20" spans="2:31"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6"/>
      <c r="X20" s="265" t="str">
        <f>F10</f>
        <v/>
      </c>
      <c r="Y20" s="265" t="str">
        <f>L10</f>
        <v/>
      </c>
      <c r="Z20" s="274"/>
      <c r="AA20" s="274"/>
      <c r="AB20" s="274"/>
      <c r="AC20" s="274"/>
      <c r="AD20" s="265"/>
      <c r="AE20" s="261"/>
    </row>
    <row r="21" spans="2:31"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6"/>
      <c r="X21" s="274"/>
      <c r="Y21" s="274"/>
      <c r="Z21" s="274"/>
      <c r="AA21" s="274"/>
      <c r="AB21" s="274"/>
      <c r="AC21" s="274"/>
      <c r="AD21" s="265"/>
      <c r="AE21" s="261"/>
    </row>
    <row r="22" spans="2:31"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6"/>
      <c r="X22" s="274"/>
      <c r="Y22" s="274"/>
      <c r="Z22" s="274"/>
      <c r="AA22" s="274"/>
      <c r="AB22" s="274"/>
      <c r="AC22" s="274"/>
      <c r="AD22" s="265"/>
      <c r="AE22" s="261"/>
    </row>
    <row r="23" spans="2:31"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6"/>
      <c r="X23" s="263"/>
      <c r="Y23" s="263"/>
      <c r="Z23" s="263"/>
      <c r="AA23" s="263"/>
      <c r="AB23" s="263"/>
      <c r="AC23" s="263"/>
      <c r="AD23" s="262"/>
      <c r="AE23" s="261"/>
    </row>
    <row r="24" spans="2:31"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6"/>
      <c r="X24" s="263"/>
      <c r="Y24" s="263"/>
      <c r="Z24" s="263"/>
      <c r="AA24" s="263"/>
      <c r="AB24" s="263"/>
      <c r="AC24" s="263"/>
      <c r="AD24" s="262"/>
      <c r="AE24" s="261"/>
    </row>
    <row r="25" spans="2:31"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6"/>
      <c r="X25" s="263"/>
      <c r="Y25" s="263"/>
      <c r="Z25" s="263"/>
      <c r="AA25" s="263"/>
      <c r="AB25" s="263"/>
      <c r="AC25" s="263"/>
      <c r="AD25" s="262"/>
      <c r="AE25" s="261"/>
    </row>
    <row r="26" spans="2:31"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6"/>
      <c r="X26" s="261"/>
      <c r="Y26" s="261"/>
      <c r="Z26" s="261"/>
      <c r="AA26" s="261"/>
      <c r="AB26" s="261"/>
      <c r="AC26" s="261"/>
      <c r="AD26" s="262"/>
      <c r="AE26" s="261"/>
    </row>
    <row r="27" spans="2:31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6"/>
      <c r="X27" s="261"/>
      <c r="Y27" s="261"/>
      <c r="Z27" s="261"/>
      <c r="AA27" s="261"/>
      <c r="AB27" s="261"/>
      <c r="AC27" s="261"/>
      <c r="AD27" s="262"/>
      <c r="AE27" s="261"/>
    </row>
    <row r="28" spans="2:31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6"/>
      <c r="X28" s="261"/>
      <c r="Y28" s="261"/>
      <c r="Z28" s="261"/>
      <c r="AA28" s="261"/>
      <c r="AB28" s="261"/>
      <c r="AC28" s="261"/>
      <c r="AD28" s="262"/>
      <c r="AE28" s="261"/>
    </row>
    <row r="29" spans="2:31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6"/>
      <c r="X29" s="261"/>
      <c r="Y29" s="261"/>
      <c r="Z29" s="261"/>
      <c r="AA29" s="261"/>
      <c r="AB29" s="261"/>
      <c r="AC29" s="261"/>
      <c r="AD29" s="262"/>
      <c r="AE29" s="261"/>
    </row>
    <row r="30" spans="2:31"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6"/>
      <c r="X30" s="261"/>
      <c r="Y30" s="261"/>
      <c r="Z30" s="261"/>
      <c r="AA30" s="261"/>
      <c r="AB30" s="261"/>
      <c r="AC30" s="261"/>
      <c r="AD30" s="262"/>
      <c r="AE30" s="261"/>
    </row>
    <row r="31" spans="2:31"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6"/>
      <c r="X31" s="261"/>
      <c r="Y31" s="261"/>
      <c r="Z31" s="261"/>
      <c r="AA31" s="261"/>
      <c r="AB31" s="261"/>
      <c r="AC31" s="261"/>
      <c r="AD31" s="262"/>
      <c r="AE31" s="261"/>
    </row>
    <row r="32" spans="2:31"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6"/>
      <c r="X32" s="261"/>
      <c r="Y32" s="261"/>
      <c r="Z32" s="261"/>
      <c r="AA32" s="261"/>
      <c r="AB32" s="261"/>
      <c r="AC32" s="261"/>
      <c r="AD32" s="262"/>
      <c r="AE32" s="261"/>
    </row>
    <row r="33" spans="2:31"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6"/>
      <c r="X33" s="261"/>
      <c r="Y33" s="261"/>
      <c r="Z33" s="261"/>
      <c r="AA33" s="261"/>
      <c r="AB33" s="261"/>
      <c r="AC33" s="261"/>
      <c r="AD33" s="262"/>
      <c r="AE33" s="261"/>
    </row>
    <row r="34" spans="2:31">
      <c r="B34" s="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6"/>
      <c r="X34" s="261"/>
      <c r="Y34" s="261"/>
      <c r="Z34" s="261"/>
      <c r="AA34" s="261"/>
      <c r="AB34" s="261"/>
      <c r="AC34" s="261"/>
      <c r="AD34" s="262"/>
      <c r="AE34" s="261"/>
    </row>
    <row r="35" spans="2:31"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6"/>
      <c r="X35" s="261"/>
      <c r="Y35" s="261"/>
      <c r="Z35" s="261"/>
      <c r="AA35" s="261"/>
      <c r="AB35" s="261"/>
      <c r="AC35" s="261"/>
      <c r="AD35" s="262"/>
      <c r="AE35" s="261"/>
    </row>
    <row r="36" spans="2:3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6"/>
      <c r="X36" s="261"/>
      <c r="Y36" s="261"/>
      <c r="Z36" s="261"/>
      <c r="AA36" s="261"/>
      <c r="AB36" s="261"/>
      <c r="AC36" s="261"/>
      <c r="AD36" s="262"/>
      <c r="AE36" s="261"/>
    </row>
    <row r="37" spans="2:31" ht="30" customHeight="1">
      <c r="B37" s="45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6"/>
      <c r="X37" s="261"/>
      <c r="Y37" s="261"/>
      <c r="Z37" s="261"/>
      <c r="AA37" s="261"/>
      <c r="AB37" s="261"/>
      <c r="AC37" s="261"/>
      <c r="AD37" s="262"/>
      <c r="AE37" s="261"/>
    </row>
    <row r="38" spans="2:31" ht="30" customHeight="1">
      <c r="B38" s="45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6"/>
      <c r="X38" s="261"/>
      <c r="Y38" s="261"/>
      <c r="Z38" s="261"/>
      <c r="AA38" s="261"/>
      <c r="AB38" s="261"/>
      <c r="AC38" s="261"/>
      <c r="AD38" s="262"/>
      <c r="AE38" s="261"/>
    </row>
    <row r="39" spans="2:31" ht="30" customHeight="1">
      <c r="B39" s="45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6"/>
      <c r="X39" s="261"/>
      <c r="Y39" s="261"/>
      <c r="Z39" s="261"/>
      <c r="AA39" s="261"/>
      <c r="AB39" s="261"/>
      <c r="AC39" s="261"/>
      <c r="AD39" s="262"/>
      <c r="AE39" s="261"/>
    </row>
    <row r="40" spans="2:31" ht="30" customHeight="1">
      <c r="B40" s="45"/>
      <c r="C40" s="3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6"/>
      <c r="X40" s="261"/>
      <c r="Y40" s="261"/>
      <c r="Z40" s="261"/>
      <c r="AA40" s="261"/>
      <c r="AB40" s="261"/>
      <c r="AC40" s="261"/>
      <c r="AD40" s="262"/>
      <c r="AE40" s="261"/>
    </row>
    <row r="41" spans="2:31" ht="30" customHeight="1">
      <c r="B41" s="45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6"/>
      <c r="X41" s="261"/>
      <c r="Y41" s="261"/>
      <c r="Z41" s="261"/>
      <c r="AA41" s="261"/>
      <c r="AB41" s="261"/>
      <c r="AC41" s="261"/>
      <c r="AD41" s="262"/>
      <c r="AE41" s="261"/>
    </row>
    <row r="42" spans="2:31" ht="30" customHeight="1">
      <c r="B42" s="45"/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6"/>
      <c r="X42" s="261"/>
      <c r="Y42" s="261"/>
      <c r="Z42" s="261"/>
      <c r="AA42" s="261"/>
      <c r="AB42" s="261"/>
      <c r="AC42" s="261"/>
      <c r="AD42" s="262"/>
      <c r="AE42" s="261"/>
    </row>
    <row r="43" spans="2:31" ht="30" customHeight="1">
      <c r="B43" s="45"/>
      <c r="C43" s="39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6"/>
      <c r="X43" s="261"/>
      <c r="Y43" s="261"/>
      <c r="Z43" s="261"/>
      <c r="AA43" s="261"/>
      <c r="AB43" s="261"/>
      <c r="AC43" s="261"/>
      <c r="AD43" s="262"/>
      <c r="AE43" s="261"/>
    </row>
    <row r="44" spans="2:31" ht="30" customHeight="1"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6"/>
      <c r="X44" s="261"/>
      <c r="Y44" s="261"/>
      <c r="Z44" s="261"/>
      <c r="AA44" s="261"/>
      <c r="AB44" s="261"/>
      <c r="AC44" s="261"/>
      <c r="AD44" s="262"/>
      <c r="AE44" s="261"/>
    </row>
    <row r="45" spans="2:31" ht="30" customHeight="1">
      <c r="B45" s="4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6"/>
    </row>
    <row r="46" spans="2:31" ht="30" customHeight="1">
      <c r="B46" s="4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6"/>
    </row>
    <row r="47" spans="2:31">
      <c r="B47" s="4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6"/>
    </row>
    <row r="48" spans="2:31"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6"/>
    </row>
    <row r="49" spans="2:20">
      <c r="B49" s="4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6"/>
    </row>
    <row r="50" spans="2:20">
      <c r="B50" s="4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6"/>
    </row>
    <row r="51" spans="2:20" ht="24" customHeight="1"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4"/>
    </row>
    <row r="52" spans="2:20" ht="24" customHeight="1"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4"/>
    </row>
    <row r="53" spans="2:20" ht="24" customHeight="1"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4"/>
    </row>
    <row r="54" spans="2:20" ht="24" customHeight="1"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4"/>
    </row>
    <row r="55" spans="2:20" ht="24" customHeight="1">
      <c r="B55" s="345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7"/>
    </row>
    <row r="56" spans="2:20" ht="2.25" customHeight="1"/>
    <row r="57" spans="2:20" ht="2.25" customHeight="1"/>
  </sheetData>
  <sheetProtection sheet="1" objects="1" scenarios="1" selectLockedCells="1"/>
  <mergeCells count="40">
    <mergeCell ref="B2:T2"/>
    <mergeCell ref="P6:Q6"/>
    <mergeCell ref="D4:E4"/>
    <mergeCell ref="D5:G5"/>
    <mergeCell ref="H5:I5"/>
    <mergeCell ref="J5:K5"/>
    <mergeCell ref="L5:M5"/>
    <mergeCell ref="N5:O5"/>
    <mergeCell ref="P5:Q5"/>
    <mergeCell ref="D6:G6"/>
    <mergeCell ref="H6:I6"/>
    <mergeCell ref="J6:K6"/>
    <mergeCell ref="L6:M6"/>
    <mergeCell ref="N6:O6"/>
    <mergeCell ref="P8:Q8"/>
    <mergeCell ref="R8:S8"/>
    <mergeCell ref="Z8:AA8"/>
    <mergeCell ref="R9:S9"/>
    <mergeCell ref="D10:E10"/>
    <mergeCell ref="F10:G10"/>
    <mergeCell ref="H10:I10"/>
    <mergeCell ref="J10:K10"/>
    <mergeCell ref="L10:M10"/>
    <mergeCell ref="N10:O10"/>
    <mergeCell ref="D8:E8"/>
    <mergeCell ref="F8:G8"/>
    <mergeCell ref="H8:I8"/>
    <mergeCell ref="J8:K8"/>
    <mergeCell ref="L8:M8"/>
    <mergeCell ref="N8:O8"/>
    <mergeCell ref="P10:Q10"/>
    <mergeCell ref="R10:S10"/>
    <mergeCell ref="D11:E11"/>
    <mergeCell ref="H11:I11"/>
    <mergeCell ref="J11:K11"/>
    <mergeCell ref="B51:T51"/>
    <mergeCell ref="B52:T52"/>
    <mergeCell ref="B53:T53"/>
    <mergeCell ref="B54:T54"/>
    <mergeCell ref="B55:T55"/>
  </mergeCells>
  <phoneticPr fontId="8"/>
  <printOptions horizontalCentered="1" gridLinesSet="0"/>
  <pageMargins left="3.937007874015748E-2" right="3.937007874015748E-2" top="0.19685039370078741" bottom="0.19685039370078741" header="0" footer="0"/>
  <pageSetup paperSize="9" scale="81" fitToWidth="0" orientation="portrait" r:id="rId1"/>
  <headerFooter alignWithMargins="0"/>
  <rowBreaks count="1" manualBreakCount="1">
    <brk id="63" min="2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1205-9CA3-44C2-958C-882233E12221}">
  <sheetPr>
    <tabColor rgb="FFFFC000"/>
  </sheetPr>
  <dimension ref="B1:AC58"/>
  <sheetViews>
    <sheetView showGridLines="0" view="pageBreakPreview" zoomScale="80" zoomScaleNormal="75" zoomScaleSheetLayoutView="80" workbookViewId="0">
      <selection activeCell="B53" sqref="B53:T53"/>
    </sheetView>
  </sheetViews>
  <sheetFormatPr defaultColWidth="8.85546875" defaultRowHeight="12"/>
  <cols>
    <col min="1" max="1" width="2.7109375" customWidth="1"/>
    <col min="2" max="2" width="1.7109375" customWidth="1"/>
    <col min="3" max="3" width="17.28515625" customWidth="1"/>
    <col min="4" max="11" width="10.42578125" customWidth="1"/>
    <col min="12" max="13" width="12.85546875" customWidth="1"/>
    <col min="14" max="14" width="1.7109375" customWidth="1"/>
    <col min="15" max="17" width="2.7109375" customWidth="1"/>
    <col min="18" max="18" width="9.85546875" bestFit="1" customWidth="1"/>
    <col min="19" max="19" width="12.140625" bestFit="1" customWidth="1"/>
    <col min="20" max="20" width="11" customWidth="1"/>
    <col min="24" max="24" width="8.85546875" style="12"/>
  </cols>
  <sheetData>
    <row r="1" spans="2:29" ht="15" customHeight="1"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  <c r="O1" s="181"/>
    </row>
    <row r="2" spans="2:29" ht="21">
      <c r="B2" s="45"/>
      <c r="C2" s="369" t="s">
        <v>158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7"/>
      <c r="O2" s="157"/>
    </row>
    <row r="3" spans="2:29" ht="12.75" thickBot="1">
      <c r="B3" s="4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6"/>
      <c r="O3" s="45"/>
    </row>
    <row r="4" spans="2:29" ht="20.100000000000001" customHeight="1" thickBot="1">
      <c r="B4" s="45"/>
      <c r="C4" s="197" t="s">
        <v>8</v>
      </c>
      <c r="D4" s="198"/>
      <c r="E4" s="199"/>
      <c r="F4" s="200"/>
      <c r="G4" s="200"/>
      <c r="H4" s="200"/>
      <c r="I4" s="200"/>
      <c r="J4" s="200"/>
      <c r="K4" s="200"/>
      <c r="L4" s="200"/>
      <c r="M4" s="200"/>
      <c r="N4" s="46"/>
      <c r="O4" s="45"/>
    </row>
    <row r="5" spans="2:29" ht="20.100000000000001" customHeight="1">
      <c r="B5" s="45"/>
      <c r="C5" s="201" t="s">
        <v>4</v>
      </c>
      <c r="D5" s="391" t="s">
        <v>20</v>
      </c>
      <c r="E5" s="392"/>
      <c r="F5" s="392"/>
      <c r="G5" s="393"/>
      <c r="H5" s="391" t="s">
        <v>1</v>
      </c>
      <c r="I5" s="393"/>
      <c r="J5" s="391" t="s">
        <v>2</v>
      </c>
      <c r="K5" s="393"/>
      <c r="L5" s="202" t="s">
        <v>5</v>
      </c>
      <c r="M5" s="203" t="s">
        <v>6</v>
      </c>
      <c r="N5" s="46"/>
      <c r="O5" s="45"/>
    </row>
    <row r="6" spans="2:29" ht="20.100000000000001" customHeight="1" thickBot="1">
      <c r="B6" s="45"/>
      <c r="C6" s="196" t="str">
        <f>IF(D4="","",'測定結果(幼児用）'!W4)</f>
        <v/>
      </c>
      <c r="D6" s="394" t="str">
        <f>IF(D4="","",IF(VLOOKUP(D4,'測定結果(幼児用）'!A12:AJ111,2)="","",VLOOKUP(D4,'測定結果(幼児用）'!A12:AJ111,2)))</f>
        <v/>
      </c>
      <c r="E6" s="395"/>
      <c r="F6" s="395"/>
      <c r="G6" s="396"/>
      <c r="H6" s="397" t="str">
        <f>IF(D4="","",IF(VLOOKUP(D4,'測定結果(幼児用）'!A12:AJ111,3)="","",VLOOKUP(D4,'測定結果(幼児用）'!A12:AJ111,3)))</f>
        <v/>
      </c>
      <c r="I6" s="398"/>
      <c r="J6" s="397" t="str">
        <f>IF(D4="","",IF(VLOOKUP(D4,'測定結果(幼児用）'!A12:AJ111,5)="","",VLOOKUP(D4,'測定結果(幼児用）'!A12:AJ111,5)))</f>
        <v/>
      </c>
      <c r="K6" s="398"/>
      <c r="L6" s="191" t="str">
        <f>IF(D4="","",IF(VLOOKUP(D4,'測定結果(幼児用）'!A12:AJ111,6)="","",VLOOKUP(D4,'測定結果(幼児用）'!A12:AJ111,6)))</f>
        <v/>
      </c>
      <c r="M6" s="192" t="str">
        <f>IF(D4="","",IF(VLOOKUP(D4,'測定結果(幼児用）'!A12:AJ111,7)="","",VLOOKUP(D4,'測定結果(幼児用）'!A12:AJ111,7)))</f>
        <v/>
      </c>
      <c r="N6" s="46"/>
      <c r="O6" s="45"/>
    </row>
    <row r="7" spans="2:29" ht="20.100000000000001" customHeight="1" thickBot="1">
      <c r="B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6"/>
      <c r="O7" s="45"/>
    </row>
    <row r="8" spans="2:29" ht="20.100000000000001" customHeight="1">
      <c r="B8" s="45"/>
      <c r="C8" s="2"/>
      <c r="D8" s="399" t="s">
        <v>118</v>
      </c>
      <c r="E8" s="400"/>
      <c r="F8" s="399" t="s">
        <v>42</v>
      </c>
      <c r="G8" s="400"/>
      <c r="H8" s="399" t="s">
        <v>65</v>
      </c>
      <c r="I8" s="400"/>
      <c r="J8" s="391" t="s">
        <v>68</v>
      </c>
      <c r="K8" s="392"/>
      <c r="L8" s="213" t="s">
        <v>63</v>
      </c>
      <c r="M8" s="39"/>
      <c r="N8" s="178"/>
      <c r="O8" s="188"/>
      <c r="P8" s="43"/>
      <c r="Q8" s="43"/>
      <c r="S8" s="43"/>
      <c r="T8" s="390"/>
      <c r="U8" s="390"/>
    </row>
    <row r="9" spans="2:29" ht="20.100000000000001" customHeight="1">
      <c r="B9" s="45"/>
      <c r="C9" s="193" t="s">
        <v>64</v>
      </c>
      <c r="D9" s="204" t="str">
        <f>IF(D4="","",IF(VLOOKUP(D4,'測定結果(幼児用）'!A12:AJ111,8)="","",VLOOKUP(D4,'測定結果(幼児用）'!A12:AJ111,8)))</f>
        <v/>
      </c>
      <c r="E9" s="205" t="s">
        <v>168</v>
      </c>
      <c r="F9" s="204" t="str">
        <f>IF(D4="","",IF(VLOOKUP(D4,'測定結果(幼児用）'!A12:AJ111,15)="","",VLOOKUP(D4,'測定結果(幼児用）'!A12:AJ111,15)))</f>
        <v/>
      </c>
      <c r="G9" s="206" t="s">
        <v>169</v>
      </c>
      <c r="H9" s="204" t="str">
        <f>IF(D4="","",IF(VLOOKUP(D4,'測定結果(幼児用）'!A12:AJ111,22)="","",VLOOKUP(D4,'測定結果(幼児用）'!A12:AJ111,22)))</f>
        <v/>
      </c>
      <c r="I9" s="207" t="s">
        <v>170</v>
      </c>
      <c r="J9" s="204" t="str">
        <f>IF(D4="","",IF(VLOOKUP(D4,'測定結果(幼児用）'!A12:AJ111,28)="","",VLOOKUP(D4,'測定結果(幼児用）'!A12:AK111,28)))</f>
        <v/>
      </c>
      <c r="K9" s="208" t="s">
        <v>169</v>
      </c>
      <c r="L9" s="214" t="str">
        <f>IF(D4="","",IF(VLOOKUP(D4,'測定結果(幼児用）'!A12:AJ111,31)="","",VLOOKUP(D4,'測定結果(幼児用）'!A12:AK111,31)))</f>
        <v/>
      </c>
      <c r="M9" s="39"/>
      <c r="N9" s="179"/>
      <c r="O9" s="189"/>
      <c r="P9" s="44"/>
      <c r="Q9" s="184"/>
      <c r="R9" s="159"/>
      <c r="S9" s="162"/>
      <c r="T9" s="158"/>
      <c r="U9" s="252"/>
      <c r="V9" s="159"/>
      <c r="W9" s="159"/>
      <c r="X9" s="161"/>
      <c r="Y9" s="159"/>
      <c r="Z9" s="210"/>
      <c r="AA9" s="210"/>
      <c r="AB9" s="210"/>
      <c r="AC9" s="210"/>
    </row>
    <row r="10" spans="2:29" ht="20.100000000000001" customHeight="1" thickBot="1">
      <c r="B10" s="45"/>
      <c r="C10" s="194" t="s">
        <v>7</v>
      </c>
      <c r="D10" s="401" t="str">
        <f>IF(D4="","",IF(VLOOKUP(D4,'測定結果(幼児用）'!A12:AJ111,9)="","",VLOOKUP(D4,'測定結果(幼児用）'!A12:AJ111,9)))</f>
        <v/>
      </c>
      <c r="E10" s="402"/>
      <c r="F10" s="401" t="str">
        <f>IF(D4="","",IF(VLOOKUP(D4,'測定結果(幼児用）'!A12:AJ111,16)="","",VLOOKUP(D4,'測定結果(幼児用）'!A12:AJ111,16)))</f>
        <v/>
      </c>
      <c r="G10" s="402"/>
      <c r="H10" s="401" t="str">
        <f>IF(D4="","",IF(VLOOKUP(D4,'測定結果(幼児用）'!A12:AJ111,23)="","",VLOOKUP(D4,'測定結果(幼児用）'!A12:AJ111,23)))</f>
        <v/>
      </c>
      <c r="I10" s="402"/>
      <c r="J10" s="397" t="str">
        <f>IF(D4="","",IF(VLOOKUP(D4,'測定結果(幼児用）'!A12:AJ111,29)="","",VLOOKUP(D4,'測定結果(幼児用）'!A12:AJ111,29)))</f>
        <v/>
      </c>
      <c r="K10" s="403"/>
      <c r="L10" s="215" t="str">
        <f>IF(D4="","",IF(VLOOKUP(D4,'測定結果(幼児用）'!A12:AJ111,32)="","",VLOOKUP(D4,'測定結果(幼児用）'!A12:AK111,32)))</f>
        <v/>
      </c>
      <c r="M10" s="39"/>
      <c r="N10" s="46"/>
      <c r="O10" s="45"/>
      <c r="P10" s="39"/>
      <c r="Q10" s="158"/>
      <c r="R10" s="158" t="s">
        <v>59</v>
      </c>
      <c r="S10" s="158" t="s">
        <v>54</v>
      </c>
      <c r="T10" s="158"/>
      <c r="U10" s="252"/>
      <c r="V10" s="158"/>
      <c r="W10" s="158"/>
      <c r="X10" s="161"/>
      <c r="Y10" s="159"/>
      <c r="Z10" s="210"/>
      <c r="AA10" s="210"/>
      <c r="AB10" s="210"/>
      <c r="AC10" s="210"/>
    </row>
    <row r="11" spans="2:29" ht="25.15" customHeight="1" thickBot="1">
      <c r="B11" s="45"/>
      <c r="C11" s="195" t="s">
        <v>53</v>
      </c>
      <c r="D11" s="397" t="str">
        <f>IF(D4="","",IF(VLOOKUP(D4,'測定結果(幼児用）'!A12:AJ111,10)="","",VLOOKUP(D4,'測定結果(幼児用）'!A12:AJ111,10)))</f>
        <v/>
      </c>
      <c r="E11" s="398"/>
      <c r="F11" s="397" t="str">
        <f>IF(D4="","",IF(VLOOKUP(D4,'測定結果(幼児用）'!A12:AJ111,17)="","",VLOOKUP(D4,'測定結果(幼児用）'!A12:AJ111,17)))</f>
        <v/>
      </c>
      <c r="G11" s="398"/>
      <c r="H11" s="407" t="str">
        <f>IF(D4="","",IF(VLOOKUP(D4,'測定結果(幼児用）'!A12:AJ111,24)="","",VLOOKUP(D4,'測定結果(幼児用）'!A12:AJ111,24)))</f>
        <v/>
      </c>
      <c r="I11" s="408"/>
      <c r="J11" s="200"/>
      <c r="K11" s="200"/>
      <c r="L11" s="209"/>
      <c r="M11" s="39"/>
      <c r="N11" s="46"/>
      <c r="O11" s="45"/>
      <c r="Q11" s="159"/>
      <c r="R11" s="252" t="s">
        <v>12</v>
      </c>
      <c r="S11" s="252">
        <v>3</v>
      </c>
      <c r="T11" s="158"/>
      <c r="U11" s="158"/>
      <c r="V11" s="158"/>
      <c r="W11" s="158"/>
      <c r="X11" s="161"/>
      <c r="Y11" s="159"/>
      <c r="Z11" s="210"/>
      <c r="AA11" s="210"/>
      <c r="AB11" s="210"/>
      <c r="AC11" s="210"/>
    </row>
    <row r="12" spans="2:29" ht="20.100000000000001" customHeight="1">
      <c r="B12" s="45"/>
      <c r="C12" s="41"/>
      <c r="D12" s="39"/>
      <c r="E12" s="39"/>
      <c r="F12" s="42"/>
      <c r="G12" s="42"/>
      <c r="H12" s="39"/>
      <c r="I12" s="39"/>
      <c r="J12" s="42"/>
      <c r="K12" s="42"/>
      <c r="L12" s="39"/>
      <c r="M12" s="41"/>
      <c r="N12" s="46"/>
      <c r="O12" s="45"/>
      <c r="Q12" s="159"/>
      <c r="R12" s="252" t="s">
        <v>13</v>
      </c>
      <c r="S12" s="252">
        <v>2</v>
      </c>
      <c r="T12" s="158"/>
      <c r="U12" s="158"/>
      <c r="V12" s="158"/>
      <c r="W12" s="158"/>
      <c r="X12" s="161"/>
      <c r="Y12" s="159"/>
      <c r="Z12" s="210"/>
      <c r="AA12" s="210"/>
      <c r="AB12" s="210"/>
      <c r="AC12" s="210"/>
    </row>
    <row r="13" spans="2:29" ht="20.100000000000001" customHeight="1"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/>
      <c r="O13" s="45"/>
      <c r="Q13" s="159"/>
      <c r="R13" s="252" t="s">
        <v>14</v>
      </c>
      <c r="S13" s="252">
        <v>1</v>
      </c>
      <c r="T13" s="158"/>
      <c r="U13" s="158"/>
      <c r="V13" s="158"/>
      <c r="W13" s="158"/>
      <c r="X13" s="161"/>
      <c r="Y13" s="159"/>
      <c r="Z13" s="210"/>
      <c r="AA13" s="210"/>
      <c r="AB13" s="210"/>
      <c r="AC13" s="210"/>
    </row>
    <row r="14" spans="2:29" ht="21"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6"/>
      <c r="O14" s="45"/>
      <c r="Q14" s="159"/>
      <c r="R14" s="163" t="s">
        <v>60</v>
      </c>
      <c r="S14" s="164" t="s">
        <v>50</v>
      </c>
      <c r="T14" s="163" t="s">
        <v>61</v>
      </c>
      <c r="U14" s="164" t="s">
        <v>51</v>
      </c>
      <c r="V14" s="163" t="s">
        <v>62</v>
      </c>
      <c r="W14" s="163" t="s">
        <v>52</v>
      </c>
      <c r="X14" s="161"/>
      <c r="Y14" s="159"/>
      <c r="Z14" s="210"/>
      <c r="AA14" s="210"/>
      <c r="AB14" s="210"/>
      <c r="AC14" s="210"/>
    </row>
    <row r="15" spans="2:29"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6"/>
      <c r="O15" s="45"/>
      <c r="Q15" s="159"/>
      <c r="R15" s="252" t="str">
        <f>_xlfn.IFS(H11="","",H11="A",3,H11="B",2,H11="C",1)</f>
        <v/>
      </c>
      <c r="S15" s="165" t="str">
        <f>H9</f>
        <v/>
      </c>
      <c r="T15" s="252" t="str">
        <f>_xlfn.IFS(F11="","",F11="A",3,F11="B",2,F11="C",1)</f>
        <v/>
      </c>
      <c r="U15" s="166" t="str">
        <f>F9</f>
        <v/>
      </c>
      <c r="V15" s="252" t="str">
        <f>_xlfn.IFS(D11="","",D11="A",3,D11="B",2,D11="C",1)</f>
        <v/>
      </c>
      <c r="W15" s="167" t="str">
        <f>D9</f>
        <v/>
      </c>
      <c r="X15" s="161"/>
      <c r="Y15" s="159"/>
      <c r="Z15" s="210"/>
      <c r="AA15" s="210"/>
      <c r="AB15" s="210"/>
      <c r="AC15" s="210"/>
    </row>
    <row r="16" spans="2:29" ht="24.75" customHeight="1"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6"/>
      <c r="O16" s="45"/>
      <c r="Q16" s="159"/>
      <c r="R16" s="158"/>
      <c r="S16" s="158" t="s">
        <v>216</v>
      </c>
      <c r="T16" s="158"/>
      <c r="U16" s="158"/>
      <c r="V16" s="158"/>
      <c r="W16" s="158"/>
      <c r="X16" s="161"/>
      <c r="Y16" s="159"/>
      <c r="Z16" s="210"/>
      <c r="AA16" s="210"/>
      <c r="AB16" s="210"/>
      <c r="AC16" s="210"/>
    </row>
    <row r="17" spans="2:29" ht="24.75" customHeight="1"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6"/>
      <c r="O17" s="45"/>
      <c r="Q17" s="159"/>
      <c r="R17" s="160"/>
      <c r="S17" s="161" t="s">
        <v>65</v>
      </c>
      <c r="T17" s="159"/>
      <c r="U17" s="159"/>
      <c r="V17" s="159"/>
      <c r="W17" s="159"/>
      <c r="X17" s="161"/>
      <c r="Y17" s="159"/>
      <c r="Z17" s="210"/>
      <c r="AA17" s="210"/>
      <c r="AB17" s="210"/>
      <c r="AC17" s="210"/>
    </row>
    <row r="18" spans="2:29" ht="24.75" customHeight="1"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6"/>
      <c r="O18" s="45"/>
      <c r="Q18" s="159"/>
      <c r="R18" s="161"/>
      <c r="S18" s="161" t="str">
        <f>H10</f>
        <v/>
      </c>
      <c r="T18" s="159"/>
      <c r="U18" s="159"/>
      <c r="V18" s="159"/>
      <c r="W18" s="159"/>
      <c r="X18" s="161"/>
      <c r="Y18" s="159"/>
      <c r="Z18" s="210"/>
      <c r="AA18" s="210"/>
      <c r="AB18" s="210"/>
      <c r="AC18" s="210"/>
    </row>
    <row r="19" spans="2:29" ht="24.75" customHeight="1"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6"/>
      <c r="O19" s="45"/>
      <c r="Q19" s="159"/>
      <c r="R19" s="161"/>
      <c r="S19" s="161" t="s">
        <v>58</v>
      </c>
      <c r="T19" s="159"/>
      <c r="U19" s="159"/>
      <c r="V19" s="159"/>
      <c r="W19" s="159"/>
      <c r="X19" s="161"/>
      <c r="Y19" s="159"/>
      <c r="Z19" s="210"/>
      <c r="AA19" s="210"/>
      <c r="AB19" s="210"/>
      <c r="AC19" s="210"/>
    </row>
    <row r="20" spans="2:29"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6"/>
      <c r="O20" s="45"/>
      <c r="Q20" s="159"/>
      <c r="R20" s="161"/>
      <c r="S20" s="161" t="str">
        <f>J10</f>
        <v/>
      </c>
      <c r="T20" s="159"/>
      <c r="U20" s="159"/>
      <c r="V20" s="159"/>
      <c r="W20" s="159"/>
      <c r="X20" s="161"/>
      <c r="Y20" s="159"/>
      <c r="Z20" s="210"/>
      <c r="AA20" s="210"/>
      <c r="AB20" s="210"/>
      <c r="AC20" s="210"/>
    </row>
    <row r="21" spans="2:29"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6"/>
      <c r="O21" s="45"/>
      <c r="Q21" s="159"/>
      <c r="R21" s="159"/>
      <c r="S21" s="159"/>
      <c r="T21" s="159"/>
      <c r="U21" s="159"/>
      <c r="V21" s="159"/>
      <c r="W21" s="159"/>
      <c r="X21" s="161"/>
      <c r="Y21" s="159"/>
      <c r="Z21" s="210"/>
      <c r="AA21" s="210"/>
      <c r="AB21" s="210"/>
      <c r="AC21" s="210"/>
    </row>
    <row r="22" spans="2:29"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6"/>
      <c r="O22" s="45"/>
      <c r="Q22" s="159"/>
      <c r="R22" s="159"/>
      <c r="S22" s="159"/>
      <c r="T22" s="159"/>
      <c r="U22" s="159"/>
      <c r="V22" s="159"/>
      <c r="W22" s="159"/>
      <c r="X22" s="161"/>
      <c r="Y22" s="159"/>
      <c r="Z22" s="210"/>
      <c r="AA22" s="210"/>
      <c r="AB22" s="210"/>
      <c r="AC22" s="210"/>
    </row>
    <row r="23" spans="2:29"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6"/>
      <c r="O23" s="45"/>
      <c r="R23" s="159"/>
      <c r="S23" s="159"/>
      <c r="T23" s="159"/>
      <c r="U23" s="159"/>
      <c r="V23" s="159"/>
      <c r="W23" s="159"/>
      <c r="X23" s="161"/>
      <c r="Y23" s="159"/>
      <c r="Z23" s="210"/>
      <c r="AA23" s="210"/>
      <c r="AB23" s="210"/>
      <c r="AC23" s="210"/>
    </row>
    <row r="24" spans="2:29"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6"/>
      <c r="O24" s="45"/>
      <c r="R24" s="159"/>
      <c r="S24" s="159"/>
      <c r="T24" s="159"/>
      <c r="U24" s="159"/>
      <c r="V24" s="159"/>
      <c r="W24" s="159"/>
      <c r="X24" s="161"/>
      <c r="Y24" s="159"/>
      <c r="Z24" s="210"/>
      <c r="AA24" s="210"/>
      <c r="AB24" s="210"/>
      <c r="AC24" s="210"/>
    </row>
    <row r="25" spans="2:29"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6"/>
      <c r="O25" s="45"/>
      <c r="R25" s="159"/>
      <c r="S25" s="159"/>
      <c r="T25" s="159"/>
      <c r="U25" s="159"/>
      <c r="V25" s="159"/>
      <c r="W25" s="159"/>
      <c r="X25" s="161"/>
      <c r="Y25" s="159"/>
      <c r="Z25" s="210"/>
      <c r="AA25" s="210"/>
      <c r="AB25" s="210"/>
      <c r="AC25" s="210"/>
    </row>
    <row r="26" spans="2:29"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6"/>
      <c r="O26" s="45"/>
      <c r="R26" s="159"/>
      <c r="S26" s="159"/>
      <c r="T26" s="159"/>
      <c r="U26" s="159"/>
      <c r="V26" s="159"/>
      <c r="W26" s="159"/>
      <c r="X26" s="161"/>
      <c r="Y26" s="159"/>
      <c r="Z26" s="210"/>
      <c r="AA26" s="210"/>
      <c r="AB26" s="210"/>
      <c r="AC26" s="210"/>
    </row>
    <row r="27" spans="2:29"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6"/>
      <c r="O27" s="45"/>
      <c r="R27" s="159"/>
      <c r="S27" s="159"/>
      <c r="T27" s="159"/>
      <c r="U27" s="159"/>
      <c r="V27" s="159"/>
      <c r="W27" s="159"/>
      <c r="X27" s="161"/>
      <c r="Y27" s="159"/>
      <c r="Z27" s="210"/>
      <c r="AA27" s="210"/>
      <c r="AB27" s="210"/>
      <c r="AC27" s="210"/>
    </row>
    <row r="28" spans="2:29"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6"/>
      <c r="O28" s="45"/>
      <c r="R28" s="210"/>
      <c r="S28" s="210"/>
      <c r="T28" s="210"/>
      <c r="U28" s="210"/>
      <c r="V28" s="210"/>
      <c r="W28" s="210"/>
      <c r="X28" s="168"/>
      <c r="Y28" s="210"/>
      <c r="Z28" s="210"/>
      <c r="AA28" s="210"/>
      <c r="AB28" s="210"/>
      <c r="AC28" s="210"/>
    </row>
    <row r="29" spans="2:29"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6"/>
      <c r="O29" s="45"/>
      <c r="R29" s="210"/>
      <c r="S29" s="210"/>
      <c r="T29" s="210"/>
      <c r="U29" s="210"/>
      <c r="V29" s="210"/>
      <c r="W29" s="210"/>
      <c r="X29" s="168"/>
      <c r="Y29" s="210"/>
      <c r="Z29" s="210"/>
      <c r="AA29" s="210"/>
      <c r="AB29" s="210"/>
      <c r="AC29" s="210"/>
    </row>
    <row r="30" spans="2:29"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6"/>
      <c r="O30" s="45"/>
      <c r="R30" s="210"/>
      <c r="S30" s="210"/>
      <c r="T30" s="210"/>
      <c r="U30" s="210"/>
      <c r="V30" s="210"/>
      <c r="W30" s="210"/>
      <c r="X30" s="168"/>
      <c r="Y30" s="210"/>
      <c r="Z30" s="210"/>
      <c r="AA30" s="210"/>
      <c r="AB30" s="210"/>
      <c r="AC30" s="210"/>
    </row>
    <row r="31" spans="2:29"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6"/>
      <c r="O31" s="45"/>
      <c r="R31" s="210"/>
      <c r="S31" s="210"/>
      <c r="T31" s="210"/>
      <c r="U31" s="210"/>
      <c r="V31" s="210"/>
      <c r="W31" s="210"/>
      <c r="X31" s="168"/>
      <c r="Y31" s="210"/>
      <c r="Z31" s="210"/>
      <c r="AA31" s="210"/>
      <c r="AB31" s="210"/>
      <c r="AC31" s="210"/>
    </row>
    <row r="32" spans="2:29"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6"/>
      <c r="O32" s="45"/>
      <c r="R32" s="210"/>
      <c r="S32" s="210"/>
      <c r="T32" s="210"/>
      <c r="U32" s="210"/>
      <c r="V32" s="210"/>
      <c r="W32" s="210"/>
      <c r="X32" s="168"/>
      <c r="Y32" s="210"/>
      <c r="Z32" s="210"/>
      <c r="AA32" s="210"/>
      <c r="AB32" s="210"/>
      <c r="AC32" s="210"/>
    </row>
    <row r="33" spans="2:29">
      <c r="B33" s="4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6"/>
      <c r="O33" s="45"/>
      <c r="R33" s="210"/>
      <c r="S33" s="210"/>
      <c r="T33" s="210"/>
      <c r="U33" s="210"/>
      <c r="V33" s="210"/>
      <c r="W33" s="210"/>
      <c r="X33" s="168"/>
      <c r="Y33" s="210"/>
      <c r="Z33" s="210"/>
      <c r="AA33" s="210"/>
      <c r="AB33" s="210"/>
      <c r="AC33" s="210"/>
    </row>
    <row r="34" spans="2:29">
      <c r="B34" s="4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6"/>
      <c r="O34" s="45"/>
      <c r="R34" s="210"/>
      <c r="S34" s="210"/>
      <c r="T34" s="210"/>
      <c r="U34" s="210"/>
      <c r="V34" s="210"/>
      <c r="W34" s="210"/>
      <c r="X34" s="168"/>
      <c r="Y34" s="210"/>
      <c r="Z34" s="210"/>
      <c r="AA34" s="210"/>
      <c r="AB34" s="210"/>
      <c r="AC34" s="210"/>
    </row>
    <row r="35" spans="2:29">
      <c r="B35" s="4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6"/>
      <c r="O35" s="45"/>
      <c r="R35" s="210"/>
      <c r="S35" s="210"/>
      <c r="T35" s="210"/>
      <c r="U35" s="210"/>
      <c r="V35" s="210"/>
      <c r="W35" s="210"/>
      <c r="X35" s="168"/>
      <c r="Y35" s="210"/>
      <c r="Z35" s="210"/>
      <c r="AA35" s="210"/>
      <c r="AB35" s="210"/>
      <c r="AC35" s="210"/>
    </row>
    <row r="36" spans="2:29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6"/>
      <c r="O36" s="45"/>
      <c r="R36" s="210"/>
      <c r="S36" s="210"/>
      <c r="T36" s="210"/>
      <c r="U36" s="210"/>
      <c r="V36" s="210"/>
      <c r="W36" s="210"/>
      <c r="X36" s="168"/>
      <c r="Y36" s="210"/>
      <c r="Z36" s="210"/>
      <c r="AA36" s="210"/>
      <c r="AB36" s="210"/>
      <c r="AC36" s="210"/>
    </row>
    <row r="37" spans="2:29" ht="30" customHeight="1">
      <c r="B37" s="45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6"/>
      <c r="O37" s="45"/>
      <c r="R37" s="210"/>
      <c r="S37" s="210"/>
      <c r="T37" s="210"/>
      <c r="U37" s="210"/>
      <c r="V37" s="210"/>
      <c r="W37" s="210"/>
      <c r="X37" s="168"/>
      <c r="Y37" s="210"/>
      <c r="Z37" s="210"/>
      <c r="AA37" s="210"/>
      <c r="AB37" s="210"/>
      <c r="AC37" s="210"/>
    </row>
    <row r="38" spans="2:29" ht="30" customHeight="1">
      <c r="B38" s="45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6"/>
      <c r="O38" s="45"/>
      <c r="R38" s="210"/>
      <c r="S38" s="210"/>
      <c r="T38" s="210"/>
      <c r="U38" s="210"/>
      <c r="V38" s="210"/>
      <c r="W38" s="210"/>
      <c r="X38" s="168"/>
      <c r="Y38" s="210"/>
      <c r="Z38" s="210"/>
      <c r="AA38" s="210"/>
      <c r="AB38" s="210"/>
      <c r="AC38" s="210"/>
    </row>
    <row r="39" spans="2:29" ht="30" customHeight="1">
      <c r="B39" s="45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6"/>
      <c r="O39" s="45"/>
    </row>
    <row r="40" spans="2:29" ht="30" customHeight="1">
      <c r="B40" s="45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6"/>
      <c r="O40" s="45"/>
    </row>
    <row r="41" spans="2:29" ht="30" customHeight="1">
      <c r="B41" s="4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6"/>
      <c r="O41" s="45"/>
    </row>
    <row r="42" spans="2:29" ht="30" customHeight="1">
      <c r="B42" s="45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6"/>
      <c r="O42" s="45"/>
    </row>
    <row r="43" spans="2:29" ht="30" customHeight="1">
      <c r="B43" s="45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6"/>
      <c r="O43" s="45"/>
    </row>
    <row r="44" spans="2:29" ht="30" customHeight="1"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6"/>
      <c r="O44" s="45"/>
    </row>
    <row r="45" spans="2:29" ht="30" customHeight="1">
      <c r="B45" s="4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6"/>
      <c r="O45" s="45"/>
    </row>
    <row r="46" spans="2:29" ht="30" customHeight="1">
      <c r="B46" s="4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6"/>
      <c r="O46" s="45"/>
    </row>
    <row r="47" spans="2:29">
      <c r="B47" s="4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6"/>
      <c r="O47" s="45"/>
    </row>
    <row r="48" spans="2:29">
      <c r="B48" s="4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6"/>
      <c r="O48" s="45"/>
    </row>
    <row r="49" spans="2:26">
      <c r="B49" s="4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6"/>
      <c r="O49" s="45"/>
    </row>
    <row r="50" spans="2:26">
      <c r="B50" s="4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6"/>
      <c r="O50" s="45"/>
    </row>
    <row r="51" spans="2:26" ht="24" customHeight="1"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4"/>
      <c r="O51" s="190"/>
      <c r="X51"/>
      <c r="Z51" s="12"/>
    </row>
    <row r="52" spans="2:26" ht="24" customHeight="1"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4"/>
      <c r="O52" s="190"/>
      <c r="X52"/>
      <c r="Z52" s="12"/>
    </row>
    <row r="53" spans="2:26" ht="24" customHeight="1"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4"/>
      <c r="O53" s="190"/>
      <c r="X53"/>
      <c r="Z53" s="12"/>
    </row>
    <row r="54" spans="2:26" ht="24" customHeight="1"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4"/>
      <c r="O54" s="190"/>
      <c r="X54"/>
      <c r="Z54" s="12"/>
    </row>
    <row r="55" spans="2:26" ht="24" customHeight="1">
      <c r="B55" s="404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6"/>
      <c r="O55" s="190"/>
      <c r="X55"/>
      <c r="Z55" s="12"/>
    </row>
    <row r="56" spans="2:26" ht="2.25" customHeight="1">
      <c r="X56"/>
      <c r="Z56" s="12"/>
    </row>
    <row r="57" spans="2:26">
      <c r="X57"/>
      <c r="Z57" s="12"/>
    </row>
    <row r="58" spans="2:26" ht="2.25" customHeight="1"/>
  </sheetData>
  <sheetProtection sheet="1" objects="1" scenarios="1" selectLockedCells="1"/>
  <mergeCells count="24">
    <mergeCell ref="B54:N54"/>
    <mergeCell ref="B55:N55"/>
    <mergeCell ref="D11:E11"/>
    <mergeCell ref="F11:G11"/>
    <mergeCell ref="H11:I11"/>
    <mergeCell ref="B51:N51"/>
    <mergeCell ref="B52:N52"/>
    <mergeCell ref="D10:E10"/>
    <mergeCell ref="F10:G10"/>
    <mergeCell ref="H10:I10"/>
    <mergeCell ref="J10:K10"/>
    <mergeCell ref="B53:N53"/>
    <mergeCell ref="C2:M2"/>
    <mergeCell ref="T8:U8"/>
    <mergeCell ref="D5:G5"/>
    <mergeCell ref="H5:I5"/>
    <mergeCell ref="J5:K5"/>
    <mergeCell ref="D6:G6"/>
    <mergeCell ref="H6:I6"/>
    <mergeCell ref="J6:K6"/>
    <mergeCell ref="D8:E8"/>
    <mergeCell ref="F8:G8"/>
    <mergeCell ref="H8:I8"/>
    <mergeCell ref="J8:K8"/>
  </mergeCells>
  <phoneticPr fontId="8"/>
  <printOptions horizontalCentered="1" gridLinesSet="0"/>
  <pageMargins left="0.78740157480314965" right="0.78740157480314965" top="0.98425196850393704" bottom="0.98425196850393704" header="0.51181102362204722" footer="0.51181102362204722"/>
  <pageSetup paperSize="9" scale="69" fitToWidth="0" fitToHeight="0" orientation="portrait" r:id="rId1"/>
  <headerFooter alignWithMargins="0"/>
  <rowBreaks count="1" manualBreakCount="1">
    <brk id="65" min="2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0D86-BBFA-41C6-BA6E-D04959E87EBA}">
  <sheetPr>
    <tabColor rgb="FFFF0000"/>
  </sheetPr>
  <dimension ref="A1:CT113"/>
  <sheetViews>
    <sheetView view="pageBreakPreview" zoomScaleNormal="90" zoomScaleSheetLayoutView="10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Y16" sqref="Y16"/>
    </sheetView>
  </sheetViews>
  <sheetFormatPr defaultColWidth="8.85546875" defaultRowHeight="12"/>
  <cols>
    <col min="1" max="1" width="4.7109375" customWidth="1"/>
    <col min="2" max="2" width="14.85546875" customWidth="1"/>
    <col min="3" max="3" width="5.7109375" customWidth="1"/>
    <col min="4" max="4" width="12.28515625" customWidth="1"/>
    <col min="5" max="6" width="5.7109375" customWidth="1"/>
    <col min="7" max="7" width="7.42578125" customWidth="1"/>
    <col min="8" max="8" width="5.7109375" customWidth="1"/>
    <col min="9" max="9" width="9" customWidth="1"/>
    <col min="10" max="10" width="6.28515625" customWidth="1"/>
    <col min="11" max="11" width="9" customWidth="1"/>
    <col min="12" max="12" width="6.28515625" customWidth="1"/>
    <col min="13" max="13" width="6.42578125" customWidth="1"/>
    <col min="14" max="17" width="7.7109375" customWidth="1"/>
    <col min="18" max="19" width="6.28515625" customWidth="1"/>
    <col min="20" max="24" width="7.140625" customWidth="1"/>
    <col min="25" max="26" width="6.28515625" customWidth="1"/>
    <col min="27" max="30" width="7.140625" customWidth="1"/>
    <col min="31" max="31" width="9" customWidth="1"/>
    <col min="32" max="36" width="6.28515625" customWidth="1"/>
    <col min="37" max="37" width="9" customWidth="1"/>
    <col min="38" max="38" width="6.28515625" customWidth="1"/>
    <col min="39" max="40" width="6.7109375" customWidth="1"/>
    <col min="41" max="41" width="7.85546875" customWidth="1"/>
    <col min="42" max="44" width="6.7109375" customWidth="1"/>
    <col min="45" max="45" width="9.5703125" customWidth="1"/>
    <col min="46" max="46" width="7.140625" customWidth="1"/>
    <col min="47" max="47" width="9.85546875" customWidth="1"/>
    <col min="48" max="48" width="8.5703125" customWidth="1"/>
    <col min="49" max="49" width="8.42578125" customWidth="1"/>
    <col min="50" max="52" width="11.5703125" customWidth="1"/>
    <col min="53" max="54" width="13.5703125" customWidth="1"/>
    <col min="55" max="67" width="6.7109375" customWidth="1"/>
    <col min="68" max="68" width="14.7109375" customWidth="1"/>
    <col min="69" max="69" width="8.140625" customWidth="1"/>
    <col min="70" max="70" width="10.28515625" customWidth="1"/>
    <col min="71" max="77" width="6.7109375" customWidth="1"/>
    <col min="78" max="78" width="10.7109375" customWidth="1"/>
    <col min="79" max="79" width="4.42578125" customWidth="1"/>
    <col min="80" max="80" width="3.7109375" bestFit="1" customWidth="1"/>
    <col min="81" max="81" width="17.5703125" bestFit="1" customWidth="1"/>
    <col min="82" max="82" width="18.7109375" bestFit="1" customWidth="1"/>
    <col min="83" max="83" width="17.5703125" bestFit="1" customWidth="1"/>
    <col min="84" max="84" width="18.7109375" bestFit="1" customWidth="1"/>
    <col min="85" max="85" width="17.5703125" bestFit="1" customWidth="1"/>
    <col min="86" max="86" width="18.7109375" bestFit="1" customWidth="1"/>
    <col min="87" max="87" width="17.5703125" bestFit="1" customWidth="1"/>
    <col min="88" max="88" width="18.7109375" bestFit="1" customWidth="1"/>
    <col min="89" max="89" width="17.5703125" bestFit="1" customWidth="1"/>
    <col min="90" max="90" width="18.7109375" bestFit="1" customWidth="1"/>
    <col min="91" max="96" width="18.7109375" customWidth="1"/>
    <col min="97" max="97" width="9.7109375" bestFit="1" customWidth="1"/>
  </cols>
  <sheetData>
    <row r="1" spans="1:97" ht="30" customHeight="1" thickBot="1">
      <c r="A1" s="24" t="s">
        <v>72</v>
      </c>
      <c r="B1" s="25"/>
      <c r="C1" s="25"/>
      <c r="D1" s="25"/>
      <c r="E1" s="25"/>
      <c r="F1" s="25"/>
      <c r="G1" s="25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5"/>
      <c r="U1" s="25"/>
      <c r="V1" s="25"/>
      <c r="W1" s="25"/>
      <c r="X1" s="25"/>
      <c r="Y1" s="25"/>
      <c r="Z1" s="25"/>
      <c r="AA1" s="124"/>
      <c r="AB1" s="124"/>
      <c r="AC1" s="124"/>
      <c r="AD1" s="124"/>
      <c r="AE1" s="25"/>
      <c r="AF1" s="25"/>
      <c r="AG1" s="25"/>
      <c r="AH1" s="25"/>
      <c r="AI1" s="25"/>
      <c r="AJ1" s="25"/>
      <c r="AK1" s="25"/>
      <c r="AM1" s="124"/>
      <c r="AN1" s="124"/>
      <c r="AO1" s="33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</row>
    <row r="2" spans="1:97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G2" s="23"/>
      <c r="AH2" s="23"/>
      <c r="AI2" s="23"/>
      <c r="AJ2" s="23"/>
      <c r="AL2" s="322"/>
      <c r="AM2" s="322"/>
      <c r="AN2" s="322"/>
      <c r="AO2" s="123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97" ht="15" customHeight="1">
      <c r="A3" s="299" t="s">
        <v>28</v>
      </c>
      <c r="B3" s="301"/>
      <c r="C3" s="299" t="s">
        <v>29</v>
      </c>
      <c r="D3" s="301"/>
      <c r="E3" s="301"/>
      <c r="F3" s="301"/>
      <c r="G3" s="301"/>
      <c r="H3" s="301"/>
      <c r="I3" s="301"/>
      <c r="J3" s="300"/>
      <c r="K3" s="64" t="s">
        <v>30</v>
      </c>
      <c r="L3" s="65"/>
      <c r="M3" s="65"/>
      <c r="N3" s="65"/>
      <c r="O3" s="65"/>
      <c r="P3" s="65"/>
      <c r="Q3" s="279" t="s">
        <v>172</v>
      </c>
      <c r="R3" s="279"/>
      <c r="S3" s="279"/>
      <c r="T3" s="299"/>
      <c r="U3" s="148"/>
      <c r="V3" s="126"/>
      <c r="W3" s="126"/>
      <c r="X3" s="126"/>
      <c r="Y3" s="126"/>
      <c r="Z3" s="125"/>
      <c r="AA3" s="125"/>
      <c r="AB3" s="125"/>
      <c r="AC3" s="125"/>
      <c r="AD3" s="126"/>
      <c r="AE3" s="126"/>
      <c r="AF3" s="125"/>
      <c r="AG3" s="126"/>
      <c r="AH3" s="126"/>
      <c r="AI3" s="126"/>
      <c r="AJ3" s="126"/>
      <c r="AK3" s="125"/>
    </row>
    <row r="4" spans="1:97" ht="26.25" customHeight="1">
      <c r="A4" s="302" t="s">
        <v>221</v>
      </c>
      <c r="B4" s="303"/>
      <c r="C4" s="304" t="s">
        <v>222</v>
      </c>
      <c r="D4" s="305"/>
      <c r="E4" s="305"/>
      <c r="F4" s="305"/>
      <c r="G4" s="305"/>
      <c r="H4" s="306" t="s">
        <v>223</v>
      </c>
      <c r="I4" s="306"/>
      <c r="J4" s="307"/>
      <c r="K4" s="302" t="s">
        <v>224</v>
      </c>
      <c r="L4" s="303"/>
      <c r="M4" s="303"/>
      <c r="N4" s="275"/>
      <c r="O4" s="260" t="s">
        <v>31</v>
      </c>
      <c r="P4" s="260"/>
      <c r="Q4" s="409">
        <v>42338</v>
      </c>
      <c r="R4" s="410"/>
      <c r="S4" s="410"/>
      <c r="T4" s="410"/>
      <c r="U4" s="276"/>
      <c r="V4" s="125"/>
      <c r="W4" s="125"/>
      <c r="X4" s="125"/>
      <c r="Y4" s="125"/>
      <c r="Z4" s="125"/>
      <c r="AA4" s="125"/>
      <c r="AB4" s="125"/>
      <c r="AC4" s="125"/>
      <c r="AD4" s="126"/>
      <c r="AE4" s="126"/>
      <c r="AF4" s="125"/>
      <c r="AG4" s="126"/>
      <c r="AH4" s="126"/>
      <c r="AI4" s="126"/>
      <c r="AJ4" s="126"/>
      <c r="AK4" s="125"/>
    </row>
    <row r="5" spans="1:97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42"/>
      <c r="V5" s="42"/>
      <c r="W5" s="42"/>
      <c r="X5" s="42"/>
      <c r="Y5" s="42"/>
      <c r="Z5" s="127"/>
      <c r="AA5" s="127"/>
      <c r="AB5" s="127"/>
      <c r="AC5" s="127"/>
      <c r="AD5" s="127"/>
      <c r="AE5" s="127"/>
      <c r="AF5" s="125"/>
      <c r="AG5" s="127"/>
      <c r="AH5" s="127"/>
      <c r="AI5" s="127"/>
      <c r="AJ5" s="127"/>
      <c r="AK5" s="125"/>
    </row>
    <row r="6" spans="1:97" ht="15" customHeight="1">
      <c r="A6" s="64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148"/>
      <c r="L6" s="126"/>
      <c r="M6" s="126"/>
      <c r="N6" s="126"/>
      <c r="O6" s="126"/>
      <c r="P6" s="126"/>
      <c r="Q6" s="126"/>
      <c r="R6" s="125"/>
      <c r="S6" s="126"/>
      <c r="T6" s="125"/>
      <c r="U6" s="125"/>
      <c r="V6" s="125"/>
      <c r="W6" s="125"/>
      <c r="X6" s="125"/>
      <c r="Y6" s="126"/>
      <c r="Z6" s="126"/>
      <c r="AA6" s="126"/>
      <c r="AB6" s="126"/>
      <c r="AC6" s="126"/>
      <c r="AD6" s="126"/>
      <c r="AE6" s="126"/>
      <c r="AF6" s="125"/>
      <c r="AG6" s="126"/>
      <c r="AH6" s="126"/>
      <c r="AI6" s="126"/>
      <c r="AJ6" s="126"/>
      <c r="AK6" s="125"/>
    </row>
    <row r="7" spans="1:97" ht="15" customHeight="1">
      <c r="A7" s="299" t="s">
        <v>148</v>
      </c>
      <c r="B7" s="300"/>
      <c r="C7" s="299" t="s">
        <v>147</v>
      </c>
      <c r="D7" s="300"/>
      <c r="E7" s="299" t="s">
        <v>40</v>
      </c>
      <c r="F7" s="301"/>
      <c r="G7" s="299" t="s">
        <v>39</v>
      </c>
      <c r="H7" s="300"/>
      <c r="I7" s="299" t="s">
        <v>41</v>
      </c>
      <c r="J7" s="300"/>
      <c r="K7" s="126"/>
      <c r="L7" s="126"/>
      <c r="M7" s="126"/>
      <c r="N7" s="126"/>
      <c r="O7" s="126"/>
      <c r="P7" s="126"/>
      <c r="Q7" s="126"/>
      <c r="R7" s="125"/>
      <c r="S7" s="126"/>
      <c r="T7" s="125"/>
      <c r="U7" s="125"/>
      <c r="V7" s="125"/>
      <c r="W7" s="125"/>
      <c r="X7" s="125"/>
      <c r="Y7" s="126"/>
      <c r="Z7" s="126"/>
      <c r="AA7" s="126"/>
      <c r="AB7" s="126"/>
      <c r="AC7" s="126"/>
      <c r="AD7" s="126"/>
      <c r="AE7" s="126"/>
      <c r="AF7" s="125"/>
      <c r="AG7" s="126"/>
      <c r="AH7" s="126"/>
      <c r="AI7" s="126"/>
      <c r="AJ7" s="126"/>
      <c r="AK7" s="125"/>
    </row>
    <row r="8" spans="1:97" ht="26.25" customHeight="1" thickBot="1">
      <c r="A8" s="285"/>
      <c r="B8" s="286"/>
      <c r="C8" s="285" t="str">
        <f ca="1">IF(COUNTIF($AO$12:$AO$111,C7)=0,"",COUNTIF($AO$12:$AO$111,C7))</f>
        <v/>
      </c>
      <c r="D8" s="286"/>
      <c r="E8" s="285" t="str">
        <f ca="1">IF(COUNTIF($AO$12:$AO$111,E7)=0,"",COUNTIF($AO$12:$AO$111,E7))</f>
        <v/>
      </c>
      <c r="F8" s="286"/>
      <c r="G8" s="285" t="str">
        <f ca="1">IF(COUNTIF($AO$12:$AO$111,G7)=0,"",COUNTIF($AO$12:$AO$111,G7))</f>
        <v/>
      </c>
      <c r="H8" s="286"/>
      <c r="I8" s="285" t="str">
        <f ca="1">IF(COUNTIF($AO$12:$AO$111,I7)=0,"",COUNTIF($AO$12:$AO$111,I7))</f>
        <v/>
      </c>
      <c r="J8" s="286"/>
      <c r="K8" s="127"/>
      <c r="L8" s="127"/>
      <c r="M8" s="127"/>
      <c r="N8" s="127"/>
      <c r="O8" s="127"/>
      <c r="P8" s="127"/>
      <c r="Q8" s="127"/>
      <c r="R8" s="125"/>
      <c r="S8" s="127"/>
      <c r="T8" s="125"/>
      <c r="U8" s="125"/>
      <c r="V8" s="125"/>
      <c r="W8" s="125"/>
      <c r="X8" s="125"/>
      <c r="Y8" s="127"/>
      <c r="Z8" s="127"/>
      <c r="AA8" s="127"/>
      <c r="AB8" s="127"/>
      <c r="AC8" s="127"/>
      <c r="AD8" s="127"/>
      <c r="AE8" s="127"/>
      <c r="AF8" s="125"/>
      <c r="AG8" s="127"/>
      <c r="AH8" s="127"/>
      <c r="AI8" s="127"/>
      <c r="AJ8" s="127"/>
      <c r="AK8" s="125"/>
      <c r="AP8" s="92" t="s">
        <v>116</v>
      </c>
    </row>
    <row r="9" spans="1:97" ht="26.25" customHeight="1" thickBot="1">
      <c r="A9" s="246" t="s">
        <v>182</v>
      </c>
      <c r="AP9" s="308" t="s">
        <v>74</v>
      </c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9" t="s">
        <v>75</v>
      </c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</row>
    <row r="10" spans="1:97" ht="15" customHeight="1">
      <c r="A10" s="290" t="s">
        <v>21</v>
      </c>
      <c r="B10" s="292" t="s">
        <v>0</v>
      </c>
      <c r="C10" s="294" t="s">
        <v>1</v>
      </c>
      <c r="D10" s="288" t="s">
        <v>70</v>
      </c>
      <c r="E10" s="294" t="s">
        <v>69</v>
      </c>
      <c r="F10" s="294" t="s">
        <v>71</v>
      </c>
      <c r="G10" s="295" t="s">
        <v>36</v>
      </c>
      <c r="H10" s="296"/>
      <c r="I10" s="297" t="s">
        <v>119</v>
      </c>
      <c r="J10" s="298"/>
      <c r="K10" s="297" t="s">
        <v>117</v>
      </c>
      <c r="L10" s="287"/>
      <c r="M10" s="325" t="s">
        <v>149</v>
      </c>
      <c r="N10" s="326"/>
      <c r="O10" s="326"/>
      <c r="P10" s="326"/>
      <c r="Q10" s="327"/>
      <c r="R10" s="287" t="s">
        <v>42</v>
      </c>
      <c r="S10" s="287"/>
      <c r="T10" s="328" t="s">
        <v>150</v>
      </c>
      <c r="U10" s="329"/>
      <c r="V10" s="329"/>
      <c r="W10" s="329"/>
      <c r="X10" s="330"/>
      <c r="Y10" s="287" t="s">
        <v>44</v>
      </c>
      <c r="Z10" s="287"/>
      <c r="AA10" s="325" t="s">
        <v>151</v>
      </c>
      <c r="AB10" s="326"/>
      <c r="AC10" s="326"/>
      <c r="AD10" s="327"/>
      <c r="AE10" s="297" t="s">
        <v>67</v>
      </c>
      <c r="AF10" s="298"/>
      <c r="AG10" s="297" t="s">
        <v>43</v>
      </c>
      <c r="AH10" s="298"/>
      <c r="AI10" s="283" t="s">
        <v>73</v>
      </c>
      <c r="AJ10" s="284"/>
      <c r="AK10" s="297" t="s">
        <v>46</v>
      </c>
      <c r="AL10" s="298"/>
      <c r="AM10" s="323" t="s">
        <v>11</v>
      </c>
      <c r="AN10" s="323" t="s">
        <v>3</v>
      </c>
      <c r="AO10" s="323" t="s">
        <v>27</v>
      </c>
      <c r="AP10" s="310" t="s">
        <v>76</v>
      </c>
      <c r="AQ10" s="311"/>
      <c r="AR10" s="312"/>
      <c r="AS10" s="311" t="s">
        <v>77</v>
      </c>
      <c r="AT10" s="311"/>
      <c r="AU10" s="311" t="s">
        <v>78</v>
      </c>
      <c r="AV10" s="311"/>
      <c r="AW10" s="312"/>
      <c r="AX10" s="313" t="s">
        <v>79</v>
      </c>
      <c r="AY10" s="313" t="s">
        <v>80</v>
      </c>
      <c r="AZ10" s="313" t="s">
        <v>81</v>
      </c>
      <c r="BA10" s="313" t="s">
        <v>82</v>
      </c>
      <c r="BB10" s="313" t="s">
        <v>83</v>
      </c>
      <c r="BC10" s="316" t="s">
        <v>84</v>
      </c>
      <c r="BD10" s="316"/>
      <c r="BE10" s="316"/>
      <c r="BF10" s="317" t="s">
        <v>85</v>
      </c>
      <c r="BG10" s="318"/>
      <c r="BH10" s="319" t="s">
        <v>86</v>
      </c>
      <c r="BI10" s="318"/>
      <c r="BJ10" s="319" t="s">
        <v>87</v>
      </c>
      <c r="BK10" s="318"/>
      <c r="BL10" s="319" t="s">
        <v>88</v>
      </c>
      <c r="BM10" s="318"/>
      <c r="BN10" s="319" t="s">
        <v>89</v>
      </c>
      <c r="BO10" s="318"/>
      <c r="BP10" s="97" t="s">
        <v>90</v>
      </c>
      <c r="BQ10" s="319" t="s">
        <v>91</v>
      </c>
      <c r="BR10" s="318"/>
      <c r="BS10" s="320" t="s">
        <v>92</v>
      </c>
      <c r="BT10" s="321"/>
      <c r="BU10" s="319" t="s">
        <v>93</v>
      </c>
      <c r="BV10" s="317"/>
      <c r="BW10" s="317"/>
      <c r="BX10" s="318"/>
      <c r="BY10" s="49"/>
      <c r="CA10" t="s">
        <v>22</v>
      </c>
    </row>
    <row r="11" spans="1:97" ht="33.75">
      <c r="A11" s="291"/>
      <c r="B11" s="293"/>
      <c r="C11" s="289"/>
      <c r="D11" s="289"/>
      <c r="E11" s="289"/>
      <c r="F11" s="289"/>
      <c r="G11" s="17" t="s">
        <v>37</v>
      </c>
      <c r="H11" s="17" t="s">
        <v>38</v>
      </c>
      <c r="I11" s="26" t="s">
        <v>33</v>
      </c>
      <c r="J11" s="27" t="s">
        <v>7</v>
      </c>
      <c r="K11" s="26" t="s">
        <v>33</v>
      </c>
      <c r="L11" s="118" t="s">
        <v>7</v>
      </c>
      <c r="M11" s="152" t="s">
        <v>152</v>
      </c>
      <c r="N11" s="153" t="s">
        <v>153</v>
      </c>
      <c r="O11" s="153" t="s">
        <v>154</v>
      </c>
      <c r="P11" s="153" t="s">
        <v>155</v>
      </c>
      <c r="Q11" s="154" t="s">
        <v>156</v>
      </c>
      <c r="R11" s="149" t="s">
        <v>35</v>
      </c>
      <c r="S11" s="35" t="s">
        <v>7</v>
      </c>
      <c r="T11" s="152" t="s">
        <v>152</v>
      </c>
      <c r="U11" s="153" t="s">
        <v>153</v>
      </c>
      <c r="V11" s="153" t="s">
        <v>154</v>
      </c>
      <c r="W11" s="153" t="s">
        <v>155</v>
      </c>
      <c r="X11" s="154" t="s">
        <v>156</v>
      </c>
      <c r="Y11" s="35" t="s">
        <v>45</v>
      </c>
      <c r="Z11" s="142" t="s">
        <v>7</v>
      </c>
      <c r="AA11" s="152" t="s">
        <v>152</v>
      </c>
      <c r="AB11" s="153" t="s">
        <v>153</v>
      </c>
      <c r="AC11" s="153" t="s">
        <v>154</v>
      </c>
      <c r="AD11" s="155" t="s">
        <v>155</v>
      </c>
      <c r="AE11" s="26" t="s">
        <v>35</v>
      </c>
      <c r="AF11" s="142" t="s">
        <v>7</v>
      </c>
      <c r="AG11" s="26" t="s">
        <v>34</v>
      </c>
      <c r="AH11" s="142" t="s">
        <v>7</v>
      </c>
      <c r="AI11" s="120" t="s">
        <v>34</v>
      </c>
      <c r="AJ11" s="142" t="s">
        <v>7</v>
      </c>
      <c r="AK11" s="26" t="s">
        <v>34</v>
      </c>
      <c r="AL11" s="142" t="s">
        <v>7</v>
      </c>
      <c r="AM11" s="324"/>
      <c r="AN11" s="324"/>
      <c r="AO11" s="324"/>
      <c r="AP11" s="68" t="s">
        <v>94</v>
      </c>
      <c r="AQ11" s="68" t="s">
        <v>95</v>
      </c>
      <c r="AR11" s="68" t="s">
        <v>96</v>
      </c>
      <c r="AS11" s="251" t="s">
        <v>97</v>
      </c>
      <c r="AT11" s="251" t="s">
        <v>98</v>
      </c>
      <c r="AU11" s="251" t="s">
        <v>99</v>
      </c>
      <c r="AV11" s="251" t="s">
        <v>100</v>
      </c>
      <c r="AW11" s="251" t="s">
        <v>101</v>
      </c>
      <c r="AX11" s="314"/>
      <c r="AY11" s="314"/>
      <c r="AZ11" s="314"/>
      <c r="BA11" s="314"/>
      <c r="BB11" s="315"/>
      <c r="BC11" s="315"/>
      <c r="BD11" s="315"/>
      <c r="BE11" s="315"/>
      <c r="BF11" s="93" t="s">
        <v>102</v>
      </c>
      <c r="BG11" s="70" t="s">
        <v>103</v>
      </c>
      <c r="BH11" s="70" t="s">
        <v>104</v>
      </c>
      <c r="BI11" s="70" t="s">
        <v>105</v>
      </c>
      <c r="BJ11" s="70" t="s">
        <v>104</v>
      </c>
      <c r="BK11" s="70" t="s">
        <v>105</v>
      </c>
      <c r="BL11" s="70" t="s">
        <v>106</v>
      </c>
      <c r="BM11" s="70" t="s">
        <v>107</v>
      </c>
      <c r="BN11" s="70" t="s">
        <v>108</v>
      </c>
      <c r="BO11" s="70" t="s">
        <v>109</v>
      </c>
      <c r="BP11" s="70" t="s">
        <v>110</v>
      </c>
      <c r="BQ11" s="70" t="s">
        <v>111</v>
      </c>
      <c r="BR11" s="70" t="s">
        <v>112</v>
      </c>
      <c r="BS11" s="70" t="s">
        <v>206</v>
      </c>
      <c r="BT11" s="70" t="s">
        <v>114</v>
      </c>
      <c r="BU11" s="70" t="s">
        <v>113</v>
      </c>
      <c r="BV11" s="70" t="s">
        <v>114</v>
      </c>
      <c r="BW11" s="253" t="s">
        <v>207</v>
      </c>
      <c r="BX11" s="253" t="s">
        <v>208</v>
      </c>
      <c r="BY11" s="49"/>
      <c r="CA11" s="12" t="s">
        <v>21</v>
      </c>
      <c r="CB11" s="12" t="s">
        <v>26</v>
      </c>
      <c r="CC11" s="12" t="s">
        <v>23</v>
      </c>
      <c r="CD11" s="34" t="s">
        <v>24</v>
      </c>
      <c r="CE11" s="12" t="s">
        <v>125</v>
      </c>
      <c r="CF11" s="34" t="s">
        <v>126</v>
      </c>
      <c r="CG11" s="12" t="s">
        <v>127</v>
      </c>
      <c r="CH11" s="34" t="s">
        <v>128</v>
      </c>
      <c r="CI11" s="12" t="s">
        <v>129</v>
      </c>
      <c r="CJ11" s="34" t="s">
        <v>130</v>
      </c>
      <c r="CK11" s="12" t="s">
        <v>131</v>
      </c>
      <c r="CL11" s="34" t="s">
        <v>132</v>
      </c>
      <c r="CM11" s="12" t="s">
        <v>133</v>
      </c>
      <c r="CN11" s="34" t="s">
        <v>134</v>
      </c>
      <c r="CO11" s="12" t="s">
        <v>135</v>
      </c>
      <c r="CP11" s="34" t="s">
        <v>136</v>
      </c>
      <c r="CQ11" s="12" t="s">
        <v>137</v>
      </c>
      <c r="CR11" s="34" t="s">
        <v>138</v>
      </c>
      <c r="CS11" s="12" t="s">
        <v>25</v>
      </c>
    </row>
    <row r="12" spans="1:97" s="18" customFormat="1" ht="18" customHeight="1">
      <c r="A12" s="4">
        <v>1</v>
      </c>
      <c r="B12" s="146" t="s">
        <v>159</v>
      </c>
      <c r="C12" s="16" t="s">
        <v>146</v>
      </c>
      <c r="D12" s="137">
        <v>32825</v>
      </c>
      <c r="E12" s="16"/>
      <c r="F12" s="138">
        <f>IF(D12="","",DATEDIF(D12,Q4,"y"))</f>
        <v>26</v>
      </c>
      <c r="G12" s="16">
        <v>173.5</v>
      </c>
      <c r="H12" s="16">
        <v>66</v>
      </c>
      <c r="I12" s="28">
        <v>230</v>
      </c>
      <c r="J12" s="29">
        <f t="shared" ref="J12:J75" ca="1" si="0">IF(B12="","",IF(I12="","",CHOOSE(MATCH($I12,IF($C12="男",INDIRECT(CC12),INDIRECT(CD12)),1),1,2,3,4,5,6,7,8,9,10)))</f>
        <v>10</v>
      </c>
      <c r="K12" s="28">
        <v>540</v>
      </c>
      <c r="L12" s="29">
        <f t="shared" ref="L12:L75" ca="1" si="1">IF(B12="","",IF(K12="","",CHOOSE(MATCH($K12,IF($C12="男",INDIRECT(CE12),INDIRECT(CF12)),1),1,2,3,4,5,6,7,8,9,10)))</f>
        <v>6</v>
      </c>
      <c r="M12" s="6" t="s">
        <v>48</v>
      </c>
      <c r="N12" s="62" t="s">
        <v>171</v>
      </c>
      <c r="O12" s="62" t="s">
        <v>171</v>
      </c>
      <c r="P12" s="62" t="s">
        <v>171</v>
      </c>
      <c r="Q12" s="62" t="s">
        <v>171</v>
      </c>
      <c r="R12" s="121">
        <v>40</v>
      </c>
      <c r="S12" s="36">
        <f t="shared" ref="S12:S75" ca="1" si="2">IF(B12="","",IF(R12="","",CHOOSE(MATCH($R12,IF($C12="男",INDIRECT(CG12),INDIRECT(CH12)),1),1,2,3,4,5,6,7,8,9,10)))</f>
        <v>10</v>
      </c>
      <c r="T12" s="6" t="s">
        <v>48</v>
      </c>
      <c r="U12" s="62" t="s">
        <v>171</v>
      </c>
      <c r="V12" s="62" t="s">
        <v>171</v>
      </c>
      <c r="W12" s="62" t="s">
        <v>171</v>
      </c>
      <c r="X12" s="52" t="s">
        <v>171</v>
      </c>
      <c r="Y12" s="36">
        <v>6</v>
      </c>
      <c r="Z12" s="143">
        <f t="shared" ref="Z12:Z75" ca="1" si="3">IF(B12="","",IF(Y12="","",CHOOSE(MATCH($Y12,IF($C12="男",INDIRECT(CI12),INDIRECT(CJ12)),1),10,9,8,7,6,5,4,3,2,1)))</f>
        <v>10</v>
      </c>
      <c r="AA12" s="6" t="s">
        <v>48</v>
      </c>
      <c r="AB12" s="62" t="s">
        <v>171</v>
      </c>
      <c r="AC12" s="62" t="s">
        <v>171</v>
      </c>
      <c r="AD12" s="62" t="s">
        <v>171</v>
      </c>
      <c r="AE12" s="28">
        <v>41</v>
      </c>
      <c r="AF12" s="29">
        <f t="shared" ref="AF12:AF75" ca="1" si="4">IF(B12="","",IF(AE12="","",CHOOSE(MATCH(AE12,IF($C12="男",INDIRECT(CK12),INDIRECT(CL12)),1),1,2,3,4,5,6,7,8,9,10)))</f>
        <v>6</v>
      </c>
      <c r="AG12" s="28">
        <v>40</v>
      </c>
      <c r="AH12" s="29">
        <f t="shared" ref="AH12:AH75" ca="1" si="5">IF(B12="","",IF(AG12="","",CHOOSE(MATCH(AG12,IF($C12="男",INDIRECT(CM12),INDIRECT(CN12)),1),1,2,3,4,5,6,7,8,9,10)))</f>
        <v>8</v>
      </c>
      <c r="AI12" s="121"/>
      <c r="AJ12" s="36" t="str">
        <f t="shared" ref="AJ12:AJ75" ca="1" si="6">IF(B12="","",IF(AI12="","",CHOOSE(MATCH(AI12,IF($C12="男",INDIRECT(CO12),INDIRECT(CP12)),1),1,2,3,4,5,6,7,8,9,10)))</f>
        <v/>
      </c>
      <c r="AK12" s="28">
        <v>110</v>
      </c>
      <c r="AL12" s="29">
        <f t="shared" ref="AL12:AL75" ca="1" si="7">IF(B12="","",IF(AK12="","",CHOOSE(MATCH(AK12,IF($C12="男",INDIRECT(CQ12),INDIRECT(CR12)),1),1,2,3,4,5,6,7,8,9,10)))</f>
        <v>8</v>
      </c>
      <c r="AM12" s="20">
        <f t="shared" ref="AM12:AM75" si="8">IF(B12="","",COUNT(I12,K12,R12,Y12,AG12,AE12,AK12,AI12))</f>
        <v>7</v>
      </c>
      <c r="AN12" s="7">
        <f t="shared" ref="AN12:AN75" ca="1" si="9">IF(B12="","",SUM(J12,L12,S12,AH12,Z12,AF12,AL12,AJ12))</f>
        <v>58</v>
      </c>
      <c r="AO12" s="9" t="str">
        <f ca="1">IF(AM12=7,VLOOKUP(AN12,設定!$A$2:$B$6,2,1),"---")</f>
        <v>1級</v>
      </c>
      <c r="AP12" s="71" t="s">
        <v>183</v>
      </c>
      <c r="AQ12" s="72"/>
      <c r="AR12" s="72"/>
      <c r="AS12" s="73" t="s">
        <v>184</v>
      </c>
      <c r="AT12" s="74"/>
      <c r="AU12" s="73">
        <v>3</v>
      </c>
      <c r="AV12" s="75">
        <v>6</v>
      </c>
      <c r="AW12" s="76">
        <f>IF(AV12="","",AV12/AU12)</f>
        <v>2</v>
      </c>
      <c r="AX12" s="73" t="s">
        <v>187</v>
      </c>
      <c r="AY12" s="73" t="s">
        <v>190</v>
      </c>
      <c r="AZ12" s="73" t="s">
        <v>188</v>
      </c>
      <c r="BA12" s="73" t="s">
        <v>189</v>
      </c>
      <c r="BB12" s="73" t="s">
        <v>189</v>
      </c>
      <c r="BC12" s="73"/>
      <c r="BD12" s="73"/>
      <c r="BE12" s="77"/>
      <c r="BF12" s="248" t="s">
        <v>171</v>
      </c>
      <c r="BG12" s="249" t="s">
        <v>171</v>
      </c>
      <c r="BH12" s="249" t="s">
        <v>171</v>
      </c>
      <c r="BI12" s="249" t="s">
        <v>171</v>
      </c>
      <c r="BJ12" s="249" t="s">
        <v>171</v>
      </c>
      <c r="BK12" s="249" t="s">
        <v>171</v>
      </c>
      <c r="BL12" s="73" t="s">
        <v>180</v>
      </c>
      <c r="BM12" s="73" t="s">
        <v>180</v>
      </c>
      <c r="BN12" s="73" t="s">
        <v>171</v>
      </c>
      <c r="BO12" s="73" t="s">
        <v>171</v>
      </c>
      <c r="BP12" s="73" t="s">
        <v>193</v>
      </c>
      <c r="BQ12" s="73" t="s">
        <v>171</v>
      </c>
      <c r="BR12" s="73" t="s">
        <v>194</v>
      </c>
      <c r="BS12" s="73" t="s">
        <v>217</v>
      </c>
      <c r="BT12" s="73" t="s">
        <v>171</v>
      </c>
      <c r="BU12" s="73" t="s">
        <v>171</v>
      </c>
      <c r="BV12" s="73" t="s">
        <v>171</v>
      </c>
      <c r="BW12" s="73" t="s">
        <v>194</v>
      </c>
      <c r="BX12" s="254" t="s">
        <v>194</v>
      </c>
      <c r="BY12" s="136"/>
      <c r="CA12" s="18">
        <v>1</v>
      </c>
      <c r="CB12" s="18" t="str">
        <f>IF(F12="","",VLOOKUP(F12,年齢変換表,2))</f>
        <v>G</v>
      </c>
      <c r="CC12" s="18" t="str">
        <f>"立得点表!"&amp;$CB12&amp;"3:"&amp;$CB12&amp;"12"</f>
        <v>立得点表!G3:G12</v>
      </c>
      <c r="CD12" s="116" t="str">
        <f>"立得点表!"&amp;$CB12&amp;"16:"&amp;$CB12&amp;"25"</f>
        <v>立得点表!G16:G25</v>
      </c>
      <c r="CE12" s="18" t="str">
        <f>"立3段得点表!"&amp;$CB12&amp;"3:"&amp;$CB12&amp;"13"</f>
        <v>立3段得点表!G3:G13</v>
      </c>
      <c r="CF12" s="116" t="str">
        <f>"立3段得点表!"&amp;$CB12&amp;"16:"&amp;$CB12&amp;"25"</f>
        <v>立3段得点表!G16:G25</v>
      </c>
      <c r="CG12" s="18" t="str">
        <f>"ボール得点表!"&amp;$CB12&amp;"3:"&amp;$CB12&amp;"13"</f>
        <v>ボール得点表!G3:G13</v>
      </c>
      <c r="CH12" s="116" t="str">
        <f>"ボール得点表!"&amp;$CB12&amp;"16:"&amp;$CB12&amp;"25"</f>
        <v>ボール得点表!G16:G25</v>
      </c>
      <c r="CI12" s="18" t="str">
        <f>"50m得点表!"&amp;$CB12&amp;"3:"&amp;$CB12&amp;"13"</f>
        <v>50m得点表!G3:G13</v>
      </c>
      <c r="CJ12" s="116" t="str">
        <f>"50m得点表!"&amp;$CB12&amp;"16:"&amp;$CB12&amp;"25"</f>
        <v>50m得点表!G16:G25</v>
      </c>
      <c r="CK12" s="18" t="str">
        <f>"往得点表!"&amp;$CB12&amp;"3:"&amp;$CB12&amp;"13"</f>
        <v>往得点表!G3:G13</v>
      </c>
      <c r="CL12" s="116" t="str">
        <f>"往得点表!"&amp;$CB12&amp;"16:"&amp;$CB12&amp;"25"</f>
        <v>往得点表!G16:G25</v>
      </c>
      <c r="CM12" s="18" t="str">
        <f>"腕得点表!"&amp;$CB12&amp;"3:"&amp;$CB12&amp;"13"</f>
        <v>腕得点表!G3:G13</v>
      </c>
      <c r="CN12" s="116" t="str">
        <f>"腕得点表!"&amp;$CB12&amp;"16:"&amp;$CB12&amp;"25"</f>
        <v>腕得点表!G16:G25</v>
      </c>
      <c r="CO12" s="18" t="str">
        <f>"腕膝得点表!"&amp;$CB12&amp;"3:"&amp;$CB12&amp;"4"</f>
        <v>腕膝得点表!G3:G4</v>
      </c>
      <c r="CP12" s="116" t="str">
        <f>"腕膝得点表!"&amp;$CB12&amp;"8:"&amp;$CB12&amp;"9"</f>
        <v>腕膝得点表!G8:G9</v>
      </c>
      <c r="CQ12" s="18" t="str">
        <f>"20mシャトルラン得点表!"&amp;$CB12&amp;"3:"&amp;$CB12&amp;"13"</f>
        <v>20mシャトルラン得点表!G3:G13</v>
      </c>
      <c r="CR12" s="116" t="str">
        <f>"20mシャトルラン得点表!"&amp;$CB12&amp;"16:"&amp;$CB12&amp;"25"</f>
        <v>20mシャトルラン得点表!G16:G25</v>
      </c>
      <c r="CS12" s="18" t="b">
        <f>OR(AND(E12&lt;=7,E12&lt;&gt;""),AND(E12&gt;=50,E12=""))</f>
        <v>0</v>
      </c>
    </row>
    <row r="13" spans="1:97" s="18" customFormat="1" ht="18" customHeight="1">
      <c r="A13" s="5">
        <v>2</v>
      </c>
      <c r="B13" s="175" t="s">
        <v>218</v>
      </c>
      <c r="C13" s="16" t="s">
        <v>146</v>
      </c>
      <c r="D13" s="137">
        <v>33295</v>
      </c>
      <c r="E13" s="16"/>
      <c r="F13" s="138">
        <f>IF(D13="","",DATEDIF(D13,Q4,"y"))</f>
        <v>24</v>
      </c>
      <c r="G13" s="16">
        <v>175.1</v>
      </c>
      <c r="H13" s="16">
        <v>68</v>
      </c>
      <c r="I13" s="32">
        <v>180</v>
      </c>
      <c r="J13" s="29">
        <f t="shared" ca="1" si="0"/>
        <v>4</v>
      </c>
      <c r="K13" s="32">
        <v>600</v>
      </c>
      <c r="L13" s="29">
        <f t="shared" ca="1" si="1"/>
        <v>8</v>
      </c>
      <c r="M13" s="6" t="s">
        <v>165</v>
      </c>
      <c r="N13" s="62" t="s">
        <v>171</v>
      </c>
      <c r="O13" s="62" t="s">
        <v>171</v>
      </c>
      <c r="P13" s="62" t="s">
        <v>171</v>
      </c>
      <c r="Q13" s="62" t="s">
        <v>171</v>
      </c>
      <c r="R13" s="121">
        <v>36</v>
      </c>
      <c r="S13" s="36">
        <f t="shared" ca="1" si="2"/>
        <v>10</v>
      </c>
      <c r="T13" s="6" t="s">
        <v>49</v>
      </c>
      <c r="U13" s="62" t="s">
        <v>181</v>
      </c>
      <c r="V13" s="62" t="s">
        <v>171</v>
      </c>
      <c r="W13" s="62" t="s">
        <v>171</v>
      </c>
      <c r="X13" s="62" t="s">
        <v>171</v>
      </c>
      <c r="Y13" s="36">
        <v>8.1999999999999993</v>
      </c>
      <c r="Z13" s="143">
        <f t="shared" ca="1" si="3"/>
        <v>6</v>
      </c>
      <c r="AA13" s="6" t="s">
        <v>165</v>
      </c>
      <c r="AB13" s="62" t="s">
        <v>171</v>
      </c>
      <c r="AC13" s="62" t="s">
        <v>171</v>
      </c>
      <c r="AD13" s="62" t="s">
        <v>171</v>
      </c>
      <c r="AE13" s="32">
        <v>39</v>
      </c>
      <c r="AF13" s="29">
        <f t="shared" ca="1" si="4"/>
        <v>5</v>
      </c>
      <c r="AG13" s="32"/>
      <c r="AH13" s="29" t="str">
        <f t="shared" ca="1" si="5"/>
        <v/>
      </c>
      <c r="AI13" s="121">
        <v>30</v>
      </c>
      <c r="AJ13" s="36">
        <f t="shared" ca="1" si="6"/>
        <v>2</v>
      </c>
      <c r="AK13" s="32">
        <v>80</v>
      </c>
      <c r="AL13" s="29">
        <f t="shared" ca="1" si="7"/>
        <v>6</v>
      </c>
      <c r="AM13" s="7">
        <f t="shared" si="8"/>
        <v>7</v>
      </c>
      <c r="AN13" s="7">
        <f t="shared" ca="1" si="9"/>
        <v>41</v>
      </c>
      <c r="AO13" s="7" t="str">
        <f ca="1">IF(AM13=7,VLOOKUP(AN13,設定!$A$2:$B$6,2,1),"---")</f>
        <v>3級</v>
      </c>
      <c r="AP13" s="71" t="s">
        <v>183</v>
      </c>
      <c r="AQ13" s="99"/>
      <c r="AR13" s="99"/>
      <c r="AS13" s="100" t="s">
        <v>184</v>
      </c>
      <c r="AT13" s="101"/>
      <c r="AU13" s="100">
        <v>1</v>
      </c>
      <c r="AV13" s="102">
        <v>1</v>
      </c>
      <c r="AW13" s="103">
        <f t="shared" ref="AW13:AW15" si="10">IF(AV13="","",AV13/AU13)</f>
        <v>1</v>
      </c>
      <c r="AX13" s="100" t="s">
        <v>188</v>
      </c>
      <c r="AY13" s="100" t="s">
        <v>188</v>
      </c>
      <c r="AZ13" s="100" t="s">
        <v>188</v>
      </c>
      <c r="BA13" s="100" t="s">
        <v>189</v>
      </c>
      <c r="BB13" s="100" t="s">
        <v>189</v>
      </c>
      <c r="BC13" s="100"/>
      <c r="BD13" s="100"/>
      <c r="BE13" s="104"/>
      <c r="BF13" s="247" t="s">
        <v>171</v>
      </c>
      <c r="BG13" s="80" t="s">
        <v>171</v>
      </c>
      <c r="BH13" s="80" t="s">
        <v>171</v>
      </c>
      <c r="BI13" s="80" t="s">
        <v>171</v>
      </c>
      <c r="BJ13" s="80" t="s">
        <v>171</v>
      </c>
      <c r="BK13" s="80" t="s">
        <v>171</v>
      </c>
      <c r="BL13" s="100" t="s">
        <v>180</v>
      </c>
      <c r="BM13" s="100" t="s">
        <v>180</v>
      </c>
      <c r="BN13" s="100" t="s">
        <v>171</v>
      </c>
      <c r="BO13" s="100" t="s">
        <v>171</v>
      </c>
      <c r="BP13" s="100" t="s">
        <v>193</v>
      </c>
      <c r="BQ13" s="100" t="s">
        <v>171</v>
      </c>
      <c r="BR13" s="100" t="s">
        <v>194</v>
      </c>
      <c r="BS13" s="100" t="s">
        <v>171</v>
      </c>
      <c r="BT13" s="100" t="s">
        <v>171</v>
      </c>
      <c r="BU13" s="100" t="s">
        <v>171</v>
      </c>
      <c r="BV13" s="100" t="s">
        <v>171</v>
      </c>
      <c r="BW13" s="100" t="s">
        <v>194</v>
      </c>
      <c r="BX13" s="255" t="s">
        <v>194</v>
      </c>
      <c r="BY13" s="36"/>
      <c r="CA13" s="18">
        <v>2</v>
      </c>
      <c r="CB13" s="18" t="str">
        <f t="shared" ref="CB13:CB76" si="11">IF(F13="","",VLOOKUP(F13,年齢変換表,2))</f>
        <v>G</v>
      </c>
      <c r="CC13" s="18" t="str">
        <f t="shared" ref="CC13:CC76" si="12">"立得点表!"&amp;$CB13&amp;"3:"&amp;$CB13&amp;"12"</f>
        <v>立得点表!G3:G12</v>
      </c>
      <c r="CD13" s="116" t="str">
        <f t="shared" ref="CD13:CD76" si="13">"立得点表!"&amp;$CB13&amp;"16:"&amp;$CB13&amp;"25"</f>
        <v>立得点表!G16:G25</v>
      </c>
      <c r="CE13" s="18" t="str">
        <f t="shared" ref="CE13:CE76" si="14">"立3段得点表!"&amp;$CB13&amp;"3:"&amp;$CB13&amp;"13"</f>
        <v>立3段得点表!G3:G13</v>
      </c>
      <c r="CF13" s="116" t="str">
        <f t="shared" ref="CF13:CF76" si="15">"立3段得点表!"&amp;$CB13&amp;"16:"&amp;$CB13&amp;"25"</f>
        <v>立3段得点表!G16:G25</v>
      </c>
      <c r="CG13" s="18" t="str">
        <f t="shared" ref="CG13:CG76" si="16">"ボール得点表!"&amp;$CB13&amp;"3:"&amp;$CB13&amp;"13"</f>
        <v>ボール得点表!G3:G13</v>
      </c>
      <c r="CH13" s="116" t="str">
        <f t="shared" ref="CH13:CH76" si="17">"ボール得点表!"&amp;$CB13&amp;"16:"&amp;$CB13&amp;"25"</f>
        <v>ボール得点表!G16:G25</v>
      </c>
      <c r="CI13" s="18" t="str">
        <f t="shared" ref="CI13:CI76" si="18">"50m得点表!"&amp;$CB13&amp;"3:"&amp;$CB13&amp;"13"</f>
        <v>50m得点表!G3:G13</v>
      </c>
      <c r="CJ13" s="116" t="str">
        <f t="shared" ref="CJ13:CJ76" si="19">"50m得点表!"&amp;$CB13&amp;"16:"&amp;$CB13&amp;"25"</f>
        <v>50m得点表!G16:G25</v>
      </c>
      <c r="CK13" s="18" t="str">
        <f t="shared" ref="CK13:CK76" si="20">"往得点表!"&amp;$CB13&amp;"3:"&amp;$CB13&amp;"13"</f>
        <v>往得点表!G3:G13</v>
      </c>
      <c r="CL13" s="116" t="str">
        <f t="shared" ref="CL13:CL76" si="21">"往得点表!"&amp;$CB13&amp;"16:"&amp;$CB13&amp;"25"</f>
        <v>往得点表!G16:G25</v>
      </c>
      <c r="CM13" s="18" t="str">
        <f t="shared" ref="CM13:CM76" si="22">"腕得点表!"&amp;$CB13&amp;"3:"&amp;$CB13&amp;"13"</f>
        <v>腕得点表!G3:G13</v>
      </c>
      <c r="CN13" s="116" t="str">
        <f t="shared" ref="CN13:CN76" si="23">"腕得点表!"&amp;$CB13&amp;"16:"&amp;$CB13&amp;"25"</f>
        <v>腕得点表!G16:G25</v>
      </c>
      <c r="CO13" s="18" t="str">
        <f t="shared" ref="CO13:CO76" si="24">"腕膝得点表!"&amp;$CB13&amp;"3:"&amp;$CB13&amp;"4"</f>
        <v>腕膝得点表!G3:G4</v>
      </c>
      <c r="CP13" s="116" t="str">
        <f t="shared" ref="CP13:CP76" si="25">"腕膝得点表!"&amp;$CB13&amp;"8:"&amp;$CB13&amp;"9"</f>
        <v>腕膝得点表!G8:G9</v>
      </c>
      <c r="CQ13" s="18" t="str">
        <f t="shared" ref="CQ13:CQ76" si="26">"20mシャトルラン得点表!"&amp;$CB13&amp;"3:"&amp;$CB13&amp;"13"</f>
        <v>20mシャトルラン得点表!G3:G13</v>
      </c>
      <c r="CR13" s="116" t="str">
        <f t="shared" ref="CR13:CR76" si="27">"20mシャトルラン得点表!"&amp;$CB13&amp;"16:"&amp;$CB13&amp;"25"</f>
        <v>20mシャトルラン得点表!G16:G25</v>
      </c>
      <c r="CS13" s="18" t="b">
        <f t="shared" ref="CS13:CS76" si="28">OR(AND(E13&lt;=7,E13&lt;&gt;""),AND(E13&gt;=50,E13=""))</f>
        <v>0</v>
      </c>
    </row>
    <row r="14" spans="1:97" s="18" customFormat="1" ht="18" customHeight="1">
      <c r="A14" s="5">
        <v>3</v>
      </c>
      <c r="B14" s="146" t="s">
        <v>165</v>
      </c>
      <c r="C14" s="16" t="s">
        <v>166</v>
      </c>
      <c r="D14" s="137">
        <v>38871</v>
      </c>
      <c r="E14" s="16" t="s">
        <v>219</v>
      </c>
      <c r="F14" s="138">
        <f>IF(D14="","",DATEDIF(D14,Q4,"y"))</f>
        <v>9</v>
      </c>
      <c r="G14" s="16">
        <v>140.1</v>
      </c>
      <c r="H14" s="16">
        <v>29</v>
      </c>
      <c r="I14" s="32">
        <v>130</v>
      </c>
      <c r="J14" s="29">
        <f t="shared" ca="1" si="0"/>
        <v>2</v>
      </c>
      <c r="K14" s="32">
        <v>370</v>
      </c>
      <c r="L14" s="29">
        <f t="shared" ca="1" si="1"/>
        <v>3</v>
      </c>
      <c r="M14" s="6" t="s">
        <v>55</v>
      </c>
      <c r="N14" s="62" t="s">
        <v>171</v>
      </c>
      <c r="O14" s="62" t="s">
        <v>180</v>
      </c>
      <c r="P14" s="62" t="s">
        <v>180</v>
      </c>
      <c r="Q14" s="150" t="s">
        <v>180</v>
      </c>
      <c r="R14" s="121">
        <v>8</v>
      </c>
      <c r="S14" s="36">
        <f t="shared" ca="1" si="2"/>
        <v>3</v>
      </c>
      <c r="T14" s="6" t="s">
        <v>179</v>
      </c>
      <c r="U14" s="62" t="s">
        <v>180</v>
      </c>
      <c r="V14" s="62" t="s">
        <v>171</v>
      </c>
      <c r="W14" s="62" t="s">
        <v>180</v>
      </c>
      <c r="X14" s="52" t="s">
        <v>171</v>
      </c>
      <c r="Y14" s="36">
        <v>9.3000000000000007</v>
      </c>
      <c r="Z14" s="143">
        <f t="shared" ca="1" si="3"/>
        <v>7</v>
      </c>
      <c r="AA14" s="6" t="s">
        <v>49</v>
      </c>
      <c r="AB14" s="62" t="s">
        <v>171</v>
      </c>
      <c r="AC14" s="62" t="s">
        <v>171</v>
      </c>
      <c r="AD14" s="62" t="s">
        <v>171</v>
      </c>
      <c r="AE14" s="32">
        <v>40</v>
      </c>
      <c r="AF14" s="29">
        <f t="shared" ca="1" si="4"/>
        <v>9</v>
      </c>
      <c r="AG14" s="32">
        <v>10</v>
      </c>
      <c r="AH14" s="29">
        <f t="shared" ca="1" si="5"/>
        <v>5</v>
      </c>
      <c r="AI14" s="121"/>
      <c r="AJ14" s="36" t="str">
        <f ca="1">IF(B14="","",IF(AI14="","",CHOOSE(MATCH(AI14,IF($C14="男",INDIRECT(CO14),INDIRECT(CP14)),1),1,2,3,4,5,6,7,8,9,10)))</f>
        <v/>
      </c>
      <c r="AK14" s="32">
        <v>60</v>
      </c>
      <c r="AL14" s="29">
        <f t="shared" ca="1" si="7"/>
        <v>8</v>
      </c>
      <c r="AM14" s="7">
        <f t="shared" si="8"/>
        <v>7</v>
      </c>
      <c r="AN14" s="7">
        <f t="shared" ca="1" si="9"/>
        <v>37</v>
      </c>
      <c r="AO14" s="7" t="str">
        <f ca="1">IF(AM14=7,VLOOKUP(AN14,設定!$A$2:$B$6,2,1),"---")</f>
        <v>3級</v>
      </c>
      <c r="AP14" s="71" t="s">
        <v>183</v>
      </c>
      <c r="AQ14" s="99"/>
      <c r="AR14" s="99"/>
      <c r="AS14" s="100" t="s">
        <v>185</v>
      </c>
      <c r="AT14" s="101">
        <v>3</v>
      </c>
      <c r="AU14" s="100">
        <v>4</v>
      </c>
      <c r="AV14" s="102">
        <v>8</v>
      </c>
      <c r="AW14" s="103">
        <f t="shared" si="10"/>
        <v>2</v>
      </c>
      <c r="AX14" s="100" t="s">
        <v>190</v>
      </c>
      <c r="AY14" s="100" t="s">
        <v>190</v>
      </c>
      <c r="AZ14" s="100" t="s">
        <v>190</v>
      </c>
      <c r="BA14" s="100" t="s">
        <v>191</v>
      </c>
      <c r="BB14" s="100" t="s">
        <v>191</v>
      </c>
      <c r="BC14" s="100" t="s">
        <v>192</v>
      </c>
      <c r="BD14" s="100"/>
      <c r="BE14" s="104"/>
      <c r="BF14" s="247" t="s">
        <v>171</v>
      </c>
      <c r="BG14" s="80" t="s">
        <v>171</v>
      </c>
      <c r="BH14" s="80" t="s">
        <v>171</v>
      </c>
      <c r="BI14" s="80" t="s">
        <v>171</v>
      </c>
      <c r="BJ14" s="80" t="s">
        <v>171</v>
      </c>
      <c r="BK14" s="80" t="s">
        <v>171</v>
      </c>
      <c r="BL14" s="100" t="s">
        <v>171</v>
      </c>
      <c r="BM14" s="100" t="s">
        <v>180</v>
      </c>
      <c r="BN14" s="100" t="s">
        <v>171</v>
      </c>
      <c r="BO14" s="100" t="s">
        <v>171</v>
      </c>
      <c r="BP14" s="100" t="s">
        <v>171</v>
      </c>
      <c r="BQ14" s="100" t="s">
        <v>171</v>
      </c>
      <c r="BR14" s="100" t="s">
        <v>194</v>
      </c>
      <c r="BS14" s="100" t="s">
        <v>171</v>
      </c>
      <c r="BT14" s="100" t="s">
        <v>180</v>
      </c>
      <c r="BU14" s="100" t="s">
        <v>193</v>
      </c>
      <c r="BV14" s="100" t="s">
        <v>180</v>
      </c>
      <c r="BW14" s="100" t="s">
        <v>194</v>
      </c>
      <c r="BX14" s="255" t="s">
        <v>195</v>
      </c>
      <c r="BY14" s="36"/>
      <c r="CA14" s="18">
        <v>3</v>
      </c>
      <c r="CB14" s="18" t="str">
        <f t="shared" si="11"/>
        <v>D</v>
      </c>
      <c r="CC14" s="18" t="str">
        <f t="shared" si="12"/>
        <v>立得点表!D3:D12</v>
      </c>
      <c r="CD14" s="116" t="str">
        <f t="shared" si="13"/>
        <v>立得点表!D16:D25</v>
      </c>
      <c r="CE14" s="18" t="str">
        <f t="shared" si="14"/>
        <v>立3段得点表!D3:D13</v>
      </c>
      <c r="CF14" s="116" t="str">
        <f t="shared" si="15"/>
        <v>立3段得点表!D16:D25</v>
      </c>
      <c r="CG14" s="18" t="str">
        <f t="shared" si="16"/>
        <v>ボール得点表!D3:D13</v>
      </c>
      <c r="CH14" s="116" t="str">
        <f t="shared" si="17"/>
        <v>ボール得点表!D16:D25</v>
      </c>
      <c r="CI14" s="18" t="str">
        <f t="shared" si="18"/>
        <v>50m得点表!D3:D13</v>
      </c>
      <c r="CJ14" s="116" t="str">
        <f t="shared" si="19"/>
        <v>50m得点表!D16:D25</v>
      </c>
      <c r="CK14" s="18" t="str">
        <f t="shared" si="20"/>
        <v>往得点表!D3:D13</v>
      </c>
      <c r="CL14" s="116" t="str">
        <f t="shared" si="21"/>
        <v>往得点表!D16:D25</v>
      </c>
      <c r="CM14" s="18" t="str">
        <f t="shared" si="22"/>
        <v>腕得点表!D3:D13</v>
      </c>
      <c r="CN14" s="116" t="str">
        <f t="shared" si="23"/>
        <v>腕得点表!D16:D25</v>
      </c>
      <c r="CO14" s="18" t="str">
        <f t="shared" si="24"/>
        <v>腕膝得点表!D3:D4</v>
      </c>
      <c r="CP14" s="116" t="str">
        <f t="shared" si="25"/>
        <v>腕膝得点表!D8:D9</v>
      </c>
      <c r="CQ14" s="18" t="str">
        <f t="shared" si="26"/>
        <v>20mシャトルラン得点表!D3:D13</v>
      </c>
      <c r="CR14" s="116" t="str">
        <f t="shared" si="27"/>
        <v>20mシャトルラン得点表!D16:D25</v>
      </c>
      <c r="CS14" s="18" t="b">
        <f t="shared" si="28"/>
        <v>0</v>
      </c>
    </row>
    <row r="15" spans="1:97" s="18" customFormat="1" ht="18" customHeight="1">
      <c r="A15" s="5">
        <v>4</v>
      </c>
      <c r="B15" s="146" t="s">
        <v>179</v>
      </c>
      <c r="C15" s="16" t="s">
        <v>146</v>
      </c>
      <c r="D15" s="137">
        <v>39686</v>
      </c>
      <c r="E15" s="16" t="s">
        <v>220</v>
      </c>
      <c r="F15" s="138">
        <f>IF(D15="","",DATEDIF(D15,Q4,"y"))</f>
        <v>7</v>
      </c>
      <c r="G15" s="16">
        <v>130.30000000000001</v>
      </c>
      <c r="H15" s="16">
        <v>27</v>
      </c>
      <c r="I15" s="32">
        <v>120</v>
      </c>
      <c r="J15" s="29">
        <f t="shared" ca="1" si="0"/>
        <v>2</v>
      </c>
      <c r="K15" s="32">
        <v>360</v>
      </c>
      <c r="L15" s="29">
        <f t="shared" ca="1" si="1"/>
        <v>5</v>
      </c>
      <c r="M15" s="6" t="s">
        <v>179</v>
      </c>
      <c r="N15" s="62" t="s">
        <v>171</v>
      </c>
      <c r="O15" s="62" t="s">
        <v>180</v>
      </c>
      <c r="P15" s="62" t="s">
        <v>171</v>
      </c>
      <c r="Q15" s="150" t="s">
        <v>180</v>
      </c>
      <c r="R15" s="121">
        <v>14</v>
      </c>
      <c r="S15" s="36">
        <f t="shared" ca="1" si="2"/>
        <v>6</v>
      </c>
      <c r="T15" s="6" t="s">
        <v>165</v>
      </c>
      <c r="U15" s="62" t="s">
        <v>171</v>
      </c>
      <c r="V15" s="62" t="s">
        <v>171</v>
      </c>
      <c r="W15" s="62" t="s">
        <v>171</v>
      </c>
      <c r="X15" s="52" t="s">
        <v>171</v>
      </c>
      <c r="Y15" s="36">
        <v>9.1</v>
      </c>
      <c r="Z15" s="143">
        <f t="shared" ca="1" si="3"/>
        <v>9</v>
      </c>
      <c r="AA15" s="6" t="s">
        <v>165</v>
      </c>
      <c r="AB15" s="62" t="s">
        <v>180</v>
      </c>
      <c r="AC15" s="62" t="s">
        <v>171</v>
      </c>
      <c r="AD15" s="150" t="s">
        <v>171</v>
      </c>
      <c r="AE15" s="32">
        <v>32</v>
      </c>
      <c r="AF15" s="29">
        <f t="shared" ca="1" si="4"/>
        <v>6</v>
      </c>
      <c r="AG15" s="32"/>
      <c r="AH15" s="29" t="str">
        <f t="shared" ca="1" si="5"/>
        <v/>
      </c>
      <c r="AI15" s="121">
        <v>10</v>
      </c>
      <c r="AJ15" s="36">
        <f t="shared" ca="1" si="6"/>
        <v>1</v>
      </c>
      <c r="AK15" s="32">
        <v>60</v>
      </c>
      <c r="AL15" s="29">
        <f t="shared" ca="1" si="7"/>
        <v>9</v>
      </c>
      <c r="AM15" s="7">
        <f t="shared" si="8"/>
        <v>7</v>
      </c>
      <c r="AN15" s="7">
        <f t="shared" ca="1" si="9"/>
        <v>38</v>
      </c>
      <c r="AO15" s="7" t="str">
        <f ca="1">IF(AM15=7,VLOOKUP(AN15,設定!$A$2:$B$6,2,1),"---")</f>
        <v>3級</v>
      </c>
      <c r="AP15" s="71" t="s">
        <v>183</v>
      </c>
      <c r="AQ15" s="99"/>
      <c r="AR15" s="99"/>
      <c r="AS15" s="100" t="s">
        <v>186</v>
      </c>
      <c r="AT15" s="101">
        <v>10</v>
      </c>
      <c r="AU15" s="100">
        <v>4</v>
      </c>
      <c r="AV15" s="102">
        <v>8</v>
      </c>
      <c r="AW15" s="103">
        <f t="shared" si="10"/>
        <v>2</v>
      </c>
      <c r="AX15" s="100" t="s">
        <v>190</v>
      </c>
      <c r="AY15" s="100" t="s">
        <v>190</v>
      </c>
      <c r="AZ15" s="100" t="s">
        <v>190</v>
      </c>
      <c r="BA15" s="100" t="s">
        <v>189</v>
      </c>
      <c r="BB15" s="100" t="s">
        <v>189</v>
      </c>
      <c r="BC15" s="100"/>
      <c r="BD15" s="100"/>
      <c r="BE15" s="104"/>
      <c r="BF15" s="105" t="s">
        <v>171</v>
      </c>
      <c r="BG15" s="100" t="s">
        <v>171</v>
      </c>
      <c r="BH15" s="100" t="s">
        <v>171</v>
      </c>
      <c r="BI15" s="100" t="s">
        <v>171</v>
      </c>
      <c r="BJ15" s="100" t="s">
        <v>171</v>
      </c>
      <c r="BK15" s="100" t="s">
        <v>171</v>
      </c>
      <c r="BL15" s="100" t="s">
        <v>171</v>
      </c>
      <c r="BM15" s="100" t="s">
        <v>171</v>
      </c>
      <c r="BN15" s="100" t="s">
        <v>171</v>
      </c>
      <c r="BO15" s="100" t="s">
        <v>171</v>
      </c>
      <c r="BP15" s="100" t="s">
        <v>171</v>
      </c>
      <c r="BQ15" s="100" t="s">
        <v>171</v>
      </c>
      <c r="BR15" s="100" t="s">
        <v>194</v>
      </c>
      <c r="BS15" s="100" t="s">
        <v>171</v>
      </c>
      <c r="BT15" s="100" t="s">
        <v>171</v>
      </c>
      <c r="BU15" s="100" t="s">
        <v>171</v>
      </c>
      <c r="BV15" s="100" t="s">
        <v>171</v>
      </c>
      <c r="BW15" s="100" t="s">
        <v>194</v>
      </c>
      <c r="BX15" s="255" t="s">
        <v>194</v>
      </c>
      <c r="BY15" s="36"/>
      <c r="CA15" s="18">
        <v>4</v>
      </c>
      <c r="CB15" s="18" t="str">
        <f t="shared" si="11"/>
        <v>B</v>
      </c>
      <c r="CC15" s="18" t="str">
        <f t="shared" si="12"/>
        <v>立得点表!B3:B12</v>
      </c>
      <c r="CD15" s="116" t="str">
        <f t="shared" si="13"/>
        <v>立得点表!B16:B25</v>
      </c>
      <c r="CE15" s="18" t="str">
        <f t="shared" si="14"/>
        <v>立3段得点表!B3:B13</v>
      </c>
      <c r="CF15" s="116" t="str">
        <f t="shared" si="15"/>
        <v>立3段得点表!B16:B25</v>
      </c>
      <c r="CG15" s="18" t="str">
        <f t="shared" si="16"/>
        <v>ボール得点表!B3:B13</v>
      </c>
      <c r="CH15" s="116" t="str">
        <f t="shared" si="17"/>
        <v>ボール得点表!B16:B25</v>
      </c>
      <c r="CI15" s="18" t="str">
        <f t="shared" si="18"/>
        <v>50m得点表!B3:B13</v>
      </c>
      <c r="CJ15" s="116" t="str">
        <f t="shared" si="19"/>
        <v>50m得点表!B16:B25</v>
      </c>
      <c r="CK15" s="18" t="str">
        <f t="shared" si="20"/>
        <v>往得点表!B3:B13</v>
      </c>
      <c r="CL15" s="116" t="str">
        <f t="shared" si="21"/>
        <v>往得点表!B16:B25</v>
      </c>
      <c r="CM15" s="18" t="str">
        <f t="shared" si="22"/>
        <v>腕得点表!B3:B13</v>
      </c>
      <c r="CN15" s="116" t="str">
        <f t="shared" si="23"/>
        <v>腕得点表!B16:B25</v>
      </c>
      <c r="CO15" s="18" t="str">
        <f t="shared" si="24"/>
        <v>腕膝得点表!B3:B4</v>
      </c>
      <c r="CP15" s="116" t="str">
        <f t="shared" si="25"/>
        <v>腕膝得点表!B8:B9</v>
      </c>
      <c r="CQ15" s="18" t="str">
        <f t="shared" si="26"/>
        <v>20mシャトルラン得点表!B3:B13</v>
      </c>
      <c r="CR15" s="116" t="str">
        <f t="shared" si="27"/>
        <v>20mシャトルラン得点表!B16:B25</v>
      </c>
      <c r="CS15" s="18" t="b">
        <f t="shared" si="28"/>
        <v>0</v>
      </c>
    </row>
    <row r="16" spans="1:97" s="140" customFormat="1" ht="18" customHeight="1">
      <c r="A16" s="10">
        <v>5</v>
      </c>
      <c r="B16" s="147"/>
      <c r="C16" s="15"/>
      <c r="D16" s="15"/>
      <c r="E16" s="15"/>
      <c r="F16" s="139" t="str">
        <f>IF(D16="","",DATEDIF(D16,Q4,"y"))</f>
        <v/>
      </c>
      <c r="G16" s="15"/>
      <c r="H16" s="15"/>
      <c r="I16" s="30"/>
      <c r="J16" s="31" t="str">
        <f t="shared" ca="1" si="0"/>
        <v/>
      </c>
      <c r="K16" s="30"/>
      <c r="L16" s="31" t="str">
        <f t="shared" ca="1" si="1"/>
        <v/>
      </c>
      <c r="M16" s="59"/>
      <c r="N16" s="60"/>
      <c r="O16" s="60"/>
      <c r="P16" s="60"/>
      <c r="Q16" s="151"/>
      <c r="R16" s="122"/>
      <c r="S16" s="38" t="str">
        <f t="shared" ca="1" si="2"/>
        <v/>
      </c>
      <c r="T16" s="59"/>
      <c r="U16" s="60"/>
      <c r="V16" s="60"/>
      <c r="W16" s="60"/>
      <c r="X16" s="61"/>
      <c r="Y16" s="38"/>
      <c r="Z16" s="144" t="str">
        <f t="shared" ca="1" si="3"/>
        <v/>
      </c>
      <c r="AA16" s="59"/>
      <c r="AB16" s="60"/>
      <c r="AC16" s="60"/>
      <c r="AD16" s="151"/>
      <c r="AE16" s="30"/>
      <c r="AF16" s="31" t="str">
        <f t="shared" ca="1" si="4"/>
        <v/>
      </c>
      <c r="AG16" s="30"/>
      <c r="AH16" s="31" t="str">
        <f t="shared" ca="1" si="5"/>
        <v/>
      </c>
      <c r="AI16" s="122"/>
      <c r="AJ16" s="38" t="str">
        <f t="shared" ca="1" si="6"/>
        <v/>
      </c>
      <c r="AK16" s="30"/>
      <c r="AL16" s="31" t="str">
        <f t="shared" ca="1" si="7"/>
        <v/>
      </c>
      <c r="AM16" s="11" t="str">
        <f t="shared" si="8"/>
        <v/>
      </c>
      <c r="AN16" s="11" t="str">
        <f t="shared" si="9"/>
        <v/>
      </c>
      <c r="AO16" s="11" t="str">
        <f>IF(AM16=7,VLOOKUP(AN16,設定!$A$2:$B$6,2,1),"---")</f>
        <v>---</v>
      </c>
      <c r="AP16" s="85"/>
      <c r="AQ16" s="86"/>
      <c r="AR16" s="86"/>
      <c r="AS16" s="87" t="s">
        <v>115</v>
      </c>
      <c r="AT16" s="88"/>
      <c r="AU16" s="87"/>
      <c r="AV16" s="89"/>
      <c r="AW16" s="90" t="str">
        <f t="shared" ref="AW16:AW76" si="29">IF(AV16="","",AV16/AU16)</f>
        <v/>
      </c>
      <c r="AX16" s="87" t="s">
        <v>115</v>
      </c>
      <c r="AY16" s="87" t="s">
        <v>115</v>
      </c>
      <c r="AZ16" s="87" t="s">
        <v>115</v>
      </c>
      <c r="BA16" s="87"/>
      <c r="BB16" s="87"/>
      <c r="BC16" s="87"/>
      <c r="BD16" s="87"/>
      <c r="BE16" s="91"/>
      <c r="BF16" s="96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256"/>
      <c r="BY16" s="38"/>
      <c r="CA16" s="140">
        <v>5</v>
      </c>
      <c r="CB16" s="140" t="str">
        <f t="shared" si="11"/>
        <v/>
      </c>
      <c r="CC16" s="140" t="str">
        <f t="shared" si="12"/>
        <v>立得点表!3:12</v>
      </c>
      <c r="CD16" s="141" t="str">
        <f t="shared" si="13"/>
        <v>立得点表!16:25</v>
      </c>
      <c r="CE16" s="140" t="str">
        <f t="shared" si="14"/>
        <v>立3段得点表!3:13</v>
      </c>
      <c r="CF16" s="141" t="str">
        <f t="shared" si="15"/>
        <v>立3段得点表!16:25</v>
      </c>
      <c r="CG16" s="140" t="str">
        <f t="shared" si="16"/>
        <v>ボール得点表!3:13</v>
      </c>
      <c r="CH16" s="141" t="str">
        <f t="shared" si="17"/>
        <v>ボール得点表!16:25</v>
      </c>
      <c r="CI16" s="140" t="str">
        <f t="shared" si="18"/>
        <v>50m得点表!3:13</v>
      </c>
      <c r="CJ16" s="141" t="str">
        <f t="shared" si="19"/>
        <v>50m得点表!16:25</v>
      </c>
      <c r="CK16" s="140" t="str">
        <f t="shared" si="20"/>
        <v>往得点表!3:13</v>
      </c>
      <c r="CL16" s="141" t="str">
        <f t="shared" si="21"/>
        <v>往得点表!16:25</v>
      </c>
      <c r="CM16" s="140" t="str">
        <f t="shared" si="22"/>
        <v>腕得点表!3:13</v>
      </c>
      <c r="CN16" s="141" t="str">
        <f t="shared" si="23"/>
        <v>腕得点表!16:25</v>
      </c>
      <c r="CO16" s="140" t="str">
        <f t="shared" si="24"/>
        <v>腕膝得点表!3:4</v>
      </c>
      <c r="CP16" s="141" t="str">
        <f t="shared" si="25"/>
        <v>腕膝得点表!8:9</v>
      </c>
      <c r="CQ16" s="140" t="str">
        <f t="shared" si="26"/>
        <v>20mシャトルラン得点表!3:13</v>
      </c>
      <c r="CR16" s="141" t="str">
        <f t="shared" si="27"/>
        <v>20mシャトルラン得点表!16:25</v>
      </c>
      <c r="CS16" s="140" t="b">
        <f t="shared" si="28"/>
        <v>0</v>
      </c>
    </row>
    <row r="17" spans="1:98" s="18" customFormat="1" ht="18" customHeight="1">
      <c r="A17" s="5">
        <v>6</v>
      </c>
      <c r="B17" s="145"/>
      <c r="C17" s="13"/>
      <c r="D17" s="63"/>
      <c r="E17" s="13"/>
      <c r="F17" s="138" t="str">
        <f>IF(D17="","",DATEDIF(D17,Q4,"y"))</f>
        <v/>
      </c>
      <c r="G17" s="13"/>
      <c r="H17" s="13"/>
      <c r="I17" s="28"/>
      <c r="J17" s="29" t="str">
        <f t="shared" ca="1" si="0"/>
        <v/>
      </c>
      <c r="K17" s="28"/>
      <c r="L17" s="29" t="str">
        <f t="shared" ca="1" si="1"/>
        <v/>
      </c>
      <c r="M17" s="6"/>
      <c r="N17" s="62"/>
      <c r="O17" s="62"/>
      <c r="P17" s="62"/>
      <c r="Q17" s="150"/>
      <c r="R17" s="121"/>
      <c r="S17" s="36" t="str">
        <f t="shared" ca="1" si="2"/>
        <v/>
      </c>
      <c r="T17" s="6"/>
      <c r="U17" s="62"/>
      <c r="V17" s="62"/>
      <c r="W17" s="62"/>
      <c r="X17" s="52"/>
      <c r="Y17" s="36"/>
      <c r="Z17" s="143" t="str">
        <f t="shared" ca="1" si="3"/>
        <v/>
      </c>
      <c r="AA17" s="6"/>
      <c r="AB17" s="62"/>
      <c r="AC17" s="62"/>
      <c r="AD17" s="150"/>
      <c r="AE17" s="28"/>
      <c r="AF17" s="29" t="str">
        <f t="shared" ca="1" si="4"/>
        <v/>
      </c>
      <c r="AG17" s="28"/>
      <c r="AH17" s="29" t="str">
        <f t="shared" ca="1" si="5"/>
        <v/>
      </c>
      <c r="AI17" s="121"/>
      <c r="AJ17" s="36" t="str">
        <f t="shared" ca="1" si="6"/>
        <v/>
      </c>
      <c r="AK17" s="28"/>
      <c r="AL17" s="29" t="str">
        <f t="shared" ca="1" si="7"/>
        <v/>
      </c>
      <c r="AM17" s="20" t="str">
        <f t="shared" si="8"/>
        <v/>
      </c>
      <c r="AN17" s="7" t="str">
        <f t="shared" si="9"/>
        <v/>
      </c>
      <c r="AO17" s="9" t="str">
        <f>IF(AM17=7,VLOOKUP(AN17,設定!$A$2:$B$6,2,1),"---")</f>
        <v>---</v>
      </c>
      <c r="AP17" s="98"/>
      <c r="AQ17" s="99"/>
      <c r="AR17" s="99"/>
      <c r="AS17" s="100" t="s">
        <v>115</v>
      </c>
      <c r="AT17" s="101"/>
      <c r="AU17" s="100"/>
      <c r="AV17" s="102"/>
      <c r="AW17" s="103" t="str">
        <f t="shared" si="29"/>
        <v/>
      </c>
      <c r="AX17" s="100" t="s">
        <v>115</v>
      </c>
      <c r="AY17" s="100" t="s">
        <v>115</v>
      </c>
      <c r="AZ17" s="100" t="s">
        <v>115</v>
      </c>
      <c r="BA17" s="100"/>
      <c r="BB17" s="100"/>
      <c r="BC17" s="100"/>
      <c r="BD17" s="100"/>
      <c r="BE17" s="104"/>
      <c r="BF17" s="105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255"/>
      <c r="BY17" s="36"/>
      <c r="CA17" s="18">
        <v>6</v>
      </c>
      <c r="CB17" s="18" t="str">
        <f t="shared" si="11"/>
        <v/>
      </c>
      <c r="CC17" s="18" t="str">
        <f t="shared" si="12"/>
        <v>立得点表!3:12</v>
      </c>
      <c r="CD17" s="116" t="str">
        <f t="shared" si="13"/>
        <v>立得点表!16:25</v>
      </c>
      <c r="CE17" s="18" t="str">
        <f t="shared" si="14"/>
        <v>立3段得点表!3:13</v>
      </c>
      <c r="CF17" s="116" t="str">
        <f t="shared" si="15"/>
        <v>立3段得点表!16:25</v>
      </c>
      <c r="CG17" s="18" t="str">
        <f t="shared" si="16"/>
        <v>ボール得点表!3:13</v>
      </c>
      <c r="CH17" s="116" t="str">
        <f t="shared" si="17"/>
        <v>ボール得点表!16:25</v>
      </c>
      <c r="CI17" s="18" t="str">
        <f t="shared" si="18"/>
        <v>50m得点表!3:13</v>
      </c>
      <c r="CJ17" s="116" t="str">
        <f t="shared" si="19"/>
        <v>50m得点表!16:25</v>
      </c>
      <c r="CK17" s="18" t="str">
        <f t="shared" si="20"/>
        <v>往得点表!3:13</v>
      </c>
      <c r="CL17" s="116" t="str">
        <f t="shared" si="21"/>
        <v>往得点表!16:25</v>
      </c>
      <c r="CM17" s="18" t="str">
        <f t="shared" si="22"/>
        <v>腕得点表!3:13</v>
      </c>
      <c r="CN17" s="116" t="str">
        <f t="shared" si="23"/>
        <v>腕得点表!16:25</v>
      </c>
      <c r="CO17" s="18" t="str">
        <f t="shared" si="24"/>
        <v>腕膝得点表!3:4</v>
      </c>
      <c r="CP17" s="116" t="str">
        <f t="shared" si="25"/>
        <v>腕膝得点表!8:9</v>
      </c>
      <c r="CQ17" s="18" t="str">
        <f t="shared" si="26"/>
        <v>20mシャトルラン得点表!3:13</v>
      </c>
      <c r="CR17" s="116" t="str">
        <f t="shared" si="27"/>
        <v>20mシャトルラン得点表!16:25</v>
      </c>
      <c r="CS17" s="18" t="b">
        <f t="shared" si="28"/>
        <v>0</v>
      </c>
    </row>
    <row r="18" spans="1:98" s="117" customFormat="1" ht="18" customHeight="1">
      <c r="A18" s="8">
        <v>7</v>
      </c>
      <c r="B18" s="146"/>
      <c r="C18" s="16"/>
      <c r="D18" s="137"/>
      <c r="E18" s="16"/>
      <c r="F18" s="138" t="str">
        <f>IF(D18="","",DATEDIF(D18,Q4,"y"))</f>
        <v/>
      </c>
      <c r="G18" s="16"/>
      <c r="H18" s="16"/>
      <c r="I18" s="32"/>
      <c r="J18" s="29" t="str">
        <f t="shared" ca="1" si="0"/>
        <v/>
      </c>
      <c r="K18" s="32"/>
      <c r="L18" s="29" t="str">
        <f t="shared" ca="1" si="1"/>
        <v/>
      </c>
      <c r="M18" s="6"/>
      <c r="N18" s="62"/>
      <c r="O18" s="62"/>
      <c r="P18" s="62"/>
      <c r="Q18" s="150"/>
      <c r="R18" s="121"/>
      <c r="S18" s="36" t="str">
        <f t="shared" ca="1" si="2"/>
        <v/>
      </c>
      <c r="T18" s="6"/>
      <c r="U18" s="62"/>
      <c r="V18" s="62"/>
      <c r="W18" s="62"/>
      <c r="X18" s="52"/>
      <c r="Y18" s="36"/>
      <c r="Z18" s="143" t="str">
        <f t="shared" ca="1" si="3"/>
        <v/>
      </c>
      <c r="AA18" s="6"/>
      <c r="AB18" s="62"/>
      <c r="AC18" s="62"/>
      <c r="AD18" s="150"/>
      <c r="AE18" s="32"/>
      <c r="AF18" s="29" t="str">
        <f t="shared" ca="1" si="4"/>
        <v/>
      </c>
      <c r="AG18" s="32"/>
      <c r="AH18" s="29" t="str">
        <f t="shared" ca="1" si="5"/>
        <v/>
      </c>
      <c r="AI18" s="121"/>
      <c r="AJ18" s="36" t="str">
        <f t="shared" ca="1" si="6"/>
        <v/>
      </c>
      <c r="AK18" s="32"/>
      <c r="AL18" s="29" t="str">
        <f t="shared" ca="1" si="7"/>
        <v/>
      </c>
      <c r="AM18" s="7" t="str">
        <f t="shared" si="8"/>
        <v/>
      </c>
      <c r="AN18" s="7" t="str">
        <f t="shared" si="9"/>
        <v/>
      </c>
      <c r="AO18" s="7" t="str">
        <f>IF(AM18=7,VLOOKUP(AN18,設定!$A$2:$B$6,2,1),"---")</f>
        <v>---</v>
      </c>
      <c r="AP18" s="78"/>
      <c r="AQ18" s="79"/>
      <c r="AR18" s="79"/>
      <c r="AS18" s="80" t="s">
        <v>115</v>
      </c>
      <c r="AT18" s="81"/>
      <c r="AU18" s="80"/>
      <c r="AV18" s="82"/>
      <c r="AW18" s="83" t="str">
        <f t="shared" si="29"/>
        <v/>
      </c>
      <c r="AX18" s="80" t="s">
        <v>115</v>
      </c>
      <c r="AY18" s="80" t="s">
        <v>115</v>
      </c>
      <c r="AZ18" s="80" t="s">
        <v>115</v>
      </c>
      <c r="BA18" s="80"/>
      <c r="BB18" s="80"/>
      <c r="BC18" s="80"/>
      <c r="BD18" s="80"/>
      <c r="BE18" s="84"/>
      <c r="BF18" s="95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257"/>
      <c r="BY18" s="37"/>
      <c r="CA18" s="117">
        <v>7</v>
      </c>
      <c r="CB18" s="18" t="str">
        <f t="shared" si="11"/>
        <v/>
      </c>
      <c r="CC18" s="18" t="str">
        <f t="shared" si="12"/>
        <v>立得点表!3:12</v>
      </c>
      <c r="CD18" s="116" t="str">
        <f t="shared" si="13"/>
        <v>立得点表!16:25</v>
      </c>
      <c r="CE18" s="18" t="str">
        <f t="shared" si="14"/>
        <v>立3段得点表!3:13</v>
      </c>
      <c r="CF18" s="116" t="str">
        <f t="shared" si="15"/>
        <v>立3段得点表!16:25</v>
      </c>
      <c r="CG18" s="18" t="str">
        <f t="shared" si="16"/>
        <v>ボール得点表!3:13</v>
      </c>
      <c r="CH18" s="116" t="str">
        <f t="shared" si="17"/>
        <v>ボール得点表!16:25</v>
      </c>
      <c r="CI18" s="18" t="str">
        <f t="shared" si="18"/>
        <v>50m得点表!3:13</v>
      </c>
      <c r="CJ18" s="116" t="str">
        <f t="shared" si="19"/>
        <v>50m得点表!16:25</v>
      </c>
      <c r="CK18" s="18" t="str">
        <f t="shared" si="20"/>
        <v>往得点表!3:13</v>
      </c>
      <c r="CL18" s="116" t="str">
        <f t="shared" si="21"/>
        <v>往得点表!16:25</v>
      </c>
      <c r="CM18" s="18" t="str">
        <f t="shared" si="22"/>
        <v>腕得点表!3:13</v>
      </c>
      <c r="CN18" s="116" t="str">
        <f t="shared" si="23"/>
        <v>腕得点表!16:25</v>
      </c>
      <c r="CO18" s="18" t="str">
        <f t="shared" si="24"/>
        <v>腕膝得点表!3:4</v>
      </c>
      <c r="CP18" s="116" t="str">
        <f t="shared" si="25"/>
        <v>腕膝得点表!8:9</v>
      </c>
      <c r="CQ18" s="18" t="str">
        <f t="shared" si="26"/>
        <v>20mシャトルラン得点表!3:13</v>
      </c>
      <c r="CR18" s="116" t="str">
        <f t="shared" si="27"/>
        <v>20mシャトルラン得点表!16:25</v>
      </c>
      <c r="CS18" s="117" t="b">
        <f t="shared" si="28"/>
        <v>0</v>
      </c>
    </row>
    <row r="19" spans="1:98" s="117" customFormat="1" ht="18" customHeight="1">
      <c r="A19" s="8">
        <v>8</v>
      </c>
      <c r="B19" s="146"/>
      <c r="C19" s="16"/>
      <c r="D19" s="16"/>
      <c r="E19" s="16"/>
      <c r="F19" s="138" t="str">
        <f>IF(D19="","",DATEDIF(D19,Q4,"y"))</f>
        <v/>
      </c>
      <c r="G19" s="16"/>
      <c r="H19" s="16"/>
      <c r="I19" s="32"/>
      <c r="J19" s="29" t="str">
        <f t="shared" ca="1" si="0"/>
        <v/>
      </c>
      <c r="K19" s="32"/>
      <c r="L19" s="29" t="str">
        <f t="shared" ca="1" si="1"/>
        <v/>
      </c>
      <c r="M19" s="6"/>
      <c r="N19" s="62"/>
      <c r="O19" s="62"/>
      <c r="P19" s="62"/>
      <c r="Q19" s="150"/>
      <c r="R19" s="121"/>
      <c r="S19" s="36" t="str">
        <f t="shared" ca="1" si="2"/>
        <v/>
      </c>
      <c r="T19" s="6"/>
      <c r="U19" s="62"/>
      <c r="V19" s="62"/>
      <c r="W19" s="62"/>
      <c r="X19" s="52"/>
      <c r="Y19" s="36"/>
      <c r="Z19" s="143" t="str">
        <f t="shared" ca="1" si="3"/>
        <v/>
      </c>
      <c r="AA19" s="6"/>
      <c r="AB19" s="62"/>
      <c r="AC19" s="62"/>
      <c r="AD19" s="150"/>
      <c r="AE19" s="32"/>
      <c r="AF19" s="29" t="str">
        <f t="shared" ca="1" si="4"/>
        <v/>
      </c>
      <c r="AG19" s="32"/>
      <c r="AH19" s="29" t="str">
        <f t="shared" ca="1" si="5"/>
        <v/>
      </c>
      <c r="AI19" s="121"/>
      <c r="AJ19" s="36" t="str">
        <f t="shared" ca="1" si="6"/>
        <v/>
      </c>
      <c r="AK19" s="32"/>
      <c r="AL19" s="29" t="str">
        <f t="shared" ca="1" si="7"/>
        <v/>
      </c>
      <c r="AM19" s="7" t="str">
        <f t="shared" si="8"/>
        <v/>
      </c>
      <c r="AN19" s="7" t="str">
        <f t="shared" si="9"/>
        <v/>
      </c>
      <c r="AO19" s="7" t="str">
        <f>IF(AM19=7,VLOOKUP(AN19,設定!$A$2:$B$6,2,1),"---")</f>
        <v>---</v>
      </c>
      <c r="AP19" s="78"/>
      <c r="AQ19" s="79"/>
      <c r="AR19" s="79"/>
      <c r="AS19" s="80" t="s">
        <v>115</v>
      </c>
      <c r="AT19" s="81"/>
      <c r="AU19" s="80"/>
      <c r="AV19" s="82"/>
      <c r="AW19" s="83" t="str">
        <f t="shared" si="29"/>
        <v/>
      </c>
      <c r="AX19" s="80" t="s">
        <v>115</v>
      </c>
      <c r="AY19" s="80" t="s">
        <v>115</v>
      </c>
      <c r="AZ19" s="80" t="s">
        <v>115</v>
      </c>
      <c r="BA19" s="80"/>
      <c r="BB19" s="80"/>
      <c r="BC19" s="80"/>
      <c r="BD19" s="80"/>
      <c r="BE19" s="84"/>
      <c r="BF19" s="95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257"/>
      <c r="BY19" s="37"/>
      <c r="CA19" s="117">
        <v>8</v>
      </c>
      <c r="CB19" s="18" t="str">
        <f t="shared" si="11"/>
        <v/>
      </c>
      <c r="CC19" s="18" t="str">
        <f t="shared" si="12"/>
        <v>立得点表!3:12</v>
      </c>
      <c r="CD19" s="116" t="str">
        <f t="shared" si="13"/>
        <v>立得点表!16:25</v>
      </c>
      <c r="CE19" s="18" t="str">
        <f t="shared" si="14"/>
        <v>立3段得点表!3:13</v>
      </c>
      <c r="CF19" s="116" t="str">
        <f t="shared" si="15"/>
        <v>立3段得点表!16:25</v>
      </c>
      <c r="CG19" s="18" t="str">
        <f t="shared" si="16"/>
        <v>ボール得点表!3:13</v>
      </c>
      <c r="CH19" s="116" t="str">
        <f t="shared" si="17"/>
        <v>ボール得点表!16:25</v>
      </c>
      <c r="CI19" s="18" t="str">
        <f t="shared" si="18"/>
        <v>50m得点表!3:13</v>
      </c>
      <c r="CJ19" s="116" t="str">
        <f t="shared" si="19"/>
        <v>50m得点表!16:25</v>
      </c>
      <c r="CK19" s="18" t="str">
        <f t="shared" si="20"/>
        <v>往得点表!3:13</v>
      </c>
      <c r="CL19" s="116" t="str">
        <f t="shared" si="21"/>
        <v>往得点表!16:25</v>
      </c>
      <c r="CM19" s="18" t="str">
        <f t="shared" si="22"/>
        <v>腕得点表!3:13</v>
      </c>
      <c r="CN19" s="116" t="str">
        <f t="shared" si="23"/>
        <v>腕得点表!16:25</v>
      </c>
      <c r="CO19" s="18" t="str">
        <f t="shared" si="24"/>
        <v>腕膝得点表!3:4</v>
      </c>
      <c r="CP19" s="116" t="str">
        <f t="shared" si="25"/>
        <v>腕膝得点表!8:9</v>
      </c>
      <c r="CQ19" s="18" t="str">
        <f t="shared" si="26"/>
        <v>20mシャトルラン得点表!3:13</v>
      </c>
      <c r="CR19" s="116" t="str">
        <f t="shared" si="27"/>
        <v>20mシャトルラン得点表!16:25</v>
      </c>
      <c r="CS19" s="117" t="b">
        <f t="shared" si="28"/>
        <v>0</v>
      </c>
    </row>
    <row r="20" spans="1:98" s="117" customFormat="1" ht="18" customHeight="1">
      <c r="A20" s="8">
        <v>9</v>
      </c>
      <c r="B20" s="146"/>
      <c r="C20" s="16"/>
      <c r="D20" s="16"/>
      <c r="E20" s="16"/>
      <c r="F20" s="138" t="str">
        <f>IF(D20="","",DATEDIF(D20,Q4,"y"))</f>
        <v/>
      </c>
      <c r="G20" s="16"/>
      <c r="H20" s="16"/>
      <c r="I20" s="32"/>
      <c r="J20" s="29" t="str">
        <f t="shared" ca="1" si="0"/>
        <v/>
      </c>
      <c r="K20" s="32"/>
      <c r="L20" s="29" t="str">
        <f t="shared" ca="1" si="1"/>
        <v/>
      </c>
      <c r="M20" s="6"/>
      <c r="N20" s="62"/>
      <c r="O20" s="62"/>
      <c r="P20" s="62"/>
      <c r="Q20" s="150"/>
      <c r="R20" s="121"/>
      <c r="S20" s="36" t="str">
        <f t="shared" ca="1" si="2"/>
        <v/>
      </c>
      <c r="T20" s="6"/>
      <c r="U20" s="62"/>
      <c r="V20" s="62"/>
      <c r="W20" s="62"/>
      <c r="X20" s="52"/>
      <c r="Y20" s="36"/>
      <c r="Z20" s="143" t="str">
        <f t="shared" ca="1" si="3"/>
        <v/>
      </c>
      <c r="AA20" s="6"/>
      <c r="AB20" s="62"/>
      <c r="AC20" s="62"/>
      <c r="AD20" s="150"/>
      <c r="AE20" s="32"/>
      <c r="AF20" s="29" t="str">
        <f t="shared" ca="1" si="4"/>
        <v/>
      </c>
      <c r="AG20" s="32"/>
      <c r="AH20" s="29" t="str">
        <f t="shared" ca="1" si="5"/>
        <v/>
      </c>
      <c r="AI20" s="121"/>
      <c r="AJ20" s="36" t="str">
        <f t="shared" ca="1" si="6"/>
        <v/>
      </c>
      <c r="AK20" s="32"/>
      <c r="AL20" s="29" t="str">
        <f t="shared" ca="1" si="7"/>
        <v/>
      </c>
      <c r="AM20" s="7" t="str">
        <f t="shared" si="8"/>
        <v/>
      </c>
      <c r="AN20" s="7" t="str">
        <f t="shared" si="9"/>
        <v/>
      </c>
      <c r="AO20" s="7" t="str">
        <f>IF(AM20=7,VLOOKUP(AN20,設定!$A$2:$B$6,2,1),"---")</f>
        <v>---</v>
      </c>
      <c r="AP20" s="78"/>
      <c r="AQ20" s="79"/>
      <c r="AR20" s="79"/>
      <c r="AS20" s="80" t="s">
        <v>115</v>
      </c>
      <c r="AT20" s="81"/>
      <c r="AU20" s="80"/>
      <c r="AV20" s="82"/>
      <c r="AW20" s="83" t="str">
        <f t="shared" si="29"/>
        <v/>
      </c>
      <c r="AX20" s="80" t="s">
        <v>115</v>
      </c>
      <c r="AY20" s="80" t="s">
        <v>115</v>
      </c>
      <c r="AZ20" s="80" t="s">
        <v>115</v>
      </c>
      <c r="BA20" s="80"/>
      <c r="BB20" s="80"/>
      <c r="BC20" s="80"/>
      <c r="BD20" s="80"/>
      <c r="BE20" s="84"/>
      <c r="BF20" s="95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257"/>
      <c r="BY20" s="37"/>
      <c r="CA20" s="117">
        <v>9</v>
      </c>
      <c r="CB20" s="18" t="str">
        <f t="shared" si="11"/>
        <v/>
      </c>
      <c r="CC20" s="18" t="str">
        <f t="shared" si="12"/>
        <v>立得点表!3:12</v>
      </c>
      <c r="CD20" s="116" t="str">
        <f t="shared" si="13"/>
        <v>立得点表!16:25</v>
      </c>
      <c r="CE20" s="18" t="str">
        <f t="shared" si="14"/>
        <v>立3段得点表!3:13</v>
      </c>
      <c r="CF20" s="116" t="str">
        <f t="shared" si="15"/>
        <v>立3段得点表!16:25</v>
      </c>
      <c r="CG20" s="18" t="str">
        <f t="shared" si="16"/>
        <v>ボール得点表!3:13</v>
      </c>
      <c r="CH20" s="116" t="str">
        <f t="shared" si="17"/>
        <v>ボール得点表!16:25</v>
      </c>
      <c r="CI20" s="18" t="str">
        <f t="shared" si="18"/>
        <v>50m得点表!3:13</v>
      </c>
      <c r="CJ20" s="116" t="str">
        <f t="shared" si="19"/>
        <v>50m得点表!16:25</v>
      </c>
      <c r="CK20" s="18" t="str">
        <f t="shared" si="20"/>
        <v>往得点表!3:13</v>
      </c>
      <c r="CL20" s="116" t="str">
        <f t="shared" si="21"/>
        <v>往得点表!16:25</v>
      </c>
      <c r="CM20" s="18" t="str">
        <f t="shared" si="22"/>
        <v>腕得点表!3:13</v>
      </c>
      <c r="CN20" s="116" t="str">
        <f t="shared" si="23"/>
        <v>腕得点表!16:25</v>
      </c>
      <c r="CO20" s="18" t="str">
        <f t="shared" si="24"/>
        <v>腕膝得点表!3:4</v>
      </c>
      <c r="CP20" s="116" t="str">
        <f t="shared" si="25"/>
        <v>腕膝得点表!8:9</v>
      </c>
      <c r="CQ20" s="18" t="str">
        <f t="shared" si="26"/>
        <v>20mシャトルラン得点表!3:13</v>
      </c>
      <c r="CR20" s="116" t="str">
        <f t="shared" si="27"/>
        <v>20mシャトルラン得点表!16:25</v>
      </c>
      <c r="CS20" s="117" t="b">
        <f t="shared" si="28"/>
        <v>0</v>
      </c>
    </row>
    <row r="21" spans="1:98" s="47" customFormat="1" ht="18" customHeight="1">
      <c r="A21" s="107">
        <v>10</v>
      </c>
      <c r="B21" s="147"/>
      <c r="C21" s="15"/>
      <c r="D21" s="15"/>
      <c r="E21" s="15"/>
      <c r="F21" s="139" t="str">
        <f>IF(D21="","",DATEDIF(D21,Q4,"y"))</f>
        <v/>
      </c>
      <c r="G21" s="15"/>
      <c r="H21" s="15"/>
      <c r="I21" s="30"/>
      <c r="J21" s="31" t="str">
        <f t="shared" ca="1" si="0"/>
        <v/>
      </c>
      <c r="K21" s="30"/>
      <c r="L21" s="31" t="str">
        <f t="shared" ca="1" si="1"/>
        <v/>
      </c>
      <c r="M21" s="59"/>
      <c r="N21" s="60"/>
      <c r="O21" s="60"/>
      <c r="P21" s="60"/>
      <c r="Q21" s="151"/>
      <c r="R21" s="122"/>
      <c r="S21" s="38" t="str">
        <f t="shared" ca="1" si="2"/>
        <v/>
      </c>
      <c r="T21" s="59"/>
      <c r="U21" s="60"/>
      <c r="V21" s="60"/>
      <c r="W21" s="60"/>
      <c r="X21" s="61"/>
      <c r="Y21" s="38"/>
      <c r="Z21" s="144" t="str">
        <f t="shared" ca="1" si="3"/>
        <v/>
      </c>
      <c r="AA21" s="59"/>
      <c r="AB21" s="60"/>
      <c r="AC21" s="60"/>
      <c r="AD21" s="151"/>
      <c r="AE21" s="30"/>
      <c r="AF21" s="31" t="str">
        <f t="shared" ca="1" si="4"/>
        <v/>
      </c>
      <c r="AG21" s="30"/>
      <c r="AH21" s="31" t="str">
        <f t="shared" ca="1" si="5"/>
        <v/>
      </c>
      <c r="AI21" s="122"/>
      <c r="AJ21" s="38" t="str">
        <f t="shared" ca="1" si="6"/>
        <v/>
      </c>
      <c r="AK21" s="30"/>
      <c r="AL21" s="31" t="str">
        <f t="shared" ca="1" si="7"/>
        <v/>
      </c>
      <c r="AM21" s="11" t="str">
        <f t="shared" si="8"/>
        <v/>
      </c>
      <c r="AN21" s="11" t="str">
        <f t="shared" si="9"/>
        <v/>
      </c>
      <c r="AO21" s="11" t="str">
        <f>IF(AM21=7,VLOOKUP(AN21,設定!$A$2:$B$6,2,1),"---")</f>
        <v>---</v>
      </c>
      <c r="AP21" s="108"/>
      <c r="AQ21" s="109"/>
      <c r="AR21" s="109"/>
      <c r="AS21" s="110" t="s">
        <v>115</v>
      </c>
      <c r="AT21" s="111"/>
      <c r="AU21" s="110"/>
      <c r="AV21" s="112"/>
      <c r="AW21" s="113" t="str">
        <f t="shared" si="29"/>
        <v/>
      </c>
      <c r="AX21" s="110" t="s">
        <v>115</v>
      </c>
      <c r="AY21" s="110" t="s">
        <v>115</v>
      </c>
      <c r="AZ21" s="110" t="s">
        <v>115</v>
      </c>
      <c r="BA21" s="110"/>
      <c r="BB21" s="110"/>
      <c r="BC21" s="110"/>
      <c r="BD21" s="110"/>
      <c r="BE21" s="114"/>
      <c r="BF21" s="115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258"/>
      <c r="BY21" s="106"/>
      <c r="CA21" s="47">
        <v>10</v>
      </c>
      <c r="CB21" s="140" t="str">
        <f t="shared" si="11"/>
        <v/>
      </c>
      <c r="CC21" s="140" t="str">
        <f t="shared" si="12"/>
        <v>立得点表!3:12</v>
      </c>
      <c r="CD21" s="141" t="str">
        <f t="shared" si="13"/>
        <v>立得点表!16:25</v>
      </c>
      <c r="CE21" s="140" t="str">
        <f t="shared" si="14"/>
        <v>立3段得点表!3:13</v>
      </c>
      <c r="CF21" s="141" t="str">
        <f t="shared" si="15"/>
        <v>立3段得点表!16:25</v>
      </c>
      <c r="CG21" s="140" t="str">
        <f t="shared" si="16"/>
        <v>ボール得点表!3:13</v>
      </c>
      <c r="CH21" s="141" t="str">
        <f t="shared" si="17"/>
        <v>ボール得点表!16:25</v>
      </c>
      <c r="CI21" s="140" t="str">
        <f t="shared" si="18"/>
        <v>50m得点表!3:13</v>
      </c>
      <c r="CJ21" s="141" t="str">
        <f t="shared" si="19"/>
        <v>50m得点表!16:25</v>
      </c>
      <c r="CK21" s="140" t="str">
        <f t="shared" si="20"/>
        <v>往得点表!3:13</v>
      </c>
      <c r="CL21" s="141" t="str">
        <f t="shared" si="21"/>
        <v>往得点表!16:25</v>
      </c>
      <c r="CM21" s="140" t="str">
        <f t="shared" si="22"/>
        <v>腕得点表!3:13</v>
      </c>
      <c r="CN21" s="141" t="str">
        <f t="shared" si="23"/>
        <v>腕得点表!16:25</v>
      </c>
      <c r="CO21" s="140" t="str">
        <f t="shared" si="24"/>
        <v>腕膝得点表!3:4</v>
      </c>
      <c r="CP21" s="141" t="str">
        <f t="shared" si="25"/>
        <v>腕膝得点表!8:9</v>
      </c>
      <c r="CQ21" s="140" t="str">
        <f t="shared" si="26"/>
        <v>20mシャトルラン得点表!3:13</v>
      </c>
      <c r="CR21" s="141" t="str">
        <f t="shared" si="27"/>
        <v>20mシャトルラン得点表!16:25</v>
      </c>
      <c r="CS21" s="140" t="b">
        <f t="shared" si="28"/>
        <v>0</v>
      </c>
      <c r="CT21" s="140"/>
    </row>
    <row r="22" spans="1:98" s="18" customFormat="1" ht="18" customHeight="1">
      <c r="A22" s="5">
        <v>11</v>
      </c>
      <c r="B22" s="145"/>
      <c r="C22" s="13"/>
      <c r="D22" s="63"/>
      <c r="E22" s="13"/>
      <c r="F22" s="138" t="str">
        <f>IF(D22="","",DATEDIF(D22,Q4,"y"))</f>
        <v/>
      </c>
      <c r="G22" s="13"/>
      <c r="H22" s="13"/>
      <c r="I22" s="28"/>
      <c r="J22" s="29" t="str">
        <f t="shared" ca="1" si="0"/>
        <v/>
      </c>
      <c r="K22" s="28"/>
      <c r="L22" s="29" t="str">
        <f t="shared" ca="1" si="1"/>
        <v/>
      </c>
      <c r="M22" s="6"/>
      <c r="N22" s="62"/>
      <c r="O22" s="62"/>
      <c r="P22" s="62"/>
      <c r="Q22" s="150"/>
      <c r="R22" s="121"/>
      <c r="S22" s="36" t="str">
        <f t="shared" ca="1" si="2"/>
        <v/>
      </c>
      <c r="T22" s="6"/>
      <c r="U22" s="62"/>
      <c r="V22" s="62"/>
      <c r="W22" s="62"/>
      <c r="X22" s="52"/>
      <c r="Y22" s="36"/>
      <c r="Z22" s="143" t="str">
        <f t="shared" ca="1" si="3"/>
        <v/>
      </c>
      <c r="AA22" s="6"/>
      <c r="AB22" s="62"/>
      <c r="AC22" s="62"/>
      <c r="AD22" s="150"/>
      <c r="AE22" s="28"/>
      <c r="AF22" s="29" t="str">
        <f t="shared" ca="1" si="4"/>
        <v/>
      </c>
      <c r="AG22" s="28"/>
      <c r="AH22" s="29" t="str">
        <f t="shared" ca="1" si="5"/>
        <v/>
      </c>
      <c r="AI22" s="121"/>
      <c r="AJ22" s="36" t="str">
        <f t="shared" ca="1" si="6"/>
        <v/>
      </c>
      <c r="AK22" s="28"/>
      <c r="AL22" s="29" t="str">
        <f t="shared" ca="1" si="7"/>
        <v/>
      </c>
      <c r="AM22" s="20" t="str">
        <f t="shared" si="8"/>
        <v/>
      </c>
      <c r="AN22" s="7" t="str">
        <f t="shared" si="9"/>
        <v/>
      </c>
      <c r="AO22" s="9" t="str">
        <f>IF(AM22=7,VLOOKUP(AN22,設定!$A$2:$B$6,2,1),"---")</f>
        <v>---</v>
      </c>
      <c r="AP22" s="98"/>
      <c r="AQ22" s="99"/>
      <c r="AR22" s="99"/>
      <c r="AS22" s="100" t="s">
        <v>115</v>
      </c>
      <c r="AT22" s="101"/>
      <c r="AU22" s="100"/>
      <c r="AV22" s="102"/>
      <c r="AW22" s="103" t="str">
        <f t="shared" si="29"/>
        <v/>
      </c>
      <c r="AX22" s="100" t="s">
        <v>115</v>
      </c>
      <c r="AY22" s="100" t="s">
        <v>115</v>
      </c>
      <c r="AZ22" s="100" t="s">
        <v>115</v>
      </c>
      <c r="BA22" s="100"/>
      <c r="BB22" s="100"/>
      <c r="BC22" s="100"/>
      <c r="BD22" s="100"/>
      <c r="BE22" s="104"/>
      <c r="BF22" s="105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255"/>
      <c r="BY22" s="36"/>
      <c r="CA22" s="18">
        <v>11</v>
      </c>
      <c r="CB22" s="18" t="str">
        <f t="shared" si="11"/>
        <v/>
      </c>
      <c r="CC22" s="18" t="str">
        <f t="shared" si="12"/>
        <v>立得点表!3:12</v>
      </c>
      <c r="CD22" s="116" t="str">
        <f t="shared" si="13"/>
        <v>立得点表!16:25</v>
      </c>
      <c r="CE22" s="18" t="str">
        <f t="shared" si="14"/>
        <v>立3段得点表!3:13</v>
      </c>
      <c r="CF22" s="116" t="str">
        <f t="shared" si="15"/>
        <v>立3段得点表!16:25</v>
      </c>
      <c r="CG22" s="18" t="str">
        <f t="shared" si="16"/>
        <v>ボール得点表!3:13</v>
      </c>
      <c r="CH22" s="116" t="str">
        <f t="shared" si="17"/>
        <v>ボール得点表!16:25</v>
      </c>
      <c r="CI22" s="18" t="str">
        <f t="shared" si="18"/>
        <v>50m得点表!3:13</v>
      </c>
      <c r="CJ22" s="116" t="str">
        <f t="shared" si="19"/>
        <v>50m得点表!16:25</v>
      </c>
      <c r="CK22" s="18" t="str">
        <f t="shared" si="20"/>
        <v>往得点表!3:13</v>
      </c>
      <c r="CL22" s="116" t="str">
        <f t="shared" si="21"/>
        <v>往得点表!16:25</v>
      </c>
      <c r="CM22" s="18" t="str">
        <f t="shared" si="22"/>
        <v>腕得点表!3:13</v>
      </c>
      <c r="CN22" s="116" t="str">
        <f t="shared" si="23"/>
        <v>腕得点表!16:25</v>
      </c>
      <c r="CO22" s="18" t="str">
        <f t="shared" si="24"/>
        <v>腕膝得点表!3:4</v>
      </c>
      <c r="CP22" s="116" t="str">
        <f t="shared" si="25"/>
        <v>腕膝得点表!8:9</v>
      </c>
      <c r="CQ22" s="18" t="str">
        <f t="shared" si="26"/>
        <v>20mシャトルラン得点表!3:13</v>
      </c>
      <c r="CR22" s="116" t="str">
        <f t="shared" si="27"/>
        <v>20mシャトルラン得点表!16:25</v>
      </c>
      <c r="CS22" s="18" t="b">
        <f t="shared" si="28"/>
        <v>0</v>
      </c>
    </row>
    <row r="23" spans="1:98" s="117" customFormat="1" ht="18" customHeight="1">
      <c r="A23" s="8">
        <v>12</v>
      </c>
      <c r="B23" s="146"/>
      <c r="C23" s="16"/>
      <c r="D23" s="137"/>
      <c r="E23" s="16"/>
      <c r="F23" s="138" t="str">
        <f>IF(D23="","",DATEDIF(D23,Q4,"y"))</f>
        <v/>
      </c>
      <c r="G23" s="16"/>
      <c r="H23" s="16"/>
      <c r="I23" s="32"/>
      <c r="J23" s="29" t="str">
        <f t="shared" ca="1" si="0"/>
        <v/>
      </c>
      <c r="K23" s="32"/>
      <c r="L23" s="29" t="str">
        <f t="shared" ca="1" si="1"/>
        <v/>
      </c>
      <c r="M23" s="6"/>
      <c r="N23" s="62"/>
      <c r="O23" s="62"/>
      <c r="P23" s="62"/>
      <c r="Q23" s="150"/>
      <c r="R23" s="121"/>
      <c r="S23" s="36" t="str">
        <f t="shared" ca="1" si="2"/>
        <v/>
      </c>
      <c r="T23" s="6"/>
      <c r="U23" s="62"/>
      <c r="V23" s="62"/>
      <c r="W23" s="62"/>
      <c r="X23" s="52"/>
      <c r="Y23" s="36"/>
      <c r="Z23" s="143" t="str">
        <f t="shared" ca="1" si="3"/>
        <v/>
      </c>
      <c r="AA23" s="6"/>
      <c r="AB23" s="62"/>
      <c r="AC23" s="62"/>
      <c r="AD23" s="150"/>
      <c r="AE23" s="32"/>
      <c r="AF23" s="29" t="str">
        <f t="shared" ca="1" si="4"/>
        <v/>
      </c>
      <c r="AG23" s="32"/>
      <c r="AH23" s="29" t="str">
        <f t="shared" ca="1" si="5"/>
        <v/>
      </c>
      <c r="AI23" s="121"/>
      <c r="AJ23" s="36" t="str">
        <f t="shared" ca="1" si="6"/>
        <v/>
      </c>
      <c r="AK23" s="32"/>
      <c r="AL23" s="29" t="str">
        <f t="shared" ca="1" si="7"/>
        <v/>
      </c>
      <c r="AM23" s="7" t="str">
        <f t="shared" si="8"/>
        <v/>
      </c>
      <c r="AN23" s="7" t="str">
        <f t="shared" si="9"/>
        <v/>
      </c>
      <c r="AO23" s="7" t="str">
        <f>IF(AM23=7,VLOOKUP(AN23,設定!$A$2:$B$6,2,1),"---")</f>
        <v>---</v>
      </c>
      <c r="AP23" s="78"/>
      <c r="AQ23" s="79"/>
      <c r="AR23" s="79"/>
      <c r="AS23" s="80" t="s">
        <v>115</v>
      </c>
      <c r="AT23" s="81"/>
      <c r="AU23" s="80"/>
      <c r="AV23" s="82"/>
      <c r="AW23" s="83" t="str">
        <f t="shared" si="29"/>
        <v/>
      </c>
      <c r="AX23" s="80" t="s">
        <v>115</v>
      </c>
      <c r="AY23" s="80" t="s">
        <v>115</v>
      </c>
      <c r="AZ23" s="80" t="s">
        <v>115</v>
      </c>
      <c r="BA23" s="80"/>
      <c r="BB23" s="80"/>
      <c r="BC23" s="80"/>
      <c r="BD23" s="80"/>
      <c r="BE23" s="84"/>
      <c r="BF23" s="95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257"/>
      <c r="BY23" s="37"/>
      <c r="CA23" s="117">
        <v>12</v>
      </c>
      <c r="CB23" s="18" t="str">
        <f t="shared" si="11"/>
        <v/>
      </c>
      <c r="CC23" s="18" t="str">
        <f t="shared" si="12"/>
        <v>立得点表!3:12</v>
      </c>
      <c r="CD23" s="116" t="str">
        <f t="shared" si="13"/>
        <v>立得点表!16:25</v>
      </c>
      <c r="CE23" s="18" t="str">
        <f t="shared" si="14"/>
        <v>立3段得点表!3:13</v>
      </c>
      <c r="CF23" s="116" t="str">
        <f t="shared" si="15"/>
        <v>立3段得点表!16:25</v>
      </c>
      <c r="CG23" s="18" t="str">
        <f t="shared" si="16"/>
        <v>ボール得点表!3:13</v>
      </c>
      <c r="CH23" s="116" t="str">
        <f t="shared" si="17"/>
        <v>ボール得点表!16:25</v>
      </c>
      <c r="CI23" s="18" t="str">
        <f t="shared" si="18"/>
        <v>50m得点表!3:13</v>
      </c>
      <c r="CJ23" s="116" t="str">
        <f t="shared" si="19"/>
        <v>50m得点表!16:25</v>
      </c>
      <c r="CK23" s="18" t="str">
        <f t="shared" si="20"/>
        <v>往得点表!3:13</v>
      </c>
      <c r="CL23" s="116" t="str">
        <f t="shared" si="21"/>
        <v>往得点表!16:25</v>
      </c>
      <c r="CM23" s="18" t="str">
        <f t="shared" si="22"/>
        <v>腕得点表!3:13</v>
      </c>
      <c r="CN23" s="116" t="str">
        <f t="shared" si="23"/>
        <v>腕得点表!16:25</v>
      </c>
      <c r="CO23" s="18" t="str">
        <f t="shared" si="24"/>
        <v>腕膝得点表!3:4</v>
      </c>
      <c r="CP23" s="116" t="str">
        <f t="shared" si="25"/>
        <v>腕膝得点表!8:9</v>
      </c>
      <c r="CQ23" s="18" t="str">
        <f t="shared" si="26"/>
        <v>20mシャトルラン得点表!3:13</v>
      </c>
      <c r="CR23" s="116" t="str">
        <f t="shared" si="27"/>
        <v>20mシャトルラン得点表!16:25</v>
      </c>
      <c r="CS23" s="117" t="b">
        <f t="shared" si="28"/>
        <v>0</v>
      </c>
    </row>
    <row r="24" spans="1:98" s="117" customFormat="1" ht="18" customHeight="1">
      <c r="A24" s="8">
        <v>13</v>
      </c>
      <c r="B24" s="146"/>
      <c r="C24" s="16"/>
      <c r="D24" s="16"/>
      <c r="E24" s="16"/>
      <c r="F24" s="138" t="str">
        <f>IF(D24="","",DATEDIF(D24,Q4,"y"))</f>
        <v/>
      </c>
      <c r="G24" s="16"/>
      <c r="H24" s="16"/>
      <c r="I24" s="32"/>
      <c r="J24" s="29" t="str">
        <f t="shared" ca="1" si="0"/>
        <v/>
      </c>
      <c r="K24" s="32"/>
      <c r="L24" s="29" t="str">
        <f t="shared" ca="1" si="1"/>
        <v/>
      </c>
      <c r="M24" s="6"/>
      <c r="N24" s="62"/>
      <c r="O24" s="62"/>
      <c r="P24" s="62"/>
      <c r="Q24" s="150"/>
      <c r="R24" s="121"/>
      <c r="S24" s="36" t="str">
        <f t="shared" ca="1" si="2"/>
        <v/>
      </c>
      <c r="T24" s="6"/>
      <c r="U24" s="62"/>
      <c r="V24" s="62"/>
      <c r="W24" s="62"/>
      <c r="X24" s="52"/>
      <c r="Y24" s="36"/>
      <c r="Z24" s="143" t="str">
        <f t="shared" ca="1" si="3"/>
        <v/>
      </c>
      <c r="AA24" s="6"/>
      <c r="AB24" s="62"/>
      <c r="AC24" s="62"/>
      <c r="AD24" s="150"/>
      <c r="AE24" s="32"/>
      <c r="AF24" s="29" t="str">
        <f t="shared" ca="1" si="4"/>
        <v/>
      </c>
      <c r="AG24" s="32"/>
      <c r="AH24" s="29" t="str">
        <f t="shared" ca="1" si="5"/>
        <v/>
      </c>
      <c r="AI24" s="121"/>
      <c r="AJ24" s="36" t="str">
        <f t="shared" ca="1" si="6"/>
        <v/>
      </c>
      <c r="AK24" s="32"/>
      <c r="AL24" s="29" t="str">
        <f t="shared" ca="1" si="7"/>
        <v/>
      </c>
      <c r="AM24" s="7" t="str">
        <f t="shared" si="8"/>
        <v/>
      </c>
      <c r="AN24" s="7" t="str">
        <f t="shared" si="9"/>
        <v/>
      </c>
      <c r="AO24" s="7" t="str">
        <f>IF(AM24=7,VLOOKUP(AN24,設定!$A$2:$B$6,2,1),"---")</f>
        <v>---</v>
      </c>
      <c r="AP24" s="78"/>
      <c r="AQ24" s="79"/>
      <c r="AR24" s="79"/>
      <c r="AS24" s="80" t="s">
        <v>115</v>
      </c>
      <c r="AT24" s="81"/>
      <c r="AU24" s="80"/>
      <c r="AV24" s="82"/>
      <c r="AW24" s="83" t="str">
        <f t="shared" si="29"/>
        <v/>
      </c>
      <c r="AX24" s="80" t="s">
        <v>115</v>
      </c>
      <c r="AY24" s="80" t="s">
        <v>115</v>
      </c>
      <c r="AZ24" s="80" t="s">
        <v>115</v>
      </c>
      <c r="BA24" s="80"/>
      <c r="BB24" s="80"/>
      <c r="BC24" s="80"/>
      <c r="BD24" s="80"/>
      <c r="BE24" s="84"/>
      <c r="BF24" s="95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257"/>
      <c r="BY24" s="37"/>
      <c r="CA24" s="117">
        <v>13</v>
      </c>
      <c r="CB24" s="18" t="str">
        <f t="shared" si="11"/>
        <v/>
      </c>
      <c r="CC24" s="18" t="str">
        <f t="shared" si="12"/>
        <v>立得点表!3:12</v>
      </c>
      <c r="CD24" s="116" t="str">
        <f t="shared" si="13"/>
        <v>立得点表!16:25</v>
      </c>
      <c r="CE24" s="18" t="str">
        <f t="shared" si="14"/>
        <v>立3段得点表!3:13</v>
      </c>
      <c r="CF24" s="116" t="str">
        <f t="shared" si="15"/>
        <v>立3段得点表!16:25</v>
      </c>
      <c r="CG24" s="18" t="str">
        <f t="shared" si="16"/>
        <v>ボール得点表!3:13</v>
      </c>
      <c r="CH24" s="116" t="str">
        <f t="shared" si="17"/>
        <v>ボール得点表!16:25</v>
      </c>
      <c r="CI24" s="18" t="str">
        <f t="shared" si="18"/>
        <v>50m得点表!3:13</v>
      </c>
      <c r="CJ24" s="116" t="str">
        <f t="shared" si="19"/>
        <v>50m得点表!16:25</v>
      </c>
      <c r="CK24" s="18" t="str">
        <f t="shared" si="20"/>
        <v>往得点表!3:13</v>
      </c>
      <c r="CL24" s="116" t="str">
        <f t="shared" si="21"/>
        <v>往得点表!16:25</v>
      </c>
      <c r="CM24" s="18" t="str">
        <f t="shared" si="22"/>
        <v>腕得点表!3:13</v>
      </c>
      <c r="CN24" s="116" t="str">
        <f t="shared" si="23"/>
        <v>腕得点表!16:25</v>
      </c>
      <c r="CO24" s="18" t="str">
        <f t="shared" si="24"/>
        <v>腕膝得点表!3:4</v>
      </c>
      <c r="CP24" s="116" t="str">
        <f t="shared" si="25"/>
        <v>腕膝得点表!8:9</v>
      </c>
      <c r="CQ24" s="18" t="str">
        <f t="shared" si="26"/>
        <v>20mシャトルラン得点表!3:13</v>
      </c>
      <c r="CR24" s="116" t="str">
        <f t="shared" si="27"/>
        <v>20mシャトルラン得点表!16:25</v>
      </c>
      <c r="CS24" s="117" t="b">
        <f t="shared" si="28"/>
        <v>0</v>
      </c>
    </row>
    <row r="25" spans="1:98" s="117" customFormat="1" ht="18" customHeight="1">
      <c r="A25" s="8">
        <v>14</v>
      </c>
      <c r="B25" s="146"/>
      <c r="C25" s="16"/>
      <c r="D25" s="16"/>
      <c r="E25" s="16"/>
      <c r="F25" s="138" t="str">
        <f>IF(D25="","",DATEDIF(D25,Q4,"y"))</f>
        <v/>
      </c>
      <c r="G25" s="16"/>
      <c r="H25" s="16"/>
      <c r="I25" s="32"/>
      <c r="J25" s="29" t="str">
        <f t="shared" ca="1" si="0"/>
        <v/>
      </c>
      <c r="K25" s="32"/>
      <c r="L25" s="29" t="str">
        <f t="shared" ca="1" si="1"/>
        <v/>
      </c>
      <c r="M25" s="6"/>
      <c r="N25" s="62"/>
      <c r="O25" s="62"/>
      <c r="P25" s="62"/>
      <c r="Q25" s="150"/>
      <c r="R25" s="121"/>
      <c r="S25" s="36" t="str">
        <f t="shared" ca="1" si="2"/>
        <v/>
      </c>
      <c r="T25" s="6"/>
      <c r="U25" s="62"/>
      <c r="V25" s="62"/>
      <c r="W25" s="62"/>
      <c r="X25" s="52"/>
      <c r="Y25" s="36"/>
      <c r="Z25" s="143" t="str">
        <f t="shared" ca="1" si="3"/>
        <v/>
      </c>
      <c r="AA25" s="6"/>
      <c r="AB25" s="62"/>
      <c r="AC25" s="62"/>
      <c r="AD25" s="150"/>
      <c r="AE25" s="32"/>
      <c r="AF25" s="29" t="str">
        <f t="shared" ca="1" si="4"/>
        <v/>
      </c>
      <c r="AG25" s="32"/>
      <c r="AH25" s="29" t="str">
        <f t="shared" ca="1" si="5"/>
        <v/>
      </c>
      <c r="AI25" s="121"/>
      <c r="AJ25" s="36" t="str">
        <f t="shared" ca="1" si="6"/>
        <v/>
      </c>
      <c r="AK25" s="32"/>
      <c r="AL25" s="29" t="str">
        <f t="shared" ca="1" si="7"/>
        <v/>
      </c>
      <c r="AM25" s="7" t="str">
        <f t="shared" si="8"/>
        <v/>
      </c>
      <c r="AN25" s="7" t="str">
        <f t="shared" si="9"/>
        <v/>
      </c>
      <c r="AO25" s="7" t="str">
        <f>IF(AM25=7,VLOOKUP(AN25,設定!$A$2:$B$6,2,1),"---")</f>
        <v>---</v>
      </c>
      <c r="AP25" s="78"/>
      <c r="AQ25" s="79"/>
      <c r="AR25" s="79"/>
      <c r="AS25" s="80" t="s">
        <v>115</v>
      </c>
      <c r="AT25" s="81"/>
      <c r="AU25" s="80"/>
      <c r="AV25" s="82"/>
      <c r="AW25" s="83" t="str">
        <f t="shared" si="29"/>
        <v/>
      </c>
      <c r="AX25" s="80" t="s">
        <v>115</v>
      </c>
      <c r="AY25" s="80" t="s">
        <v>115</v>
      </c>
      <c r="AZ25" s="80" t="s">
        <v>115</v>
      </c>
      <c r="BA25" s="80"/>
      <c r="BB25" s="80"/>
      <c r="BC25" s="80"/>
      <c r="BD25" s="80"/>
      <c r="BE25" s="84"/>
      <c r="BF25" s="95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257"/>
      <c r="BY25" s="37"/>
      <c r="CA25" s="117">
        <v>14</v>
      </c>
      <c r="CB25" s="18" t="str">
        <f t="shared" si="11"/>
        <v/>
      </c>
      <c r="CC25" s="18" t="str">
        <f t="shared" si="12"/>
        <v>立得点表!3:12</v>
      </c>
      <c r="CD25" s="116" t="str">
        <f t="shared" si="13"/>
        <v>立得点表!16:25</v>
      </c>
      <c r="CE25" s="18" t="str">
        <f t="shared" si="14"/>
        <v>立3段得点表!3:13</v>
      </c>
      <c r="CF25" s="116" t="str">
        <f t="shared" si="15"/>
        <v>立3段得点表!16:25</v>
      </c>
      <c r="CG25" s="18" t="str">
        <f t="shared" si="16"/>
        <v>ボール得点表!3:13</v>
      </c>
      <c r="CH25" s="116" t="str">
        <f t="shared" si="17"/>
        <v>ボール得点表!16:25</v>
      </c>
      <c r="CI25" s="18" t="str">
        <f t="shared" si="18"/>
        <v>50m得点表!3:13</v>
      </c>
      <c r="CJ25" s="116" t="str">
        <f t="shared" si="19"/>
        <v>50m得点表!16:25</v>
      </c>
      <c r="CK25" s="18" t="str">
        <f t="shared" si="20"/>
        <v>往得点表!3:13</v>
      </c>
      <c r="CL25" s="116" t="str">
        <f t="shared" si="21"/>
        <v>往得点表!16:25</v>
      </c>
      <c r="CM25" s="18" t="str">
        <f t="shared" si="22"/>
        <v>腕得点表!3:13</v>
      </c>
      <c r="CN25" s="116" t="str">
        <f t="shared" si="23"/>
        <v>腕得点表!16:25</v>
      </c>
      <c r="CO25" s="18" t="str">
        <f t="shared" si="24"/>
        <v>腕膝得点表!3:4</v>
      </c>
      <c r="CP25" s="116" t="str">
        <f t="shared" si="25"/>
        <v>腕膝得点表!8:9</v>
      </c>
      <c r="CQ25" s="18" t="str">
        <f t="shared" si="26"/>
        <v>20mシャトルラン得点表!3:13</v>
      </c>
      <c r="CR25" s="116" t="str">
        <f t="shared" si="27"/>
        <v>20mシャトルラン得点表!16:25</v>
      </c>
      <c r="CS25" s="117" t="b">
        <f t="shared" si="28"/>
        <v>0</v>
      </c>
    </row>
    <row r="26" spans="1:98" s="47" customFormat="1" ht="18" customHeight="1">
      <c r="A26" s="107">
        <v>15</v>
      </c>
      <c r="B26" s="147"/>
      <c r="C26" s="15"/>
      <c r="D26" s="15"/>
      <c r="E26" s="15"/>
      <c r="F26" s="139" t="str">
        <f>IF(D26="","",DATEDIF(D26,Q4,"y"))</f>
        <v/>
      </c>
      <c r="G26" s="15"/>
      <c r="H26" s="15"/>
      <c r="I26" s="30"/>
      <c r="J26" s="31" t="str">
        <f t="shared" ca="1" si="0"/>
        <v/>
      </c>
      <c r="K26" s="30"/>
      <c r="L26" s="31" t="str">
        <f t="shared" ca="1" si="1"/>
        <v/>
      </c>
      <c r="M26" s="59"/>
      <c r="N26" s="60"/>
      <c r="O26" s="60"/>
      <c r="P26" s="60"/>
      <c r="Q26" s="151"/>
      <c r="R26" s="122"/>
      <c r="S26" s="38" t="str">
        <f t="shared" ca="1" si="2"/>
        <v/>
      </c>
      <c r="T26" s="59"/>
      <c r="U26" s="60"/>
      <c r="V26" s="60"/>
      <c r="W26" s="60"/>
      <c r="X26" s="61"/>
      <c r="Y26" s="38"/>
      <c r="Z26" s="144" t="str">
        <f t="shared" ca="1" si="3"/>
        <v/>
      </c>
      <c r="AA26" s="59"/>
      <c r="AB26" s="60"/>
      <c r="AC26" s="60"/>
      <c r="AD26" s="151"/>
      <c r="AE26" s="30"/>
      <c r="AF26" s="31" t="str">
        <f t="shared" ca="1" si="4"/>
        <v/>
      </c>
      <c r="AG26" s="30"/>
      <c r="AH26" s="31" t="str">
        <f t="shared" ca="1" si="5"/>
        <v/>
      </c>
      <c r="AI26" s="122"/>
      <c r="AJ26" s="38" t="str">
        <f t="shared" ca="1" si="6"/>
        <v/>
      </c>
      <c r="AK26" s="30"/>
      <c r="AL26" s="31" t="str">
        <f t="shared" ca="1" si="7"/>
        <v/>
      </c>
      <c r="AM26" s="11" t="str">
        <f t="shared" si="8"/>
        <v/>
      </c>
      <c r="AN26" s="11" t="str">
        <f t="shared" si="9"/>
        <v/>
      </c>
      <c r="AO26" s="11" t="str">
        <f>IF(AM26=7,VLOOKUP(AN26,設定!$A$2:$B$6,2,1),"---")</f>
        <v>---</v>
      </c>
      <c r="AP26" s="108"/>
      <c r="AQ26" s="109"/>
      <c r="AR26" s="109"/>
      <c r="AS26" s="110" t="s">
        <v>115</v>
      </c>
      <c r="AT26" s="111"/>
      <c r="AU26" s="110"/>
      <c r="AV26" s="112"/>
      <c r="AW26" s="113" t="str">
        <f t="shared" si="29"/>
        <v/>
      </c>
      <c r="AX26" s="110" t="s">
        <v>115</v>
      </c>
      <c r="AY26" s="110" t="s">
        <v>115</v>
      </c>
      <c r="AZ26" s="110" t="s">
        <v>115</v>
      </c>
      <c r="BA26" s="110"/>
      <c r="BB26" s="110"/>
      <c r="BC26" s="110"/>
      <c r="BD26" s="110"/>
      <c r="BE26" s="114"/>
      <c r="BF26" s="115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258"/>
      <c r="BY26" s="106"/>
      <c r="CA26" s="140">
        <v>15</v>
      </c>
      <c r="CB26" s="140" t="str">
        <f t="shared" si="11"/>
        <v/>
      </c>
      <c r="CC26" s="140" t="str">
        <f t="shared" si="12"/>
        <v>立得点表!3:12</v>
      </c>
      <c r="CD26" s="141" t="str">
        <f t="shared" si="13"/>
        <v>立得点表!16:25</v>
      </c>
      <c r="CE26" s="140" t="str">
        <f t="shared" si="14"/>
        <v>立3段得点表!3:13</v>
      </c>
      <c r="CF26" s="141" t="str">
        <f t="shared" si="15"/>
        <v>立3段得点表!16:25</v>
      </c>
      <c r="CG26" s="140" t="str">
        <f t="shared" si="16"/>
        <v>ボール得点表!3:13</v>
      </c>
      <c r="CH26" s="141" t="str">
        <f t="shared" si="17"/>
        <v>ボール得点表!16:25</v>
      </c>
      <c r="CI26" s="140" t="str">
        <f t="shared" si="18"/>
        <v>50m得点表!3:13</v>
      </c>
      <c r="CJ26" s="141" t="str">
        <f t="shared" si="19"/>
        <v>50m得点表!16:25</v>
      </c>
      <c r="CK26" s="140" t="str">
        <f t="shared" si="20"/>
        <v>往得点表!3:13</v>
      </c>
      <c r="CL26" s="141" t="str">
        <f t="shared" si="21"/>
        <v>往得点表!16:25</v>
      </c>
      <c r="CM26" s="140" t="str">
        <f t="shared" si="22"/>
        <v>腕得点表!3:13</v>
      </c>
      <c r="CN26" s="141" t="str">
        <f t="shared" si="23"/>
        <v>腕得点表!16:25</v>
      </c>
      <c r="CO26" s="140" t="str">
        <f t="shared" si="24"/>
        <v>腕膝得点表!3:4</v>
      </c>
      <c r="CP26" s="141" t="str">
        <f t="shared" si="25"/>
        <v>腕膝得点表!8:9</v>
      </c>
      <c r="CQ26" s="140" t="str">
        <f t="shared" si="26"/>
        <v>20mシャトルラン得点表!3:13</v>
      </c>
      <c r="CR26" s="141" t="str">
        <f t="shared" si="27"/>
        <v>20mシャトルラン得点表!16:25</v>
      </c>
      <c r="CS26" s="140" t="b">
        <f t="shared" si="28"/>
        <v>0</v>
      </c>
    </row>
    <row r="27" spans="1:98" s="18" customFormat="1" ht="18" customHeight="1">
      <c r="A27" s="5">
        <v>16</v>
      </c>
      <c r="B27" s="145"/>
      <c r="C27" s="13"/>
      <c r="D27" s="63"/>
      <c r="E27" s="13"/>
      <c r="F27" s="138" t="str">
        <f>IF(D27="","",DATEDIF(D27,Q4,"y"))</f>
        <v/>
      </c>
      <c r="G27" s="13"/>
      <c r="H27" s="13"/>
      <c r="I27" s="28"/>
      <c r="J27" s="29" t="str">
        <f t="shared" ca="1" si="0"/>
        <v/>
      </c>
      <c r="K27" s="28"/>
      <c r="L27" s="29" t="str">
        <f t="shared" ca="1" si="1"/>
        <v/>
      </c>
      <c r="M27" s="6"/>
      <c r="N27" s="62"/>
      <c r="O27" s="62"/>
      <c r="P27" s="62"/>
      <c r="Q27" s="150"/>
      <c r="R27" s="121"/>
      <c r="S27" s="36" t="str">
        <f t="shared" ca="1" si="2"/>
        <v/>
      </c>
      <c r="T27" s="6"/>
      <c r="U27" s="62"/>
      <c r="V27" s="62"/>
      <c r="W27" s="62"/>
      <c r="X27" s="52"/>
      <c r="Y27" s="36"/>
      <c r="Z27" s="143" t="str">
        <f t="shared" ca="1" si="3"/>
        <v/>
      </c>
      <c r="AA27" s="6"/>
      <c r="AB27" s="62"/>
      <c r="AC27" s="62"/>
      <c r="AD27" s="150"/>
      <c r="AE27" s="28"/>
      <c r="AF27" s="29" t="str">
        <f t="shared" ca="1" si="4"/>
        <v/>
      </c>
      <c r="AG27" s="28"/>
      <c r="AH27" s="29" t="str">
        <f t="shared" ca="1" si="5"/>
        <v/>
      </c>
      <c r="AI27" s="121"/>
      <c r="AJ27" s="36" t="str">
        <f t="shared" ca="1" si="6"/>
        <v/>
      </c>
      <c r="AK27" s="28"/>
      <c r="AL27" s="29" t="str">
        <f t="shared" ca="1" si="7"/>
        <v/>
      </c>
      <c r="AM27" s="20" t="str">
        <f t="shared" si="8"/>
        <v/>
      </c>
      <c r="AN27" s="7" t="str">
        <f t="shared" si="9"/>
        <v/>
      </c>
      <c r="AO27" s="9" t="str">
        <f>IF(AM27=7,VLOOKUP(AN27,設定!$A$2:$B$6,2,1),"---")</f>
        <v>---</v>
      </c>
      <c r="AP27" s="98"/>
      <c r="AQ27" s="99"/>
      <c r="AR27" s="99"/>
      <c r="AS27" s="100" t="s">
        <v>115</v>
      </c>
      <c r="AT27" s="101"/>
      <c r="AU27" s="100"/>
      <c r="AV27" s="102"/>
      <c r="AW27" s="103" t="str">
        <f t="shared" si="29"/>
        <v/>
      </c>
      <c r="AX27" s="100" t="s">
        <v>115</v>
      </c>
      <c r="AY27" s="100" t="s">
        <v>115</v>
      </c>
      <c r="AZ27" s="100" t="s">
        <v>115</v>
      </c>
      <c r="BA27" s="100"/>
      <c r="BB27" s="100"/>
      <c r="BC27" s="100"/>
      <c r="BD27" s="100"/>
      <c r="BE27" s="104"/>
      <c r="BF27" s="105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55"/>
      <c r="BY27" s="36"/>
      <c r="CA27" s="18">
        <v>16</v>
      </c>
      <c r="CB27" s="18" t="str">
        <f t="shared" si="11"/>
        <v/>
      </c>
      <c r="CC27" s="18" t="str">
        <f t="shared" si="12"/>
        <v>立得点表!3:12</v>
      </c>
      <c r="CD27" s="116" t="str">
        <f t="shared" si="13"/>
        <v>立得点表!16:25</v>
      </c>
      <c r="CE27" s="18" t="str">
        <f t="shared" si="14"/>
        <v>立3段得点表!3:13</v>
      </c>
      <c r="CF27" s="116" t="str">
        <f t="shared" si="15"/>
        <v>立3段得点表!16:25</v>
      </c>
      <c r="CG27" s="18" t="str">
        <f t="shared" si="16"/>
        <v>ボール得点表!3:13</v>
      </c>
      <c r="CH27" s="116" t="str">
        <f t="shared" si="17"/>
        <v>ボール得点表!16:25</v>
      </c>
      <c r="CI27" s="18" t="str">
        <f t="shared" si="18"/>
        <v>50m得点表!3:13</v>
      </c>
      <c r="CJ27" s="116" t="str">
        <f t="shared" si="19"/>
        <v>50m得点表!16:25</v>
      </c>
      <c r="CK27" s="18" t="str">
        <f t="shared" si="20"/>
        <v>往得点表!3:13</v>
      </c>
      <c r="CL27" s="116" t="str">
        <f t="shared" si="21"/>
        <v>往得点表!16:25</v>
      </c>
      <c r="CM27" s="18" t="str">
        <f t="shared" si="22"/>
        <v>腕得点表!3:13</v>
      </c>
      <c r="CN27" s="116" t="str">
        <f t="shared" si="23"/>
        <v>腕得点表!16:25</v>
      </c>
      <c r="CO27" s="18" t="str">
        <f t="shared" si="24"/>
        <v>腕膝得点表!3:4</v>
      </c>
      <c r="CP27" s="116" t="str">
        <f t="shared" si="25"/>
        <v>腕膝得点表!8:9</v>
      </c>
      <c r="CQ27" s="18" t="str">
        <f t="shared" si="26"/>
        <v>20mシャトルラン得点表!3:13</v>
      </c>
      <c r="CR27" s="116" t="str">
        <f t="shared" si="27"/>
        <v>20mシャトルラン得点表!16:25</v>
      </c>
      <c r="CS27" s="18" t="b">
        <f t="shared" si="28"/>
        <v>0</v>
      </c>
    </row>
    <row r="28" spans="1:98" s="117" customFormat="1" ht="18" customHeight="1">
      <c r="A28" s="8">
        <v>17</v>
      </c>
      <c r="B28" s="146"/>
      <c r="C28" s="16"/>
      <c r="D28" s="137"/>
      <c r="E28" s="16"/>
      <c r="F28" s="138" t="str">
        <f>IF(D28="","",DATEDIF(D28,Q4,"y"))</f>
        <v/>
      </c>
      <c r="G28" s="16"/>
      <c r="H28" s="16"/>
      <c r="I28" s="32"/>
      <c r="J28" s="29" t="str">
        <f t="shared" ca="1" si="0"/>
        <v/>
      </c>
      <c r="K28" s="32"/>
      <c r="L28" s="29" t="str">
        <f t="shared" ca="1" si="1"/>
        <v/>
      </c>
      <c r="M28" s="6"/>
      <c r="N28" s="62"/>
      <c r="O28" s="62"/>
      <c r="P28" s="62"/>
      <c r="Q28" s="150"/>
      <c r="R28" s="121"/>
      <c r="S28" s="36" t="str">
        <f t="shared" ca="1" si="2"/>
        <v/>
      </c>
      <c r="T28" s="6"/>
      <c r="U28" s="62"/>
      <c r="V28" s="62"/>
      <c r="W28" s="62"/>
      <c r="X28" s="52"/>
      <c r="Y28" s="36"/>
      <c r="Z28" s="143" t="str">
        <f t="shared" ca="1" si="3"/>
        <v/>
      </c>
      <c r="AA28" s="6"/>
      <c r="AB28" s="62"/>
      <c r="AC28" s="62"/>
      <c r="AD28" s="150"/>
      <c r="AE28" s="32"/>
      <c r="AF28" s="29" t="str">
        <f t="shared" ca="1" si="4"/>
        <v/>
      </c>
      <c r="AG28" s="32"/>
      <c r="AH28" s="29" t="str">
        <f t="shared" ca="1" si="5"/>
        <v/>
      </c>
      <c r="AI28" s="121"/>
      <c r="AJ28" s="36" t="str">
        <f t="shared" ca="1" si="6"/>
        <v/>
      </c>
      <c r="AK28" s="32"/>
      <c r="AL28" s="29" t="str">
        <f t="shared" ca="1" si="7"/>
        <v/>
      </c>
      <c r="AM28" s="7" t="str">
        <f t="shared" si="8"/>
        <v/>
      </c>
      <c r="AN28" s="7" t="str">
        <f t="shared" si="9"/>
        <v/>
      </c>
      <c r="AO28" s="7" t="str">
        <f>IF(AM28=7,VLOOKUP(AN28,設定!$A$2:$B$6,2,1),"---")</f>
        <v>---</v>
      </c>
      <c r="AP28" s="78"/>
      <c r="AQ28" s="79"/>
      <c r="AR28" s="79"/>
      <c r="AS28" s="80" t="s">
        <v>115</v>
      </c>
      <c r="AT28" s="81"/>
      <c r="AU28" s="80"/>
      <c r="AV28" s="82"/>
      <c r="AW28" s="83" t="str">
        <f t="shared" si="29"/>
        <v/>
      </c>
      <c r="AX28" s="80" t="s">
        <v>115</v>
      </c>
      <c r="AY28" s="80" t="s">
        <v>115</v>
      </c>
      <c r="AZ28" s="80" t="s">
        <v>115</v>
      </c>
      <c r="BA28" s="80"/>
      <c r="BB28" s="80"/>
      <c r="BC28" s="80"/>
      <c r="BD28" s="80"/>
      <c r="BE28" s="84"/>
      <c r="BF28" s="95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257"/>
      <c r="BY28" s="37"/>
      <c r="CA28" s="117">
        <v>17</v>
      </c>
      <c r="CB28" s="18" t="str">
        <f t="shared" si="11"/>
        <v/>
      </c>
      <c r="CC28" s="18" t="str">
        <f t="shared" si="12"/>
        <v>立得点表!3:12</v>
      </c>
      <c r="CD28" s="116" t="str">
        <f t="shared" si="13"/>
        <v>立得点表!16:25</v>
      </c>
      <c r="CE28" s="18" t="str">
        <f t="shared" si="14"/>
        <v>立3段得点表!3:13</v>
      </c>
      <c r="CF28" s="116" t="str">
        <f t="shared" si="15"/>
        <v>立3段得点表!16:25</v>
      </c>
      <c r="CG28" s="18" t="str">
        <f t="shared" si="16"/>
        <v>ボール得点表!3:13</v>
      </c>
      <c r="CH28" s="116" t="str">
        <f t="shared" si="17"/>
        <v>ボール得点表!16:25</v>
      </c>
      <c r="CI28" s="18" t="str">
        <f t="shared" si="18"/>
        <v>50m得点表!3:13</v>
      </c>
      <c r="CJ28" s="116" t="str">
        <f t="shared" si="19"/>
        <v>50m得点表!16:25</v>
      </c>
      <c r="CK28" s="18" t="str">
        <f t="shared" si="20"/>
        <v>往得点表!3:13</v>
      </c>
      <c r="CL28" s="116" t="str">
        <f t="shared" si="21"/>
        <v>往得点表!16:25</v>
      </c>
      <c r="CM28" s="18" t="str">
        <f t="shared" si="22"/>
        <v>腕得点表!3:13</v>
      </c>
      <c r="CN28" s="116" t="str">
        <f t="shared" si="23"/>
        <v>腕得点表!16:25</v>
      </c>
      <c r="CO28" s="18" t="str">
        <f t="shared" si="24"/>
        <v>腕膝得点表!3:4</v>
      </c>
      <c r="CP28" s="116" t="str">
        <f t="shared" si="25"/>
        <v>腕膝得点表!8:9</v>
      </c>
      <c r="CQ28" s="18" t="str">
        <f t="shared" si="26"/>
        <v>20mシャトルラン得点表!3:13</v>
      </c>
      <c r="CR28" s="116" t="str">
        <f t="shared" si="27"/>
        <v>20mシャトルラン得点表!16:25</v>
      </c>
      <c r="CS28" s="117" t="b">
        <f t="shared" si="28"/>
        <v>0</v>
      </c>
    </row>
    <row r="29" spans="1:98" s="117" customFormat="1" ht="18" customHeight="1">
      <c r="A29" s="8">
        <v>18</v>
      </c>
      <c r="B29" s="146"/>
      <c r="C29" s="16"/>
      <c r="D29" s="16"/>
      <c r="E29" s="16"/>
      <c r="F29" s="138" t="str">
        <f>IF(D29="","",DATEDIF(D29,Q4,"y"))</f>
        <v/>
      </c>
      <c r="G29" s="16"/>
      <c r="H29" s="16"/>
      <c r="I29" s="32"/>
      <c r="J29" s="29" t="str">
        <f t="shared" ca="1" si="0"/>
        <v/>
      </c>
      <c r="K29" s="32"/>
      <c r="L29" s="29" t="str">
        <f t="shared" ca="1" si="1"/>
        <v/>
      </c>
      <c r="M29" s="6"/>
      <c r="N29" s="62"/>
      <c r="O29" s="62"/>
      <c r="P29" s="62"/>
      <c r="Q29" s="150"/>
      <c r="R29" s="121"/>
      <c r="S29" s="36" t="str">
        <f t="shared" ca="1" si="2"/>
        <v/>
      </c>
      <c r="T29" s="6"/>
      <c r="U29" s="62"/>
      <c r="V29" s="62"/>
      <c r="W29" s="62"/>
      <c r="X29" s="52"/>
      <c r="Y29" s="36"/>
      <c r="Z29" s="143" t="str">
        <f t="shared" ca="1" si="3"/>
        <v/>
      </c>
      <c r="AA29" s="6"/>
      <c r="AB29" s="62"/>
      <c r="AC29" s="62"/>
      <c r="AD29" s="150"/>
      <c r="AE29" s="32"/>
      <c r="AF29" s="29" t="str">
        <f t="shared" ca="1" si="4"/>
        <v/>
      </c>
      <c r="AG29" s="32"/>
      <c r="AH29" s="29" t="str">
        <f t="shared" ca="1" si="5"/>
        <v/>
      </c>
      <c r="AI29" s="121"/>
      <c r="AJ29" s="36" t="str">
        <f t="shared" ca="1" si="6"/>
        <v/>
      </c>
      <c r="AK29" s="32"/>
      <c r="AL29" s="29" t="str">
        <f t="shared" ca="1" si="7"/>
        <v/>
      </c>
      <c r="AM29" s="7" t="str">
        <f t="shared" si="8"/>
        <v/>
      </c>
      <c r="AN29" s="7" t="str">
        <f t="shared" si="9"/>
        <v/>
      </c>
      <c r="AO29" s="7" t="str">
        <f>IF(AM29=7,VLOOKUP(AN29,設定!$A$2:$B$6,2,1),"---")</f>
        <v>---</v>
      </c>
      <c r="AP29" s="78"/>
      <c r="AQ29" s="79"/>
      <c r="AR29" s="79"/>
      <c r="AS29" s="80" t="s">
        <v>115</v>
      </c>
      <c r="AT29" s="81"/>
      <c r="AU29" s="80"/>
      <c r="AV29" s="82"/>
      <c r="AW29" s="83" t="str">
        <f t="shared" si="29"/>
        <v/>
      </c>
      <c r="AX29" s="80" t="s">
        <v>115</v>
      </c>
      <c r="AY29" s="80" t="s">
        <v>115</v>
      </c>
      <c r="AZ29" s="80" t="s">
        <v>115</v>
      </c>
      <c r="BA29" s="80"/>
      <c r="BB29" s="80"/>
      <c r="BC29" s="80"/>
      <c r="BD29" s="80"/>
      <c r="BE29" s="84"/>
      <c r="BF29" s="95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257"/>
      <c r="BY29" s="37"/>
      <c r="CA29" s="117">
        <v>18</v>
      </c>
      <c r="CB29" s="18" t="str">
        <f t="shared" si="11"/>
        <v/>
      </c>
      <c r="CC29" s="18" t="str">
        <f t="shared" si="12"/>
        <v>立得点表!3:12</v>
      </c>
      <c r="CD29" s="116" t="str">
        <f t="shared" si="13"/>
        <v>立得点表!16:25</v>
      </c>
      <c r="CE29" s="18" t="str">
        <f t="shared" si="14"/>
        <v>立3段得点表!3:13</v>
      </c>
      <c r="CF29" s="116" t="str">
        <f t="shared" si="15"/>
        <v>立3段得点表!16:25</v>
      </c>
      <c r="CG29" s="18" t="str">
        <f t="shared" si="16"/>
        <v>ボール得点表!3:13</v>
      </c>
      <c r="CH29" s="116" t="str">
        <f t="shared" si="17"/>
        <v>ボール得点表!16:25</v>
      </c>
      <c r="CI29" s="18" t="str">
        <f t="shared" si="18"/>
        <v>50m得点表!3:13</v>
      </c>
      <c r="CJ29" s="116" t="str">
        <f t="shared" si="19"/>
        <v>50m得点表!16:25</v>
      </c>
      <c r="CK29" s="18" t="str">
        <f t="shared" si="20"/>
        <v>往得点表!3:13</v>
      </c>
      <c r="CL29" s="116" t="str">
        <f t="shared" si="21"/>
        <v>往得点表!16:25</v>
      </c>
      <c r="CM29" s="18" t="str">
        <f t="shared" si="22"/>
        <v>腕得点表!3:13</v>
      </c>
      <c r="CN29" s="116" t="str">
        <f t="shared" si="23"/>
        <v>腕得点表!16:25</v>
      </c>
      <c r="CO29" s="18" t="str">
        <f t="shared" si="24"/>
        <v>腕膝得点表!3:4</v>
      </c>
      <c r="CP29" s="116" t="str">
        <f t="shared" si="25"/>
        <v>腕膝得点表!8:9</v>
      </c>
      <c r="CQ29" s="18" t="str">
        <f t="shared" si="26"/>
        <v>20mシャトルラン得点表!3:13</v>
      </c>
      <c r="CR29" s="116" t="str">
        <f t="shared" si="27"/>
        <v>20mシャトルラン得点表!16:25</v>
      </c>
      <c r="CS29" s="117" t="b">
        <f t="shared" si="28"/>
        <v>0</v>
      </c>
    </row>
    <row r="30" spans="1:98" s="117" customFormat="1" ht="18" customHeight="1">
      <c r="A30" s="8">
        <v>19</v>
      </c>
      <c r="B30" s="146"/>
      <c r="C30" s="16"/>
      <c r="D30" s="16"/>
      <c r="E30" s="16"/>
      <c r="F30" s="138" t="str">
        <f>IF(D30="","",DATEDIF(D30,Q4,"y"))</f>
        <v/>
      </c>
      <c r="G30" s="16"/>
      <c r="H30" s="16"/>
      <c r="I30" s="32"/>
      <c r="J30" s="29" t="str">
        <f t="shared" ca="1" si="0"/>
        <v/>
      </c>
      <c r="K30" s="32"/>
      <c r="L30" s="29" t="str">
        <f t="shared" ca="1" si="1"/>
        <v/>
      </c>
      <c r="M30" s="6"/>
      <c r="N30" s="62"/>
      <c r="O30" s="62"/>
      <c r="P30" s="62"/>
      <c r="Q30" s="150"/>
      <c r="R30" s="121"/>
      <c r="S30" s="36" t="str">
        <f t="shared" ca="1" si="2"/>
        <v/>
      </c>
      <c r="T30" s="6"/>
      <c r="U30" s="62"/>
      <c r="V30" s="62"/>
      <c r="W30" s="62"/>
      <c r="X30" s="52"/>
      <c r="Y30" s="36"/>
      <c r="Z30" s="143" t="str">
        <f t="shared" ca="1" si="3"/>
        <v/>
      </c>
      <c r="AA30" s="6"/>
      <c r="AB30" s="62"/>
      <c r="AC30" s="62"/>
      <c r="AD30" s="150"/>
      <c r="AE30" s="32"/>
      <c r="AF30" s="29" t="str">
        <f t="shared" ca="1" si="4"/>
        <v/>
      </c>
      <c r="AG30" s="32"/>
      <c r="AH30" s="29" t="str">
        <f t="shared" ca="1" si="5"/>
        <v/>
      </c>
      <c r="AI30" s="121"/>
      <c r="AJ30" s="36" t="str">
        <f t="shared" ca="1" si="6"/>
        <v/>
      </c>
      <c r="AK30" s="32"/>
      <c r="AL30" s="29" t="str">
        <f t="shared" ca="1" si="7"/>
        <v/>
      </c>
      <c r="AM30" s="7" t="str">
        <f t="shared" si="8"/>
        <v/>
      </c>
      <c r="AN30" s="7" t="str">
        <f t="shared" si="9"/>
        <v/>
      </c>
      <c r="AO30" s="7" t="str">
        <f>IF(AM30=7,VLOOKUP(AN30,設定!$A$2:$B$6,2,1),"---")</f>
        <v>---</v>
      </c>
      <c r="AP30" s="78"/>
      <c r="AQ30" s="79"/>
      <c r="AR30" s="79"/>
      <c r="AS30" s="80" t="s">
        <v>115</v>
      </c>
      <c r="AT30" s="81"/>
      <c r="AU30" s="80"/>
      <c r="AV30" s="82"/>
      <c r="AW30" s="83" t="str">
        <f t="shared" si="29"/>
        <v/>
      </c>
      <c r="AX30" s="80" t="s">
        <v>115</v>
      </c>
      <c r="AY30" s="80" t="s">
        <v>115</v>
      </c>
      <c r="AZ30" s="80" t="s">
        <v>115</v>
      </c>
      <c r="BA30" s="80"/>
      <c r="BB30" s="80"/>
      <c r="BC30" s="80"/>
      <c r="BD30" s="80"/>
      <c r="BE30" s="84"/>
      <c r="BF30" s="95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257"/>
      <c r="BY30" s="37"/>
      <c r="CA30" s="117">
        <v>19</v>
      </c>
      <c r="CB30" s="18" t="str">
        <f t="shared" si="11"/>
        <v/>
      </c>
      <c r="CC30" s="18" t="str">
        <f t="shared" si="12"/>
        <v>立得点表!3:12</v>
      </c>
      <c r="CD30" s="116" t="str">
        <f t="shared" si="13"/>
        <v>立得点表!16:25</v>
      </c>
      <c r="CE30" s="18" t="str">
        <f t="shared" si="14"/>
        <v>立3段得点表!3:13</v>
      </c>
      <c r="CF30" s="116" t="str">
        <f t="shared" si="15"/>
        <v>立3段得点表!16:25</v>
      </c>
      <c r="CG30" s="18" t="str">
        <f t="shared" si="16"/>
        <v>ボール得点表!3:13</v>
      </c>
      <c r="CH30" s="116" t="str">
        <f t="shared" si="17"/>
        <v>ボール得点表!16:25</v>
      </c>
      <c r="CI30" s="18" t="str">
        <f t="shared" si="18"/>
        <v>50m得点表!3:13</v>
      </c>
      <c r="CJ30" s="116" t="str">
        <f t="shared" si="19"/>
        <v>50m得点表!16:25</v>
      </c>
      <c r="CK30" s="18" t="str">
        <f t="shared" si="20"/>
        <v>往得点表!3:13</v>
      </c>
      <c r="CL30" s="116" t="str">
        <f t="shared" si="21"/>
        <v>往得点表!16:25</v>
      </c>
      <c r="CM30" s="18" t="str">
        <f t="shared" si="22"/>
        <v>腕得点表!3:13</v>
      </c>
      <c r="CN30" s="116" t="str">
        <f t="shared" si="23"/>
        <v>腕得点表!16:25</v>
      </c>
      <c r="CO30" s="18" t="str">
        <f t="shared" si="24"/>
        <v>腕膝得点表!3:4</v>
      </c>
      <c r="CP30" s="116" t="str">
        <f t="shared" si="25"/>
        <v>腕膝得点表!8:9</v>
      </c>
      <c r="CQ30" s="18" t="str">
        <f t="shared" si="26"/>
        <v>20mシャトルラン得点表!3:13</v>
      </c>
      <c r="CR30" s="116" t="str">
        <f t="shared" si="27"/>
        <v>20mシャトルラン得点表!16:25</v>
      </c>
      <c r="CS30" s="117" t="b">
        <f t="shared" si="28"/>
        <v>0</v>
      </c>
    </row>
    <row r="31" spans="1:98" s="47" customFormat="1" ht="18" customHeight="1">
      <c r="A31" s="107">
        <v>20</v>
      </c>
      <c r="B31" s="147"/>
      <c r="C31" s="15"/>
      <c r="D31" s="15"/>
      <c r="E31" s="15"/>
      <c r="F31" s="139" t="str">
        <f>IF(D31="","",DATEDIF(D31,Q4,"y"))</f>
        <v/>
      </c>
      <c r="G31" s="15"/>
      <c r="H31" s="15"/>
      <c r="I31" s="30"/>
      <c r="J31" s="31" t="str">
        <f t="shared" ca="1" si="0"/>
        <v/>
      </c>
      <c r="K31" s="30"/>
      <c r="L31" s="31" t="str">
        <f t="shared" ca="1" si="1"/>
        <v/>
      </c>
      <c r="M31" s="59"/>
      <c r="N31" s="60"/>
      <c r="O31" s="60"/>
      <c r="P31" s="60"/>
      <c r="Q31" s="151"/>
      <c r="R31" s="122"/>
      <c r="S31" s="38" t="str">
        <f t="shared" ca="1" si="2"/>
        <v/>
      </c>
      <c r="T31" s="59"/>
      <c r="U31" s="60"/>
      <c r="V31" s="60"/>
      <c r="W31" s="60"/>
      <c r="X31" s="61"/>
      <c r="Y31" s="38"/>
      <c r="Z31" s="144" t="str">
        <f t="shared" ca="1" si="3"/>
        <v/>
      </c>
      <c r="AA31" s="59"/>
      <c r="AB31" s="60"/>
      <c r="AC31" s="60"/>
      <c r="AD31" s="151"/>
      <c r="AE31" s="30"/>
      <c r="AF31" s="31" t="str">
        <f t="shared" ca="1" si="4"/>
        <v/>
      </c>
      <c r="AG31" s="30"/>
      <c r="AH31" s="31" t="str">
        <f t="shared" ca="1" si="5"/>
        <v/>
      </c>
      <c r="AI31" s="122"/>
      <c r="AJ31" s="38" t="str">
        <f t="shared" ca="1" si="6"/>
        <v/>
      </c>
      <c r="AK31" s="30"/>
      <c r="AL31" s="31" t="str">
        <f t="shared" ca="1" si="7"/>
        <v/>
      </c>
      <c r="AM31" s="11" t="str">
        <f t="shared" si="8"/>
        <v/>
      </c>
      <c r="AN31" s="11" t="str">
        <f t="shared" si="9"/>
        <v/>
      </c>
      <c r="AO31" s="11" t="str">
        <f>IF(AM31=7,VLOOKUP(AN31,設定!$A$2:$B$6,2,1),"---")</f>
        <v>---</v>
      </c>
      <c r="AP31" s="108"/>
      <c r="AQ31" s="109"/>
      <c r="AR31" s="109"/>
      <c r="AS31" s="110" t="s">
        <v>115</v>
      </c>
      <c r="AT31" s="111"/>
      <c r="AU31" s="110"/>
      <c r="AV31" s="112"/>
      <c r="AW31" s="113" t="str">
        <f t="shared" si="29"/>
        <v/>
      </c>
      <c r="AX31" s="110" t="s">
        <v>115</v>
      </c>
      <c r="AY31" s="110" t="s">
        <v>115</v>
      </c>
      <c r="AZ31" s="110" t="s">
        <v>115</v>
      </c>
      <c r="BA31" s="110"/>
      <c r="BB31" s="110"/>
      <c r="BC31" s="110"/>
      <c r="BD31" s="110"/>
      <c r="BE31" s="114"/>
      <c r="BF31" s="115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258"/>
      <c r="BY31" s="106"/>
      <c r="CA31" s="140">
        <v>20</v>
      </c>
      <c r="CB31" s="140" t="str">
        <f t="shared" si="11"/>
        <v/>
      </c>
      <c r="CC31" s="140" t="str">
        <f t="shared" si="12"/>
        <v>立得点表!3:12</v>
      </c>
      <c r="CD31" s="141" t="str">
        <f t="shared" si="13"/>
        <v>立得点表!16:25</v>
      </c>
      <c r="CE31" s="140" t="str">
        <f t="shared" si="14"/>
        <v>立3段得点表!3:13</v>
      </c>
      <c r="CF31" s="141" t="str">
        <f t="shared" si="15"/>
        <v>立3段得点表!16:25</v>
      </c>
      <c r="CG31" s="140" t="str">
        <f t="shared" si="16"/>
        <v>ボール得点表!3:13</v>
      </c>
      <c r="CH31" s="141" t="str">
        <f t="shared" si="17"/>
        <v>ボール得点表!16:25</v>
      </c>
      <c r="CI31" s="140" t="str">
        <f t="shared" si="18"/>
        <v>50m得点表!3:13</v>
      </c>
      <c r="CJ31" s="141" t="str">
        <f t="shared" si="19"/>
        <v>50m得点表!16:25</v>
      </c>
      <c r="CK31" s="140" t="str">
        <f t="shared" si="20"/>
        <v>往得点表!3:13</v>
      </c>
      <c r="CL31" s="141" t="str">
        <f t="shared" si="21"/>
        <v>往得点表!16:25</v>
      </c>
      <c r="CM31" s="140" t="str">
        <f t="shared" si="22"/>
        <v>腕得点表!3:13</v>
      </c>
      <c r="CN31" s="141" t="str">
        <f t="shared" si="23"/>
        <v>腕得点表!16:25</v>
      </c>
      <c r="CO31" s="140" t="str">
        <f t="shared" si="24"/>
        <v>腕膝得点表!3:4</v>
      </c>
      <c r="CP31" s="141" t="str">
        <f t="shared" si="25"/>
        <v>腕膝得点表!8:9</v>
      </c>
      <c r="CQ31" s="140" t="str">
        <f t="shared" si="26"/>
        <v>20mシャトルラン得点表!3:13</v>
      </c>
      <c r="CR31" s="141" t="str">
        <f t="shared" si="27"/>
        <v>20mシャトルラン得点表!16:25</v>
      </c>
      <c r="CS31" s="140" t="b">
        <f t="shared" si="28"/>
        <v>0</v>
      </c>
    </row>
    <row r="32" spans="1:98" s="18" customFormat="1" ht="18" customHeight="1">
      <c r="A32" s="5">
        <v>21</v>
      </c>
      <c r="B32" s="145"/>
      <c r="C32" s="13"/>
      <c r="D32" s="63"/>
      <c r="E32" s="13"/>
      <c r="F32" s="138" t="str">
        <f>IF(D32="","",DATEDIF(D32,Q4,"y"))</f>
        <v/>
      </c>
      <c r="G32" s="13"/>
      <c r="H32" s="13"/>
      <c r="I32" s="28"/>
      <c r="J32" s="29" t="str">
        <f t="shared" ca="1" si="0"/>
        <v/>
      </c>
      <c r="K32" s="28"/>
      <c r="L32" s="29" t="str">
        <f t="shared" ca="1" si="1"/>
        <v/>
      </c>
      <c r="M32" s="6"/>
      <c r="N32" s="62"/>
      <c r="O32" s="62"/>
      <c r="P32" s="62"/>
      <c r="Q32" s="150"/>
      <c r="R32" s="121"/>
      <c r="S32" s="36" t="str">
        <f t="shared" ca="1" si="2"/>
        <v/>
      </c>
      <c r="T32" s="6"/>
      <c r="U32" s="62"/>
      <c r="V32" s="62"/>
      <c r="W32" s="62"/>
      <c r="X32" s="52"/>
      <c r="Y32" s="36"/>
      <c r="Z32" s="143" t="str">
        <f t="shared" ca="1" si="3"/>
        <v/>
      </c>
      <c r="AA32" s="6"/>
      <c r="AB32" s="62"/>
      <c r="AC32" s="62"/>
      <c r="AD32" s="150"/>
      <c r="AE32" s="28"/>
      <c r="AF32" s="29" t="str">
        <f t="shared" ca="1" si="4"/>
        <v/>
      </c>
      <c r="AG32" s="28"/>
      <c r="AH32" s="29" t="str">
        <f t="shared" ca="1" si="5"/>
        <v/>
      </c>
      <c r="AI32" s="121"/>
      <c r="AJ32" s="36" t="str">
        <f t="shared" ca="1" si="6"/>
        <v/>
      </c>
      <c r="AK32" s="28"/>
      <c r="AL32" s="29" t="str">
        <f t="shared" ca="1" si="7"/>
        <v/>
      </c>
      <c r="AM32" s="20" t="str">
        <f t="shared" si="8"/>
        <v/>
      </c>
      <c r="AN32" s="7" t="str">
        <f t="shared" si="9"/>
        <v/>
      </c>
      <c r="AO32" s="9" t="str">
        <f>IF(AM32=7,VLOOKUP(AN32,設定!$A$2:$B$6,2,1),"---")</f>
        <v>---</v>
      </c>
      <c r="AP32" s="98"/>
      <c r="AQ32" s="99"/>
      <c r="AR32" s="99"/>
      <c r="AS32" s="100" t="s">
        <v>115</v>
      </c>
      <c r="AT32" s="101"/>
      <c r="AU32" s="100"/>
      <c r="AV32" s="102"/>
      <c r="AW32" s="103" t="str">
        <f t="shared" si="29"/>
        <v/>
      </c>
      <c r="AX32" s="100" t="s">
        <v>115</v>
      </c>
      <c r="AY32" s="100" t="s">
        <v>115</v>
      </c>
      <c r="AZ32" s="100" t="s">
        <v>115</v>
      </c>
      <c r="BA32" s="100"/>
      <c r="BB32" s="100" t="s">
        <v>115</v>
      </c>
      <c r="BC32" s="100"/>
      <c r="BD32" s="100"/>
      <c r="BE32" s="104"/>
      <c r="BF32" s="105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255"/>
      <c r="BY32" s="36"/>
      <c r="CA32" s="18">
        <v>21</v>
      </c>
      <c r="CB32" s="18" t="str">
        <f t="shared" si="11"/>
        <v/>
      </c>
      <c r="CC32" s="18" t="str">
        <f t="shared" si="12"/>
        <v>立得点表!3:12</v>
      </c>
      <c r="CD32" s="116" t="str">
        <f t="shared" si="13"/>
        <v>立得点表!16:25</v>
      </c>
      <c r="CE32" s="18" t="str">
        <f t="shared" si="14"/>
        <v>立3段得点表!3:13</v>
      </c>
      <c r="CF32" s="116" t="str">
        <f t="shared" si="15"/>
        <v>立3段得点表!16:25</v>
      </c>
      <c r="CG32" s="18" t="str">
        <f t="shared" si="16"/>
        <v>ボール得点表!3:13</v>
      </c>
      <c r="CH32" s="116" t="str">
        <f t="shared" si="17"/>
        <v>ボール得点表!16:25</v>
      </c>
      <c r="CI32" s="18" t="str">
        <f t="shared" si="18"/>
        <v>50m得点表!3:13</v>
      </c>
      <c r="CJ32" s="116" t="str">
        <f t="shared" si="19"/>
        <v>50m得点表!16:25</v>
      </c>
      <c r="CK32" s="18" t="str">
        <f t="shared" si="20"/>
        <v>往得点表!3:13</v>
      </c>
      <c r="CL32" s="116" t="str">
        <f t="shared" si="21"/>
        <v>往得点表!16:25</v>
      </c>
      <c r="CM32" s="18" t="str">
        <f t="shared" si="22"/>
        <v>腕得点表!3:13</v>
      </c>
      <c r="CN32" s="116" t="str">
        <f t="shared" si="23"/>
        <v>腕得点表!16:25</v>
      </c>
      <c r="CO32" s="18" t="str">
        <f t="shared" si="24"/>
        <v>腕膝得点表!3:4</v>
      </c>
      <c r="CP32" s="116" t="str">
        <f t="shared" si="25"/>
        <v>腕膝得点表!8:9</v>
      </c>
      <c r="CQ32" s="18" t="str">
        <f t="shared" si="26"/>
        <v>20mシャトルラン得点表!3:13</v>
      </c>
      <c r="CR32" s="116" t="str">
        <f t="shared" si="27"/>
        <v>20mシャトルラン得点表!16:25</v>
      </c>
      <c r="CS32" s="18" t="b">
        <f t="shared" si="28"/>
        <v>0</v>
      </c>
    </row>
    <row r="33" spans="1:98" s="117" customFormat="1" ht="18" customHeight="1">
      <c r="A33" s="8">
        <v>22</v>
      </c>
      <c r="B33" s="146"/>
      <c r="C33" s="16"/>
      <c r="D33" s="137"/>
      <c r="E33" s="16"/>
      <c r="F33" s="138" t="str">
        <f>IF(D33="","",DATEDIF(D33,Q4,"y"))</f>
        <v/>
      </c>
      <c r="G33" s="16"/>
      <c r="H33" s="16"/>
      <c r="I33" s="32"/>
      <c r="J33" s="29" t="str">
        <f t="shared" ca="1" si="0"/>
        <v/>
      </c>
      <c r="K33" s="32"/>
      <c r="L33" s="29" t="str">
        <f t="shared" ca="1" si="1"/>
        <v/>
      </c>
      <c r="M33" s="6"/>
      <c r="N33" s="62"/>
      <c r="O33" s="62"/>
      <c r="P33" s="62"/>
      <c r="Q33" s="150"/>
      <c r="R33" s="121"/>
      <c r="S33" s="36" t="str">
        <f t="shared" ca="1" si="2"/>
        <v/>
      </c>
      <c r="T33" s="6"/>
      <c r="U33" s="62"/>
      <c r="V33" s="62"/>
      <c r="W33" s="62"/>
      <c r="X33" s="52"/>
      <c r="Y33" s="36"/>
      <c r="Z33" s="143" t="str">
        <f t="shared" ca="1" si="3"/>
        <v/>
      </c>
      <c r="AA33" s="6"/>
      <c r="AB33" s="62"/>
      <c r="AC33" s="62"/>
      <c r="AD33" s="150"/>
      <c r="AE33" s="32"/>
      <c r="AF33" s="29" t="str">
        <f t="shared" ca="1" si="4"/>
        <v/>
      </c>
      <c r="AG33" s="32"/>
      <c r="AH33" s="29" t="str">
        <f t="shared" ca="1" si="5"/>
        <v/>
      </c>
      <c r="AI33" s="121"/>
      <c r="AJ33" s="36" t="str">
        <f t="shared" ca="1" si="6"/>
        <v/>
      </c>
      <c r="AK33" s="32"/>
      <c r="AL33" s="29" t="str">
        <f t="shared" ca="1" si="7"/>
        <v/>
      </c>
      <c r="AM33" s="7" t="str">
        <f t="shared" si="8"/>
        <v/>
      </c>
      <c r="AN33" s="7" t="str">
        <f t="shared" si="9"/>
        <v/>
      </c>
      <c r="AO33" s="7" t="str">
        <f>IF(AM33=7,VLOOKUP(AN33,設定!$A$2:$B$6,2,1),"---")</f>
        <v>---</v>
      </c>
      <c r="AP33" s="78"/>
      <c r="AQ33" s="79"/>
      <c r="AR33" s="79"/>
      <c r="AS33" s="80" t="s">
        <v>115</v>
      </c>
      <c r="AT33" s="81"/>
      <c r="AU33" s="80"/>
      <c r="AV33" s="82"/>
      <c r="AW33" s="83" t="str">
        <f t="shared" si="29"/>
        <v/>
      </c>
      <c r="AX33" s="80" t="s">
        <v>115</v>
      </c>
      <c r="AY33" s="80" t="s">
        <v>115</v>
      </c>
      <c r="AZ33" s="80" t="s">
        <v>115</v>
      </c>
      <c r="BA33" s="80"/>
      <c r="BB33" s="80"/>
      <c r="BC33" s="80"/>
      <c r="BD33" s="80"/>
      <c r="BE33" s="84"/>
      <c r="BF33" s="95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257"/>
      <c r="BY33" s="37"/>
      <c r="CA33" s="117">
        <v>22</v>
      </c>
      <c r="CB33" s="18" t="str">
        <f t="shared" si="11"/>
        <v/>
      </c>
      <c r="CC33" s="18" t="str">
        <f t="shared" si="12"/>
        <v>立得点表!3:12</v>
      </c>
      <c r="CD33" s="116" t="str">
        <f t="shared" si="13"/>
        <v>立得点表!16:25</v>
      </c>
      <c r="CE33" s="18" t="str">
        <f t="shared" si="14"/>
        <v>立3段得点表!3:13</v>
      </c>
      <c r="CF33" s="116" t="str">
        <f t="shared" si="15"/>
        <v>立3段得点表!16:25</v>
      </c>
      <c r="CG33" s="18" t="str">
        <f t="shared" si="16"/>
        <v>ボール得点表!3:13</v>
      </c>
      <c r="CH33" s="116" t="str">
        <f t="shared" si="17"/>
        <v>ボール得点表!16:25</v>
      </c>
      <c r="CI33" s="18" t="str">
        <f t="shared" si="18"/>
        <v>50m得点表!3:13</v>
      </c>
      <c r="CJ33" s="116" t="str">
        <f t="shared" si="19"/>
        <v>50m得点表!16:25</v>
      </c>
      <c r="CK33" s="18" t="str">
        <f t="shared" si="20"/>
        <v>往得点表!3:13</v>
      </c>
      <c r="CL33" s="116" t="str">
        <f t="shared" si="21"/>
        <v>往得点表!16:25</v>
      </c>
      <c r="CM33" s="18" t="str">
        <f t="shared" si="22"/>
        <v>腕得点表!3:13</v>
      </c>
      <c r="CN33" s="116" t="str">
        <f t="shared" si="23"/>
        <v>腕得点表!16:25</v>
      </c>
      <c r="CO33" s="18" t="str">
        <f t="shared" si="24"/>
        <v>腕膝得点表!3:4</v>
      </c>
      <c r="CP33" s="116" t="str">
        <f t="shared" si="25"/>
        <v>腕膝得点表!8:9</v>
      </c>
      <c r="CQ33" s="18" t="str">
        <f t="shared" si="26"/>
        <v>20mシャトルラン得点表!3:13</v>
      </c>
      <c r="CR33" s="116" t="str">
        <f t="shared" si="27"/>
        <v>20mシャトルラン得点表!16:25</v>
      </c>
      <c r="CS33" s="117" t="b">
        <f t="shared" si="28"/>
        <v>0</v>
      </c>
    </row>
    <row r="34" spans="1:98" s="117" customFormat="1" ht="18" customHeight="1">
      <c r="A34" s="8">
        <v>23</v>
      </c>
      <c r="B34" s="146"/>
      <c r="C34" s="16"/>
      <c r="D34" s="16"/>
      <c r="E34" s="16"/>
      <c r="F34" s="138" t="str">
        <f>IF(D34="","",DATEDIF(D34,Q4,"y"))</f>
        <v/>
      </c>
      <c r="G34" s="16"/>
      <c r="H34" s="16"/>
      <c r="I34" s="32"/>
      <c r="J34" s="29" t="str">
        <f t="shared" ca="1" si="0"/>
        <v/>
      </c>
      <c r="K34" s="32"/>
      <c r="L34" s="29" t="str">
        <f t="shared" ca="1" si="1"/>
        <v/>
      </c>
      <c r="M34" s="6"/>
      <c r="N34" s="62"/>
      <c r="O34" s="62"/>
      <c r="P34" s="62"/>
      <c r="Q34" s="150"/>
      <c r="R34" s="121"/>
      <c r="S34" s="36" t="str">
        <f t="shared" ca="1" si="2"/>
        <v/>
      </c>
      <c r="T34" s="6"/>
      <c r="U34" s="62"/>
      <c r="V34" s="62"/>
      <c r="W34" s="62"/>
      <c r="X34" s="52"/>
      <c r="Y34" s="36"/>
      <c r="Z34" s="143" t="str">
        <f t="shared" ca="1" si="3"/>
        <v/>
      </c>
      <c r="AA34" s="6"/>
      <c r="AB34" s="62"/>
      <c r="AC34" s="62"/>
      <c r="AD34" s="150"/>
      <c r="AE34" s="32"/>
      <c r="AF34" s="29" t="str">
        <f t="shared" ca="1" si="4"/>
        <v/>
      </c>
      <c r="AG34" s="32"/>
      <c r="AH34" s="29" t="str">
        <f t="shared" ca="1" si="5"/>
        <v/>
      </c>
      <c r="AI34" s="121"/>
      <c r="AJ34" s="36" t="str">
        <f t="shared" ca="1" si="6"/>
        <v/>
      </c>
      <c r="AK34" s="32"/>
      <c r="AL34" s="29" t="str">
        <f t="shared" ca="1" si="7"/>
        <v/>
      </c>
      <c r="AM34" s="7" t="str">
        <f t="shared" si="8"/>
        <v/>
      </c>
      <c r="AN34" s="7" t="str">
        <f t="shared" si="9"/>
        <v/>
      </c>
      <c r="AO34" s="7" t="str">
        <f>IF(AM34=7,VLOOKUP(AN34,設定!$A$2:$B$6,2,1),"---")</f>
        <v>---</v>
      </c>
      <c r="AP34" s="78"/>
      <c r="AQ34" s="79"/>
      <c r="AR34" s="79"/>
      <c r="AS34" s="80" t="s">
        <v>115</v>
      </c>
      <c r="AT34" s="81"/>
      <c r="AU34" s="80"/>
      <c r="AV34" s="82"/>
      <c r="AW34" s="83" t="str">
        <f t="shared" si="29"/>
        <v/>
      </c>
      <c r="AX34" s="80" t="s">
        <v>115</v>
      </c>
      <c r="AY34" s="80" t="s">
        <v>115</v>
      </c>
      <c r="AZ34" s="80" t="s">
        <v>115</v>
      </c>
      <c r="BA34" s="80"/>
      <c r="BB34" s="80"/>
      <c r="BC34" s="80"/>
      <c r="BD34" s="80"/>
      <c r="BE34" s="84"/>
      <c r="BF34" s="95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257"/>
      <c r="BY34" s="37"/>
      <c r="CA34" s="117">
        <v>23</v>
      </c>
      <c r="CB34" s="18" t="str">
        <f t="shared" si="11"/>
        <v/>
      </c>
      <c r="CC34" s="18" t="str">
        <f t="shared" si="12"/>
        <v>立得点表!3:12</v>
      </c>
      <c r="CD34" s="116" t="str">
        <f t="shared" si="13"/>
        <v>立得点表!16:25</v>
      </c>
      <c r="CE34" s="18" t="str">
        <f t="shared" si="14"/>
        <v>立3段得点表!3:13</v>
      </c>
      <c r="CF34" s="116" t="str">
        <f t="shared" si="15"/>
        <v>立3段得点表!16:25</v>
      </c>
      <c r="CG34" s="18" t="str">
        <f t="shared" si="16"/>
        <v>ボール得点表!3:13</v>
      </c>
      <c r="CH34" s="116" t="str">
        <f t="shared" si="17"/>
        <v>ボール得点表!16:25</v>
      </c>
      <c r="CI34" s="18" t="str">
        <f t="shared" si="18"/>
        <v>50m得点表!3:13</v>
      </c>
      <c r="CJ34" s="116" t="str">
        <f t="shared" si="19"/>
        <v>50m得点表!16:25</v>
      </c>
      <c r="CK34" s="18" t="str">
        <f t="shared" si="20"/>
        <v>往得点表!3:13</v>
      </c>
      <c r="CL34" s="116" t="str">
        <f t="shared" si="21"/>
        <v>往得点表!16:25</v>
      </c>
      <c r="CM34" s="18" t="str">
        <f t="shared" si="22"/>
        <v>腕得点表!3:13</v>
      </c>
      <c r="CN34" s="116" t="str">
        <f t="shared" si="23"/>
        <v>腕得点表!16:25</v>
      </c>
      <c r="CO34" s="18" t="str">
        <f t="shared" si="24"/>
        <v>腕膝得点表!3:4</v>
      </c>
      <c r="CP34" s="116" t="str">
        <f t="shared" si="25"/>
        <v>腕膝得点表!8:9</v>
      </c>
      <c r="CQ34" s="18" t="str">
        <f t="shared" si="26"/>
        <v>20mシャトルラン得点表!3:13</v>
      </c>
      <c r="CR34" s="116" t="str">
        <f t="shared" si="27"/>
        <v>20mシャトルラン得点表!16:25</v>
      </c>
      <c r="CS34" s="117" t="b">
        <f t="shared" si="28"/>
        <v>0</v>
      </c>
    </row>
    <row r="35" spans="1:98" s="117" customFormat="1" ht="18" customHeight="1">
      <c r="A35" s="8">
        <v>24</v>
      </c>
      <c r="B35" s="146"/>
      <c r="C35" s="16"/>
      <c r="D35" s="16"/>
      <c r="E35" s="16"/>
      <c r="F35" s="138" t="str">
        <f>IF(D35="","",DATEDIF(D35,Q4,"y"))</f>
        <v/>
      </c>
      <c r="G35" s="16"/>
      <c r="H35" s="16"/>
      <c r="I35" s="32"/>
      <c r="J35" s="29" t="str">
        <f t="shared" ca="1" si="0"/>
        <v/>
      </c>
      <c r="K35" s="32"/>
      <c r="L35" s="29" t="str">
        <f t="shared" ca="1" si="1"/>
        <v/>
      </c>
      <c r="M35" s="6"/>
      <c r="N35" s="62"/>
      <c r="O35" s="62"/>
      <c r="P35" s="62"/>
      <c r="Q35" s="150"/>
      <c r="R35" s="121"/>
      <c r="S35" s="36" t="str">
        <f t="shared" ca="1" si="2"/>
        <v/>
      </c>
      <c r="T35" s="6"/>
      <c r="U35" s="62"/>
      <c r="V35" s="62"/>
      <c r="W35" s="62"/>
      <c r="X35" s="52"/>
      <c r="Y35" s="36"/>
      <c r="Z35" s="143" t="str">
        <f t="shared" ca="1" si="3"/>
        <v/>
      </c>
      <c r="AA35" s="6"/>
      <c r="AB35" s="62"/>
      <c r="AC35" s="62"/>
      <c r="AD35" s="150"/>
      <c r="AE35" s="32"/>
      <c r="AF35" s="29" t="str">
        <f t="shared" ca="1" si="4"/>
        <v/>
      </c>
      <c r="AG35" s="32"/>
      <c r="AH35" s="29" t="str">
        <f t="shared" ca="1" si="5"/>
        <v/>
      </c>
      <c r="AI35" s="121"/>
      <c r="AJ35" s="36" t="str">
        <f t="shared" ca="1" si="6"/>
        <v/>
      </c>
      <c r="AK35" s="32"/>
      <c r="AL35" s="29" t="str">
        <f t="shared" ca="1" si="7"/>
        <v/>
      </c>
      <c r="AM35" s="7" t="str">
        <f t="shared" si="8"/>
        <v/>
      </c>
      <c r="AN35" s="7" t="str">
        <f t="shared" si="9"/>
        <v/>
      </c>
      <c r="AO35" s="7" t="str">
        <f>IF(AM35=7,VLOOKUP(AN35,設定!$A$2:$B$6,2,1),"---")</f>
        <v>---</v>
      </c>
      <c r="AP35" s="78"/>
      <c r="AQ35" s="79"/>
      <c r="AR35" s="79"/>
      <c r="AS35" s="80" t="s">
        <v>115</v>
      </c>
      <c r="AT35" s="81"/>
      <c r="AU35" s="80"/>
      <c r="AV35" s="82"/>
      <c r="AW35" s="83" t="str">
        <f t="shared" si="29"/>
        <v/>
      </c>
      <c r="AX35" s="80" t="s">
        <v>115</v>
      </c>
      <c r="AY35" s="80" t="s">
        <v>115</v>
      </c>
      <c r="AZ35" s="80" t="s">
        <v>115</v>
      </c>
      <c r="BA35" s="80"/>
      <c r="BB35" s="80"/>
      <c r="BC35" s="80"/>
      <c r="BD35" s="80"/>
      <c r="BE35" s="84"/>
      <c r="BF35" s="95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257"/>
      <c r="BY35" s="37"/>
      <c r="CA35" s="117">
        <v>24</v>
      </c>
      <c r="CB35" s="18" t="str">
        <f t="shared" si="11"/>
        <v/>
      </c>
      <c r="CC35" s="18" t="str">
        <f t="shared" si="12"/>
        <v>立得点表!3:12</v>
      </c>
      <c r="CD35" s="116" t="str">
        <f t="shared" si="13"/>
        <v>立得点表!16:25</v>
      </c>
      <c r="CE35" s="18" t="str">
        <f t="shared" si="14"/>
        <v>立3段得点表!3:13</v>
      </c>
      <c r="CF35" s="116" t="str">
        <f t="shared" si="15"/>
        <v>立3段得点表!16:25</v>
      </c>
      <c r="CG35" s="18" t="str">
        <f t="shared" si="16"/>
        <v>ボール得点表!3:13</v>
      </c>
      <c r="CH35" s="116" t="str">
        <f t="shared" si="17"/>
        <v>ボール得点表!16:25</v>
      </c>
      <c r="CI35" s="18" t="str">
        <f t="shared" si="18"/>
        <v>50m得点表!3:13</v>
      </c>
      <c r="CJ35" s="116" t="str">
        <f t="shared" si="19"/>
        <v>50m得点表!16:25</v>
      </c>
      <c r="CK35" s="18" t="str">
        <f t="shared" si="20"/>
        <v>往得点表!3:13</v>
      </c>
      <c r="CL35" s="116" t="str">
        <f t="shared" si="21"/>
        <v>往得点表!16:25</v>
      </c>
      <c r="CM35" s="18" t="str">
        <f t="shared" si="22"/>
        <v>腕得点表!3:13</v>
      </c>
      <c r="CN35" s="116" t="str">
        <f t="shared" si="23"/>
        <v>腕得点表!16:25</v>
      </c>
      <c r="CO35" s="18" t="str">
        <f t="shared" si="24"/>
        <v>腕膝得点表!3:4</v>
      </c>
      <c r="CP35" s="116" t="str">
        <f t="shared" si="25"/>
        <v>腕膝得点表!8:9</v>
      </c>
      <c r="CQ35" s="18" t="str">
        <f t="shared" si="26"/>
        <v>20mシャトルラン得点表!3:13</v>
      </c>
      <c r="CR35" s="116" t="str">
        <f t="shared" si="27"/>
        <v>20mシャトルラン得点表!16:25</v>
      </c>
      <c r="CS35" s="117" t="b">
        <f t="shared" si="28"/>
        <v>0</v>
      </c>
    </row>
    <row r="36" spans="1:98" s="47" customFormat="1" ht="18" customHeight="1">
      <c r="A36" s="107">
        <v>25</v>
      </c>
      <c r="B36" s="147"/>
      <c r="C36" s="15"/>
      <c r="D36" s="15"/>
      <c r="E36" s="15"/>
      <c r="F36" s="139" t="str">
        <f>IF(D36="","",DATEDIF(D36,Q4,"y"))</f>
        <v/>
      </c>
      <c r="G36" s="15"/>
      <c r="H36" s="15"/>
      <c r="I36" s="30"/>
      <c r="J36" s="31" t="str">
        <f t="shared" ca="1" si="0"/>
        <v/>
      </c>
      <c r="K36" s="30"/>
      <c r="L36" s="31" t="str">
        <f t="shared" ca="1" si="1"/>
        <v/>
      </c>
      <c r="M36" s="59"/>
      <c r="N36" s="60"/>
      <c r="O36" s="60"/>
      <c r="P36" s="60"/>
      <c r="Q36" s="151"/>
      <c r="R36" s="122"/>
      <c r="S36" s="38" t="str">
        <f t="shared" ca="1" si="2"/>
        <v/>
      </c>
      <c r="T36" s="59"/>
      <c r="U36" s="60"/>
      <c r="V36" s="60"/>
      <c r="W36" s="60"/>
      <c r="X36" s="61"/>
      <c r="Y36" s="38"/>
      <c r="Z36" s="144" t="str">
        <f t="shared" ca="1" si="3"/>
        <v/>
      </c>
      <c r="AA36" s="59"/>
      <c r="AB36" s="60"/>
      <c r="AC36" s="60"/>
      <c r="AD36" s="151"/>
      <c r="AE36" s="30"/>
      <c r="AF36" s="31" t="str">
        <f t="shared" ca="1" si="4"/>
        <v/>
      </c>
      <c r="AG36" s="30"/>
      <c r="AH36" s="31" t="str">
        <f t="shared" ca="1" si="5"/>
        <v/>
      </c>
      <c r="AI36" s="122"/>
      <c r="AJ36" s="38" t="str">
        <f t="shared" ca="1" si="6"/>
        <v/>
      </c>
      <c r="AK36" s="30"/>
      <c r="AL36" s="31" t="str">
        <f t="shared" ca="1" si="7"/>
        <v/>
      </c>
      <c r="AM36" s="11" t="str">
        <f t="shared" si="8"/>
        <v/>
      </c>
      <c r="AN36" s="11" t="str">
        <f t="shared" si="9"/>
        <v/>
      </c>
      <c r="AO36" s="11" t="str">
        <f>IF(AM36=7,VLOOKUP(AN36,設定!$A$2:$B$6,2,1),"---")</f>
        <v>---</v>
      </c>
      <c r="AP36" s="108"/>
      <c r="AQ36" s="109"/>
      <c r="AR36" s="109"/>
      <c r="AS36" s="110" t="s">
        <v>115</v>
      </c>
      <c r="AT36" s="111"/>
      <c r="AU36" s="110"/>
      <c r="AV36" s="112"/>
      <c r="AW36" s="113" t="str">
        <f t="shared" si="29"/>
        <v/>
      </c>
      <c r="AX36" s="110" t="s">
        <v>115</v>
      </c>
      <c r="AY36" s="110" t="s">
        <v>115</v>
      </c>
      <c r="AZ36" s="110" t="s">
        <v>115</v>
      </c>
      <c r="BA36" s="110"/>
      <c r="BB36" s="110"/>
      <c r="BC36" s="110"/>
      <c r="BD36" s="110"/>
      <c r="BE36" s="114"/>
      <c r="BF36" s="115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258"/>
      <c r="BY36" s="106"/>
      <c r="CA36" s="140">
        <v>25</v>
      </c>
      <c r="CB36" s="140" t="str">
        <f t="shared" si="11"/>
        <v/>
      </c>
      <c r="CC36" s="140" t="str">
        <f t="shared" si="12"/>
        <v>立得点表!3:12</v>
      </c>
      <c r="CD36" s="141" t="str">
        <f t="shared" si="13"/>
        <v>立得点表!16:25</v>
      </c>
      <c r="CE36" s="140" t="str">
        <f t="shared" si="14"/>
        <v>立3段得点表!3:13</v>
      </c>
      <c r="CF36" s="141" t="str">
        <f t="shared" si="15"/>
        <v>立3段得点表!16:25</v>
      </c>
      <c r="CG36" s="140" t="str">
        <f t="shared" si="16"/>
        <v>ボール得点表!3:13</v>
      </c>
      <c r="CH36" s="141" t="str">
        <f t="shared" si="17"/>
        <v>ボール得点表!16:25</v>
      </c>
      <c r="CI36" s="140" t="str">
        <f t="shared" si="18"/>
        <v>50m得点表!3:13</v>
      </c>
      <c r="CJ36" s="141" t="str">
        <f t="shared" si="19"/>
        <v>50m得点表!16:25</v>
      </c>
      <c r="CK36" s="140" t="str">
        <f t="shared" si="20"/>
        <v>往得点表!3:13</v>
      </c>
      <c r="CL36" s="141" t="str">
        <f t="shared" si="21"/>
        <v>往得点表!16:25</v>
      </c>
      <c r="CM36" s="140" t="str">
        <f t="shared" si="22"/>
        <v>腕得点表!3:13</v>
      </c>
      <c r="CN36" s="141" t="str">
        <f t="shared" si="23"/>
        <v>腕得点表!16:25</v>
      </c>
      <c r="CO36" s="140" t="str">
        <f t="shared" si="24"/>
        <v>腕膝得点表!3:4</v>
      </c>
      <c r="CP36" s="141" t="str">
        <f t="shared" si="25"/>
        <v>腕膝得点表!8:9</v>
      </c>
      <c r="CQ36" s="140" t="str">
        <f t="shared" si="26"/>
        <v>20mシャトルラン得点表!3:13</v>
      </c>
      <c r="CR36" s="141" t="str">
        <f t="shared" si="27"/>
        <v>20mシャトルラン得点表!16:25</v>
      </c>
      <c r="CS36" s="140" t="b">
        <f t="shared" si="28"/>
        <v>0</v>
      </c>
      <c r="CT36" s="140"/>
    </row>
    <row r="37" spans="1:98" ht="18" customHeight="1">
      <c r="A37" s="5">
        <v>26</v>
      </c>
      <c r="B37" s="145"/>
      <c r="C37" s="13"/>
      <c r="D37" s="63"/>
      <c r="E37" s="13"/>
      <c r="F37" s="138" t="str">
        <f>IF(D37="","",DATEDIF(D37,Q4,"y"))</f>
        <v/>
      </c>
      <c r="G37" s="13"/>
      <c r="H37" s="13"/>
      <c r="I37" s="28"/>
      <c r="J37" s="29" t="str">
        <f t="shared" ca="1" si="0"/>
        <v/>
      </c>
      <c r="K37" s="28"/>
      <c r="L37" s="29" t="str">
        <f t="shared" ca="1" si="1"/>
        <v/>
      </c>
      <c r="M37" s="6"/>
      <c r="N37" s="62"/>
      <c r="O37" s="62"/>
      <c r="P37" s="62"/>
      <c r="Q37" s="150"/>
      <c r="R37" s="121"/>
      <c r="S37" s="36" t="str">
        <f t="shared" ca="1" si="2"/>
        <v/>
      </c>
      <c r="T37" s="6"/>
      <c r="U37" s="62"/>
      <c r="V37" s="62"/>
      <c r="W37" s="62"/>
      <c r="X37" s="52"/>
      <c r="Y37" s="36"/>
      <c r="Z37" s="143" t="str">
        <f t="shared" ca="1" si="3"/>
        <v/>
      </c>
      <c r="AA37" s="6"/>
      <c r="AB37" s="62"/>
      <c r="AC37" s="62"/>
      <c r="AD37" s="150"/>
      <c r="AE37" s="28"/>
      <c r="AF37" s="29" t="str">
        <f t="shared" ca="1" si="4"/>
        <v/>
      </c>
      <c r="AG37" s="28"/>
      <c r="AH37" s="29" t="str">
        <f t="shared" ca="1" si="5"/>
        <v/>
      </c>
      <c r="AI37" s="121"/>
      <c r="AJ37" s="36" t="str">
        <f t="shared" ca="1" si="6"/>
        <v/>
      </c>
      <c r="AK37" s="28"/>
      <c r="AL37" s="29" t="str">
        <f t="shared" ca="1" si="7"/>
        <v/>
      </c>
      <c r="AM37" s="20" t="str">
        <f t="shared" si="8"/>
        <v/>
      </c>
      <c r="AN37" s="7" t="str">
        <f t="shared" si="9"/>
        <v/>
      </c>
      <c r="AO37" s="9" t="str">
        <f>IF(AM37=7,VLOOKUP(AN37,設定!$A$2:$B$6,2,1),"---")</f>
        <v>---</v>
      </c>
      <c r="AP37" s="98"/>
      <c r="AQ37" s="99"/>
      <c r="AR37" s="99"/>
      <c r="AS37" s="100" t="s">
        <v>115</v>
      </c>
      <c r="AT37" s="101"/>
      <c r="AU37" s="100"/>
      <c r="AV37" s="102"/>
      <c r="AW37" s="103" t="str">
        <f t="shared" si="29"/>
        <v/>
      </c>
      <c r="AX37" s="100" t="s">
        <v>115</v>
      </c>
      <c r="AY37" s="100" t="s">
        <v>115</v>
      </c>
      <c r="AZ37" s="100" t="s">
        <v>115</v>
      </c>
      <c r="BA37" s="100"/>
      <c r="BB37" s="100"/>
      <c r="BC37" s="100"/>
      <c r="BD37" s="100"/>
      <c r="BE37" s="104"/>
      <c r="BF37" s="105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255"/>
      <c r="BY37" s="50"/>
      <c r="CA37">
        <v>26</v>
      </c>
      <c r="CB37" s="18" t="str">
        <f t="shared" si="11"/>
        <v/>
      </c>
      <c r="CC37" s="18" t="str">
        <f t="shared" si="12"/>
        <v>立得点表!3:12</v>
      </c>
      <c r="CD37" s="116" t="str">
        <f t="shared" si="13"/>
        <v>立得点表!16:25</v>
      </c>
      <c r="CE37" s="18" t="str">
        <f t="shared" si="14"/>
        <v>立3段得点表!3:13</v>
      </c>
      <c r="CF37" s="116" t="str">
        <f t="shared" si="15"/>
        <v>立3段得点表!16:25</v>
      </c>
      <c r="CG37" s="18" t="str">
        <f t="shared" si="16"/>
        <v>ボール得点表!3:13</v>
      </c>
      <c r="CH37" s="116" t="str">
        <f t="shared" si="17"/>
        <v>ボール得点表!16:25</v>
      </c>
      <c r="CI37" s="18" t="str">
        <f t="shared" si="18"/>
        <v>50m得点表!3:13</v>
      </c>
      <c r="CJ37" s="116" t="str">
        <f t="shared" si="19"/>
        <v>50m得点表!16:25</v>
      </c>
      <c r="CK37" s="18" t="str">
        <f t="shared" si="20"/>
        <v>往得点表!3:13</v>
      </c>
      <c r="CL37" s="116" t="str">
        <f t="shared" si="21"/>
        <v>往得点表!16:25</v>
      </c>
      <c r="CM37" s="18" t="str">
        <f t="shared" si="22"/>
        <v>腕得点表!3:13</v>
      </c>
      <c r="CN37" s="116" t="str">
        <f t="shared" si="23"/>
        <v>腕得点表!16:25</v>
      </c>
      <c r="CO37" s="18" t="str">
        <f t="shared" si="24"/>
        <v>腕膝得点表!3:4</v>
      </c>
      <c r="CP37" s="116" t="str">
        <f t="shared" si="25"/>
        <v>腕膝得点表!8:9</v>
      </c>
      <c r="CQ37" s="18" t="str">
        <f t="shared" si="26"/>
        <v>20mシャトルラン得点表!3:13</v>
      </c>
      <c r="CR37" s="116" t="str">
        <f t="shared" si="27"/>
        <v>20mシャトルラン得点表!16:25</v>
      </c>
      <c r="CS37" t="b">
        <f t="shared" si="28"/>
        <v>0</v>
      </c>
    </row>
    <row r="38" spans="1:98" ht="18" customHeight="1">
      <c r="A38" s="8">
        <v>27</v>
      </c>
      <c r="B38" s="146"/>
      <c r="C38" s="16"/>
      <c r="D38" s="137"/>
      <c r="E38" s="16"/>
      <c r="F38" s="138" t="str">
        <f>IF(D38="","",DATEDIF(D38,Q4,"y"))</f>
        <v/>
      </c>
      <c r="G38" s="16"/>
      <c r="H38" s="16"/>
      <c r="I38" s="32"/>
      <c r="J38" s="29" t="str">
        <f t="shared" ca="1" si="0"/>
        <v/>
      </c>
      <c r="K38" s="32"/>
      <c r="L38" s="29" t="str">
        <f t="shared" ca="1" si="1"/>
        <v/>
      </c>
      <c r="M38" s="6"/>
      <c r="N38" s="62"/>
      <c r="O38" s="62"/>
      <c r="P38" s="62"/>
      <c r="Q38" s="150"/>
      <c r="R38" s="121"/>
      <c r="S38" s="36" t="str">
        <f t="shared" ca="1" si="2"/>
        <v/>
      </c>
      <c r="T38" s="6"/>
      <c r="U38" s="62"/>
      <c r="V38" s="62"/>
      <c r="W38" s="62"/>
      <c r="X38" s="52"/>
      <c r="Y38" s="36"/>
      <c r="Z38" s="143" t="str">
        <f t="shared" ca="1" si="3"/>
        <v/>
      </c>
      <c r="AA38" s="6"/>
      <c r="AB38" s="62"/>
      <c r="AC38" s="62"/>
      <c r="AD38" s="150"/>
      <c r="AE38" s="32"/>
      <c r="AF38" s="29" t="str">
        <f t="shared" ca="1" si="4"/>
        <v/>
      </c>
      <c r="AG38" s="32"/>
      <c r="AH38" s="29" t="str">
        <f t="shared" ca="1" si="5"/>
        <v/>
      </c>
      <c r="AI38" s="121"/>
      <c r="AJ38" s="36" t="str">
        <f t="shared" ca="1" si="6"/>
        <v/>
      </c>
      <c r="AK38" s="32"/>
      <c r="AL38" s="29" t="str">
        <f t="shared" ca="1" si="7"/>
        <v/>
      </c>
      <c r="AM38" s="7" t="str">
        <f t="shared" si="8"/>
        <v/>
      </c>
      <c r="AN38" s="7" t="str">
        <f t="shared" si="9"/>
        <v/>
      </c>
      <c r="AO38" s="7" t="str">
        <f>IF(AM38=7,VLOOKUP(AN38,設定!$A$2:$B$6,2,1),"---")</f>
        <v>---</v>
      </c>
      <c r="AP38" s="78"/>
      <c r="AQ38" s="79"/>
      <c r="AR38" s="79"/>
      <c r="AS38" s="80" t="s">
        <v>115</v>
      </c>
      <c r="AT38" s="81"/>
      <c r="AU38" s="80"/>
      <c r="AV38" s="82"/>
      <c r="AW38" s="83" t="str">
        <f t="shared" si="29"/>
        <v/>
      </c>
      <c r="AX38" s="80" t="s">
        <v>115</v>
      </c>
      <c r="AY38" s="80" t="s">
        <v>115</v>
      </c>
      <c r="AZ38" s="80" t="s">
        <v>115</v>
      </c>
      <c r="BA38" s="80"/>
      <c r="BB38" s="80"/>
      <c r="BC38" s="80"/>
      <c r="BD38" s="80"/>
      <c r="BE38" s="84"/>
      <c r="BF38" s="95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257"/>
      <c r="BY38" s="50"/>
      <c r="CA38">
        <v>27</v>
      </c>
      <c r="CB38" s="18" t="str">
        <f t="shared" si="11"/>
        <v/>
      </c>
      <c r="CC38" s="18" t="str">
        <f t="shared" si="12"/>
        <v>立得点表!3:12</v>
      </c>
      <c r="CD38" s="116" t="str">
        <f t="shared" si="13"/>
        <v>立得点表!16:25</v>
      </c>
      <c r="CE38" s="18" t="str">
        <f t="shared" si="14"/>
        <v>立3段得点表!3:13</v>
      </c>
      <c r="CF38" s="116" t="str">
        <f t="shared" si="15"/>
        <v>立3段得点表!16:25</v>
      </c>
      <c r="CG38" s="18" t="str">
        <f t="shared" si="16"/>
        <v>ボール得点表!3:13</v>
      </c>
      <c r="CH38" s="116" t="str">
        <f t="shared" si="17"/>
        <v>ボール得点表!16:25</v>
      </c>
      <c r="CI38" s="18" t="str">
        <f t="shared" si="18"/>
        <v>50m得点表!3:13</v>
      </c>
      <c r="CJ38" s="116" t="str">
        <f t="shared" si="19"/>
        <v>50m得点表!16:25</v>
      </c>
      <c r="CK38" s="18" t="str">
        <f t="shared" si="20"/>
        <v>往得点表!3:13</v>
      </c>
      <c r="CL38" s="116" t="str">
        <f t="shared" si="21"/>
        <v>往得点表!16:25</v>
      </c>
      <c r="CM38" s="18" t="str">
        <f t="shared" si="22"/>
        <v>腕得点表!3:13</v>
      </c>
      <c r="CN38" s="116" t="str">
        <f t="shared" si="23"/>
        <v>腕得点表!16:25</v>
      </c>
      <c r="CO38" s="18" t="str">
        <f t="shared" si="24"/>
        <v>腕膝得点表!3:4</v>
      </c>
      <c r="CP38" s="116" t="str">
        <f t="shared" si="25"/>
        <v>腕膝得点表!8:9</v>
      </c>
      <c r="CQ38" s="18" t="str">
        <f t="shared" si="26"/>
        <v>20mシャトルラン得点表!3:13</v>
      </c>
      <c r="CR38" s="116" t="str">
        <f t="shared" si="27"/>
        <v>20mシャトルラン得点表!16:25</v>
      </c>
      <c r="CS38" t="b">
        <f t="shared" si="28"/>
        <v>0</v>
      </c>
    </row>
    <row r="39" spans="1:98" ht="18" customHeight="1">
      <c r="A39" s="8">
        <v>28</v>
      </c>
      <c r="B39" s="146"/>
      <c r="C39" s="16"/>
      <c r="D39" s="16"/>
      <c r="E39" s="16"/>
      <c r="F39" s="138" t="str">
        <f>IF(D39="","",DATEDIF(D39,Q4,"y"))</f>
        <v/>
      </c>
      <c r="G39" s="16"/>
      <c r="H39" s="16"/>
      <c r="I39" s="32"/>
      <c r="J39" s="29" t="str">
        <f t="shared" ca="1" si="0"/>
        <v/>
      </c>
      <c r="K39" s="32"/>
      <c r="L39" s="29" t="str">
        <f t="shared" ca="1" si="1"/>
        <v/>
      </c>
      <c r="M39" s="6"/>
      <c r="N39" s="62"/>
      <c r="O39" s="62"/>
      <c r="P39" s="62"/>
      <c r="Q39" s="150"/>
      <c r="R39" s="121"/>
      <c r="S39" s="36" t="str">
        <f t="shared" ca="1" si="2"/>
        <v/>
      </c>
      <c r="T39" s="6"/>
      <c r="U39" s="62"/>
      <c r="V39" s="62"/>
      <c r="W39" s="62"/>
      <c r="X39" s="52"/>
      <c r="Y39" s="36"/>
      <c r="Z39" s="143" t="str">
        <f t="shared" ca="1" si="3"/>
        <v/>
      </c>
      <c r="AA39" s="6"/>
      <c r="AB39" s="62"/>
      <c r="AC39" s="62"/>
      <c r="AD39" s="150"/>
      <c r="AE39" s="32"/>
      <c r="AF39" s="29" t="str">
        <f t="shared" ca="1" si="4"/>
        <v/>
      </c>
      <c r="AG39" s="32"/>
      <c r="AH39" s="29" t="str">
        <f t="shared" ca="1" si="5"/>
        <v/>
      </c>
      <c r="AI39" s="121"/>
      <c r="AJ39" s="36" t="str">
        <f t="shared" ca="1" si="6"/>
        <v/>
      </c>
      <c r="AK39" s="32"/>
      <c r="AL39" s="29" t="str">
        <f t="shared" ca="1" si="7"/>
        <v/>
      </c>
      <c r="AM39" s="7" t="str">
        <f t="shared" si="8"/>
        <v/>
      </c>
      <c r="AN39" s="7" t="str">
        <f t="shared" si="9"/>
        <v/>
      </c>
      <c r="AO39" s="7" t="str">
        <f>IF(AM39=7,VLOOKUP(AN39,設定!$A$2:$B$6,2,1),"---")</f>
        <v>---</v>
      </c>
      <c r="AP39" s="78"/>
      <c r="AQ39" s="79"/>
      <c r="AR39" s="79"/>
      <c r="AS39" s="80" t="s">
        <v>115</v>
      </c>
      <c r="AT39" s="81"/>
      <c r="AU39" s="80"/>
      <c r="AV39" s="82"/>
      <c r="AW39" s="83" t="str">
        <f t="shared" si="29"/>
        <v/>
      </c>
      <c r="AX39" s="80" t="s">
        <v>115</v>
      </c>
      <c r="AY39" s="80" t="s">
        <v>115</v>
      </c>
      <c r="AZ39" s="80" t="s">
        <v>115</v>
      </c>
      <c r="BA39" s="80"/>
      <c r="BB39" s="80"/>
      <c r="BC39" s="80"/>
      <c r="BD39" s="80"/>
      <c r="BE39" s="84"/>
      <c r="BF39" s="95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257"/>
      <c r="BY39" s="50"/>
      <c r="CA39">
        <v>28</v>
      </c>
      <c r="CB39" s="18" t="str">
        <f t="shared" si="11"/>
        <v/>
      </c>
      <c r="CC39" s="18" t="str">
        <f t="shared" si="12"/>
        <v>立得点表!3:12</v>
      </c>
      <c r="CD39" s="116" t="str">
        <f t="shared" si="13"/>
        <v>立得点表!16:25</v>
      </c>
      <c r="CE39" s="18" t="str">
        <f t="shared" si="14"/>
        <v>立3段得点表!3:13</v>
      </c>
      <c r="CF39" s="116" t="str">
        <f t="shared" si="15"/>
        <v>立3段得点表!16:25</v>
      </c>
      <c r="CG39" s="18" t="str">
        <f t="shared" si="16"/>
        <v>ボール得点表!3:13</v>
      </c>
      <c r="CH39" s="116" t="str">
        <f t="shared" si="17"/>
        <v>ボール得点表!16:25</v>
      </c>
      <c r="CI39" s="18" t="str">
        <f t="shared" si="18"/>
        <v>50m得点表!3:13</v>
      </c>
      <c r="CJ39" s="116" t="str">
        <f t="shared" si="19"/>
        <v>50m得点表!16:25</v>
      </c>
      <c r="CK39" s="18" t="str">
        <f t="shared" si="20"/>
        <v>往得点表!3:13</v>
      </c>
      <c r="CL39" s="116" t="str">
        <f t="shared" si="21"/>
        <v>往得点表!16:25</v>
      </c>
      <c r="CM39" s="18" t="str">
        <f t="shared" si="22"/>
        <v>腕得点表!3:13</v>
      </c>
      <c r="CN39" s="116" t="str">
        <f t="shared" si="23"/>
        <v>腕得点表!16:25</v>
      </c>
      <c r="CO39" s="18" t="str">
        <f t="shared" si="24"/>
        <v>腕膝得点表!3:4</v>
      </c>
      <c r="CP39" s="116" t="str">
        <f t="shared" si="25"/>
        <v>腕膝得点表!8:9</v>
      </c>
      <c r="CQ39" s="18" t="str">
        <f t="shared" si="26"/>
        <v>20mシャトルラン得点表!3:13</v>
      </c>
      <c r="CR39" s="116" t="str">
        <f t="shared" si="27"/>
        <v>20mシャトルラン得点表!16:25</v>
      </c>
      <c r="CS39" t="b">
        <f t="shared" si="28"/>
        <v>0</v>
      </c>
    </row>
    <row r="40" spans="1:98" ht="18" customHeight="1">
      <c r="A40" s="8">
        <v>29</v>
      </c>
      <c r="B40" s="146"/>
      <c r="C40" s="16"/>
      <c r="D40" s="16"/>
      <c r="E40" s="16"/>
      <c r="F40" s="138" t="str">
        <f>IF(D40="","",DATEDIF(D40,Q4,"y"))</f>
        <v/>
      </c>
      <c r="G40" s="16"/>
      <c r="H40" s="16"/>
      <c r="I40" s="32"/>
      <c r="J40" s="29" t="str">
        <f t="shared" ca="1" si="0"/>
        <v/>
      </c>
      <c r="K40" s="32"/>
      <c r="L40" s="29" t="str">
        <f t="shared" ca="1" si="1"/>
        <v/>
      </c>
      <c r="M40" s="6"/>
      <c r="N40" s="62"/>
      <c r="O40" s="62"/>
      <c r="P40" s="62"/>
      <c r="Q40" s="150"/>
      <c r="R40" s="121"/>
      <c r="S40" s="36" t="str">
        <f t="shared" ca="1" si="2"/>
        <v/>
      </c>
      <c r="T40" s="6"/>
      <c r="U40" s="62"/>
      <c r="V40" s="62"/>
      <c r="W40" s="62"/>
      <c r="X40" s="52"/>
      <c r="Y40" s="36"/>
      <c r="Z40" s="143" t="str">
        <f t="shared" ca="1" si="3"/>
        <v/>
      </c>
      <c r="AA40" s="6"/>
      <c r="AB40" s="62"/>
      <c r="AC40" s="62"/>
      <c r="AD40" s="150"/>
      <c r="AE40" s="32"/>
      <c r="AF40" s="29" t="str">
        <f t="shared" ca="1" si="4"/>
        <v/>
      </c>
      <c r="AG40" s="32"/>
      <c r="AH40" s="29" t="str">
        <f t="shared" ca="1" si="5"/>
        <v/>
      </c>
      <c r="AI40" s="121"/>
      <c r="AJ40" s="36" t="str">
        <f t="shared" ca="1" si="6"/>
        <v/>
      </c>
      <c r="AK40" s="32"/>
      <c r="AL40" s="29" t="str">
        <f t="shared" ca="1" si="7"/>
        <v/>
      </c>
      <c r="AM40" s="7" t="str">
        <f t="shared" si="8"/>
        <v/>
      </c>
      <c r="AN40" s="7" t="str">
        <f t="shared" si="9"/>
        <v/>
      </c>
      <c r="AO40" s="7" t="str">
        <f>IF(AM40=7,VLOOKUP(AN40,設定!$A$2:$B$6,2,1),"---")</f>
        <v>---</v>
      </c>
      <c r="AP40" s="78"/>
      <c r="AQ40" s="79"/>
      <c r="AR40" s="79"/>
      <c r="AS40" s="80" t="s">
        <v>115</v>
      </c>
      <c r="AT40" s="81"/>
      <c r="AU40" s="80"/>
      <c r="AV40" s="82"/>
      <c r="AW40" s="83" t="str">
        <f t="shared" si="29"/>
        <v/>
      </c>
      <c r="AX40" s="80" t="s">
        <v>115</v>
      </c>
      <c r="AY40" s="80" t="s">
        <v>115</v>
      </c>
      <c r="AZ40" s="80" t="s">
        <v>115</v>
      </c>
      <c r="BA40" s="80"/>
      <c r="BB40" s="80"/>
      <c r="BC40" s="80"/>
      <c r="BD40" s="80"/>
      <c r="BE40" s="84"/>
      <c r="BF40" s="95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257"/>
      <c r="BY40" s="50"/>
      <c r="CA40">
        <v>29</v>
      </c>
      <c r="CB40" s="18" t="str">
        <f t="shared" si="11"/>
        <v/>
      </c>
      <c r="CC40" s="18" t="str">
        <f t="shared" si="12"/>
        <v>立得点表!3:12</v>
      </c>
      <c r="CD40" s="116" t="str">
        <f t="shared" si="13"/>
        <v>立得点表!16:25</v>
      </c>
      <c r="CE40" s="18" t="str">
        <f t="shared" si="14"/>
        <v>立3段得点表!3:13</v>
      </c>
      <c r="CF40" s="116" t="str">
        <f t="shared" si="15"/>
        <v>立3段得点表!16:25</v>
      </c>
      <c r="CG40" s="18" t="str">
        <f t="shared" si="16"/>
        <v>ボール得点表!3:13</v>
      </c>
      <c r="CH40" s="116" t="str">
        <f t="shared" si="17"/>
        <v>ボール得点表!16:25</v>
      </c>
      <c r="CI40" s="18" t="str">
        <f t="shared" si="18"/>
        <v>50m得点表!3:13</v>
      </c>
      <c r="CJ40" s="116" t="str">
        <f t="shared" si="19"/>
        <v>50m得点表!16:25</v>
      </c>
      <c r="CK40" s="18" t="str">
        <f t="shared" si="20"/>
        <v>往得点表!3:13</v>
      </c>
      <c r="CL40" s="116" t="str">
        <f t="shared" si="21"/>
        <v>往得点表!16:25</v>
      </c>
      <c r="CM40" s="18" t="str">
        <f t="shared" si="22"/>
        <v>腕得点表!3:13</v>
      </c>
      <c r="CN40" s="116" t="str">
        <f t="shared" si="23"/>
        <v>腕得点表!16:25</v>
      </c>
      <c r="CO40" s="18" t="str">
        <f t="shared" si="24"/>
        <v>腕膝得点表!3:4</v>
      </c>
      <c r="CP40" s="116" t="str">
        <f t="shared" si="25"/>
        <v>腕膝得点表!8:9</v>
      </c>
      <c r="CQ40" s="18" t="str">
        <f t="shared" si="26"/>
        <v>20mシャトルラン得点表!3:13</v>
      </c>
      <c r="CR40" s="116" t="str">
        <f t="shared" si="27"/>
        <v>20mシャトルラン得点表!16:25</v>
      </c>
      <c r="CS40" t="b">
        <f t="shared" si="28"/>
        <v>0</v>
      </c>
    </row>
    <row r="41" spans="1:98" s="47" customFormat="1" ht="18" customHeight="1">
      <c r="A41" s="10">
        <v>30</v>
      </c>
      <c r="B41" s="147"/>
      <c r="C41" s="15"/>
      <c r="D41" s="15"/>
      <c r="E41" s="15"/>
      <c r="F41" s="139" t="str">
        <f>IF(D41="","",DATEDIF(D41,Q4,"y"))</f>
        <v/>
      </c>
      <c r="G41" s="15"/>
      <c r="H41" s="15"/>
      <c r="I41" s="30"/>
      <c r="J41" s="31" t="str">
        <f t="shared" ca="1" si="0"/>
        <v/>
      </c>
      <c r="K41" s="30"/>
      <c r="L41" s="31" t="str">
        <f t="shared" ca="1" si="1"/>
        <v/>
      </c>
      <c r="M41" s="59"/>
      <c r="N41" s="60"/>
      <c r="O41" s="60"/>
      <c r="P41" s="60"/>
      <c r="Q41" s="151"/>
      <c r="R41" s="122"/>
      <c r="S41" s="38" t="str">
        <f t="shared" ca="1" si="2"/>
        <v/>
      </c>
      <c r="T41" s="59"/>
      <c r="U41" s="60"/>
      <c r="V41" s="60"/>
      <c r="W41" s="60"/>
      <c r="X41" s="61"/>
      <c r="Y41" s="38"/>
      <c r="Z41" s="144" t="str">
        <f t="shared" ca="1" si="3"/>
        <v/>
      </c>
      <c r="AA41" s="59"/>
      <c r="AB41" s="60"/>
      <c r="AC41" s="60"/>
      <c r="AD41" s="151"/>
      <c r="AE41" s="30"/>
      <c r="AF41" s="31" t="str">
        <f t="shared" ca="1" si="4"/>
        <v/>
      </c>
      <c r="AG41" s="30"/>
      <c r="AH41" s="31" t="str">
        <f t="shared" ca="1" si="5"/>
        <v/>
      </c>
      <c r="AI41" s="122"/>
      <c r="AJ41" s="38" t="str">
        <f t="shared" ca="1" si="6"/>
        <v/>
      </c>
      <c r="AK41" s="30"/>
      <c r="AL41" s="31" t="str">
        <f t="shared" ca="1" si="7"/>
        <v/>
      </c>
      <c r="AM41" s="11" t="str">
        <f t="shared" si="8"/>
        <v/>
      </c>
      <c r="AN41" s="11" t="str">
        <f t="shared" si="9"/>
        <v/>
      </c>
      <c r="AO41" s="11" t="str">
        <f>IF(AM41=7,VLOOKUP(AN41,設定!$A$2:$B$6,2,1),"---")</f>
        <v>---</v>
      </c>
      <c r="AP41" s="85"/>
      <c r="AQ41" s="86"/>
      <c r="AR41" s="86"/>
      <c r="AS41" s="87" t="s">
        <v>115</v>
      </c>
      <c r="AT41" s="88"/>
      <c r="AU41" s="87"/>
      <c r="AV41" s="89"/>
      <c r="AW41" s="90" t="str">
        <f t="shared" si="29"/>
        <v/>
      </c>
      <c r="AX41" s="87" t="s">
        <v>115</v>
      </c>
      <c r="AY41" s="87" t="s">
        <v>115</v>
      </c>
      <c r="AZ41" s="87" t="s">
        <v>115</v>
      </c>
      <c r="BA41" s="87"/>
      <c r="BB41" s="87"/>
      <c r="BC41" s="87"/>
      <c r="BD41" s="87"/>
      <c r="BE41" s="91"/>
      <c r="BF41" s="96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256"/>
      <c r="BY41" s="106"/>
      <c r="CA41" s="47">
        <v>30</v>
      </c>
      <c r="CB41" s="47" t="str">
        <f t="shared" si="11"/>
        <v/>
      </c>
      <c r="CC41" s="47" t="str">
        <f t="shared" si="12"/>
        <v>立得点表!3:12</v>
      </c>
      <c r="CD41" s="156" t="str">
        <f t="shared" si="13"/>
        <v>立得点表!16:25</v>
      </c>
      <c r="CE41" s="47" t="str">
        <f t="shared" si="14"/>
        <v>立3段得点表!3:13</v>
      </c>
      <c r="CF41" s="156" t="str">
        <f t="shared" si="15"/>
        <v>立3段得点表!16:25</v>
      </c>
      <c r="CG41" s="47" t="str">
        <f t="shared" si="16"/>
        <v>ボール得点表!3:13</v>
      </c>
      <c r="CH41" s="156" t="str">
        <f t="shared" si="17"/>
        <v>ボール得点表!16:25</v>
      </c>
      <c r="CI41" s="47" t="str">
        <f t="shared" si="18"/>
        <v>50m得点表!3:13</v>
      </c>
      <c r="CJ41" s="156" t="str">
        <f t="shared" si="19"/>
        <v>50m得点表!16:25</v>
      </c>
      <c r="CK41" s="47" t="str">
        <f t="shared" si="20"/>
        <v>往得点表!3:13</v>
      </c>
      <c r="CL41" s="156" t="str">
        <f t="shared" si="21"/>
        <v>往得点表!16:25</v>
      </c>
      <c r="CM41" s="47" t="str">
        <f t="shared" si="22"/>
        <v>腕得点表!3:13</v>
      </c>
      <c r="CN41" s="156" t="str">
        <f t="shared" si="23"/>
        <v>腕得点表!16:25</v>
      </c>
      <c r="CO41" s="140" t="str">
        <f t="shared" si="24"/>
        <v>腕膝得点表!3:4</v>
      </c>
      <c r="CP41" s="141" t="str">
        <f t="shared" si="25"/>
        <v>腕膝得点表!8:9</v>
      </c>
      <c r="CQ41" s="47" t="str">
        <f t="shared" si="26"/>
        <v>20mシャトルラン得点表!3:13</v>
      </c>
      <c r="CR41" s="156" t="str">
        <f t="shared" si="27"/>
        <v>20mシャトルラン得点表!16:25</v>
      </c>
      <c r="CS41" s="47" t="b">
        <f t="shared" si="28"/>
        <v>0</v>
      </c>
    </row>
    <row r="42" spans="1:98" ht="18" customHeight="1">
      <c r="A42" s="5">
        <v>31</v>
      </c>
      <c r="B42" s="145"/>
      <c r="C42" s="13"/>
      <c r="D42" s="63"/>
      <c r="E42" s="13"/>
      <c r="F42" s="138" t="str">
        <f>IF(D42="","",DATEDIF(D42,Q4,"y"))</f>
        <v/>
      </c>
      <c r="G42" s="13"/>
      <c r="H42" s="13"/>
      <c r="I42" s="28"/>
      <c r="J42" s="29" t="str">
        <f t="shared" ca="1" si="0"/>
        <v/>
      </c>
      <c r="K42" s="28"/>
      <c r="L42" s="29" t="str">
        <f t="shared" ca="1" si="1"/>
        <v/>
      </c>
      <c r="M42" s="6"/>
      <c r="N42" s="62"/>
      <c r="O42" s="62"/>
      <c r="P42" s="62"/>
      <c r="Q42" s="150"/>
      <c r="R42" s="121"/>
      <c r="S42" s="36" t="str">
        <f t="shared" ca="1" si="2"/>
        <v/>
      </c>
      <c r="T42" s="6"/>
      <c r="U42" s="62"/>
      <c r="V42" s="62"/>
      <c r="W42" s="62"/>
      <c r="X42" s="52"/>
      <c r="Y42" s="36"/>
      <c r="Z42" s="143" t="str">
        <f t="shared" ca="1" si="3"/>
        <v/>
      </c>
      <c r="AA42" s="6"/>
      <c r="AB42" s="62"/>
      <c r="AC42" s="62"/>
      <c r="AD42" s="150"/>
      <c r="AE42" s="28"/>
      <c r="AF42" s="29" t="str">
        <f t="shared" ca="1" si="4"/>
        <v/>
      </c>
      <c r="AG42" s="28"/>
      <c r="AH42" s="29" t="str">
        <f t="shared" ca="1" si="5"/>
        <v/>
      </c>
      <c r="AI42" s="121"/>
      <c r="AJ42" s="36" t="str">
        <f t="shared" ca="1" si="6"/>
        <v/>
      </c>
      <c r="AK42" s="28"/>
      <c r="AL42" s="29" t="str">
        <f t="shared" ca="1" si="7"/>
        <v/>
      </c>
      <c r="AM42" s="20" t="str">
        <f t="shared" si="8"/>
        <v/>
      </c>
      <c r="AN42" s="7" t="str">
        <f t="shared" si="9"/>
        <v/>
      </c>
      <c r="AO42" s="9" t="str">
        <f>IF(AM42=7,VLOOKUP(AN42,設定!$A$2:$B$6,2,1),"---")</f>
        <v>---</v>
      </c>
      <c r="AP42" s="98"/>
      <c r="AQ42" s="99"/>
      <c r="AR42" s="99"/>
      <c r="AS42" s="100" t="s">
        <v>115</v>
      </c>
      <c r="AT42" s="101"/>
      <c r="AU42" s="100"/>
      <c r="AV42" s="102"/>
      <c r="AW42" s="103" t="str">
        <f t="shared" si="29"/>
        <v/>
      </c>
      <c r="AX42" s="100" t="s">
        <v>115</v>
      </c>
      <c r="AY42" s="100" t="s">
        <v>115</v>
      </c>
      <c r="AZ42" s="100" t="s">
        <v>115</v>
      </c>
      <c r="BA42" s="100"/>
      <c r="BB42" s="100"/>
      <c r="BC42" s="100"/>
      <c r="BD42" s="100"/>
      <c r="BE42" s="104"/>
      <c r="BF42" s="105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255"/>
      <c r="BY42" s="50"/>
      <c r="CA42">
        <v>31</v>
      </c>
      <c r="CB42" s="18" t="str">
        <f t="shared" si="11"/>
        <v/>
      </c>
      <c r="CC42" s="18" t="str">
        <f t="shared" si="12"/>
        <v>立得点表!3:12</v>
      </c>
      <c r="CD42" s="116" t="str">
        <f t="shared" si="13"/>
        <v>立得点表!16:25</v>
      </c>
      <c r="CE42" s="18" t="str">
        <f t="shared" si="14"/>
        <v>立3段得点表!3:13</v>
      </c>
      <c r="CF42" s="116" t="str">
        <f t="shared" si="15"/>
        <v>立3段得点表!16:25</v>
      </c>
      <c r="CG42" s="18" t="str">
        <f t="shared" si="16"/>
        <v>ボール得点表!3:13</v>
      </c>
      <c r="CH42" s="116" t="str">
        <f t="shared" si="17"/>
        <v>ボール得点表!16:25</v>
      </c>
      <c r="CI42" s="18" t="str">
        <f t="shared" si="18"/>
        <v>50m得点表!3:13</v>
      </c>
      <c r="CJ42" s="116" t="str">
        <f t="shared" si="19"/>
        <v>50m得点表!16:25</v>
      </c>
      <c r="CK42" s="18" t="str">
        <f t="shared" si="20"/>
        <v>往得点表!3:13</v>
      </c>
      <c r="CL42" s="116" t="str">
        <f t="shared" si="21"/>
        <v>往得点表!16:25</v>
      </c>
      <c r="CM42" s="18" t="str">
        <f t="shared" si="22"/>
        <v>腕得点表!3:13</v>
      </c>
      <c r="CN42" s="116" t="str">
        <f t="shared" si="23"/>
        <v>腕得点表!16:25</v>
      </c>
      <c r="CO42" s="18" t="str">
        <f t="shared" si="24"/>
        <v>腕膝得点表!3:4</v>
      </c>
      <c r="CP42" s="116" t="str">
        <f t="shared" si="25"/>
        <v>腕膝得点表!8:9</v>
      </c>
      <c r="CQ42" s="18" t="str">
        <f t="shared" si="26"/>
        <v>20mシャトルラン得点表!3:13</v>
      </c>
      <c r="CR42" s="116" t="str">
        <f t="shared" si="27"/>
        <v>20mシャトルラン得点表!16:25</v>
      </c>
      <c r="CS42" t="b">
        <f t="shared" si="28"/>
        <v>0</v>
      </c>
    </row>
    <row r="43" spans="1:98" ht="18" customHeight="1">
      <c r="A43" s="8">
        <v>32</v>
      </c>
      <c r="B43" s="146"/>
      <c r="C43" s="16"/>
      <c r="D43" s="137"/>
      <c r="E43" s="16"/>
      <c r="F43" s="138" t="str">
        <f>IF(D43="","",DATEDIF(D43,Q4,"y"))</f>
        <v/>
      </c>
      <c r="G43" s="16"/>
      <c r="H43" s="16"/>
      <c r="I43" s="32"/>
      <c r="J43" s="29" t="str">
        <f t="shared" ca="1" si="0"/>
        <v/>
      </c>
      <c r="K43" s="32"/>
      <c r="L43" s="29" t="str">
        <f t="shared" ca="1" si="1"/>
        <v/>
      </c>
      <c r="M43" s="6"/>
      <c r="N43" s="62"/>
      <c r="O43" s="62"/>
      <c r="P43" s="62"/>
      <c r="Q43" s="150"/>
      <c r="R43" s="121"/>
      <c r="S43" s="36" t="str">
        <f t="shared" ca="1" si="2"/>
        <v/>
      </c>
      <c r="T43" s="6"/>
      <c r="U43" s="62"/>
      <c r="V43" s="62"/>
      <c r="W43" s="62"/>
      <c r="X43" s="52"/>
      <c r="Y43" s="36"/>
      <c r="Z43" s="143" t="str">
        <f t="shared" ca="1" si="3"/>
        <v/>
      </c>
      <c r="AA43" s="6"/>
      <c r="AB43" s="62"/>
      <c r="AC43" s="62"/>
      <c r="AD43" s="150"/>
      <c r="AE43" s="32"/>
      <c r="AF43" s="29" t="str">
        <f t="shared" ca="1" si="4"/>
        <v/>
      </c>
      <c r="AG43" s="32"/>
      <c r="AH43" s="29" t="str">
        <f t="shared" ca="1" si="5"/>
        <v/>
      </c>
      <c r="AI43" s="121"/>
      <c r="AJ43" s="36" t="str">
        <f t="shared" ca="1" si="6"/>
        <v/>
      </c>
      <c r="AK43" s="32"/>
      <c r="AL43" s="29" t="str">
        <f t="shared" ca="1" si="7"/>
        <v/>
      </c>
      <c r="AM43" s="7" t="str">
        <f t="shared" si="8"/>
        <v/>
      </c>
      <c r="AN43" s="7" t="str">
        <f t="shared" si="9"/>
        <v/>
      </c>
      <c r="AO43" s="7" t="str">
        <f>IF(AM43=7,VLOOKUP(AN43,設定!$A$2:$B$6,2,1),"---")</f>
        <v>---</v>
      </c>
      <c r="AP43" s="78"/>
      <c r="AQ43" s="79"/>
      <c r="AR43" s="79"/>
      <c r="AS43" s="80" t="s">
        <v>115</v>
      </c>
      <c r="AT43" s="81"/>
      <c r="AU43" s="80"/>
      <c r="AV43" s="82"/>
      <c r="AW43" s="83" t="str">
        <f t="shared" si="29"/>
        <v/>
      </c>
      <c r="AX43" s="80" t="s">
        <v>115</v>
      </c>
      <c r="AY43" s="80" t="s">
        <v>115</v>
      </c>
      <c r="AZ43" s="80" t="s">
        <v>115</v>
      </c>
      <c r="BA43" s="80"/>
      <c r="BB43" s="80"/>
      <c r="BC43" s="80"/>
      <c r="BD43" s="80"/>
      <c r="BE43" s="84"/>
      <c r="BF43" s="95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257"/>
      <c r="BY43" s="50"/>
      <c r="CA43">
        <v>32</v>
      </c>
      <c r="CB43" s="18" t="str">
        <f t="shared" si="11"/>
        <v/>
      </c>
      <c r="CC43" s="18" t="str">
        <f t="shared" si="12"/>
        <v>立得点表!3:12</v>
      </c>
      <c r="CD43" s="116" t="str">
        <f t="shared" si="13"/>
        <v>立得点表!16:25</v>
      </c>
      <c r="CE43" s="18" t="str">
        <f t="shared" si="14"/>
        <v>立3段得点表!3:13</v>
      </c>
      <c r="CF43" s="116" t="str">
        <f t="shared" si="15"/>
        <v>立3段得点表!16:25</v>
      </c>
      <c r="CG43" s="18" t="str">
        <f t="shared" si="16"/>
        <v>ボール得点表!3:13</v>
      </c>
      <c r="CH43" s="116" t="str">
        <f t="shared" si="17"/>
        <v>ボール得点表!16:25</v>
      </c>
      <c r="CI43" s="18" t="str">
        <f t="shared" si="18"/>
        <v>50m得点表!3:13</v>
      </c>
      <c r="CJ43" s="116" t="str">
        <f t="shared" si="19"/>
        <v>50m得点表!16:25</v>
      </c>
      <c r="CK43" s="18" t="str">
        <f t="shared" si="20"/>
        <v>往得点表!3:13</v>
      </c>
      <c r="CL43" s="116" t="str">
        <f t="shared" si="21"/>
        <v>往得点表!16:25</v>
      </c>
      <c r="CM43" s="18" t="str">
        <f t="shared" si="22"/>
        <v>腕得点表!3:13</v>
      </c>
      <c r="CN43" s="116" t="str">
        <f t="shared" si="23"/>
        <v>腕得点表!16:25</v>
      </c>
      <c r="CO43" s="18" t="str">
        <f t="shared" si="24"/>
        <v>腕膝得点表!3:4</v>
      </c>
      <c r="CP43" s="116" t="str">
        <f t="shared" si="25"/>
        <v>腕膝得点表!8:9</v>
      </c>
      <c r="CQ43" s="18" t="str">
        <f t="shared" si="26"/>
        <v>20mシャトルラン得点表!3:13</v>
      </c>
      <c r="CR43" s="116" t="str">
        <f t="shared" si="27"/>
        <v>20mシャトルラン得点表!16:25</v>
      </c>
      <c r="CS43" t="b">
        <f t="shared" si="28"/>
        <v>0</v>
      </c>
    </row>
    <row r="44" spans="1:98" ht="18" customHeight="1">
      <c r="A44" s="8">
        <v>33</v>
      </c>
      <c r="B44" s="146"/>
      <c r="C44" s="16"/>
      <c r="D44" s="16"/>
      <c r="E44" s="16"/>
      <c r="F44" s="138" t="str">
        <f>IF(D44="","",DATEDIF(D44,Q4,"y"))</f>
        <v/>
      </c>
      <c r="G44" s="16"/>
      <c r="H44" s="16"/>
      <c r="I44" s="32"/>
      <c r="J44" s="29" t="str">
        <f t="shared" ca="1" si="0"/>
        <v/>
      </c>
      <c r="K44" s="32"/>
      <c r="L44" s="29" t="str">
        <f t="shared" ca="1" si="1"/>
        <v/>
      </c>
      <c r="M44" s="6"/>
      <c r="N44" s="62"/>
      <c r="O44" s="62"/>
      <c r="P44" s="62"/>
      <c r="Q44" s="150"/>
      <c r="R44" s="121"/>
      <c r="S44" s="36" t="str">
        <f t="shared" ca="1" si="2"/>
        <v/>
      </c>
      <c r="T44" s="6"/>
      <c r="U44" s="62"/>
      <c r="V44" s="62"/>
      <c r="W44" s="62"/>
      <c r="X44" s="52"/>
      <c r="Y44" s="36"/>
      <c r="Z44" s="143" t="str">
        <f t="shared" ca="1" si="3"/>
        <v/>
      </c>
      <c r="AA44" s="6"/>
      <c r="AB44" s="62"/>
      <c r="AC44" s="62"/>
      <c r="AD44" s="150"/>
      <c r="AE44" s="32"/>
      <c r="AF44" s="29" t="str">
        <f t="shared" ca="1" si="4"/>
        <v/>
      </c>
      <c r="AG44" s="32"/>
      <c r="AH44" s="29" t="str">
        <f t="shared" ca="1" si="5"/>
        <v/>
      </c>
      <c r="AI44" s="121"/>
      <c r="AJ44" s="36" t="str">
        <f t="shared" ca="1" si="6"/>
        <v/>
      </c>
      <c r="AK44" s="32"/>
      <c r="AL44" s="29" t="str">
        <f t="shared" ca="1" si="7"/>
        <v/>
      </c>
      <c r="AM44" s="7" t="str">
        <f t="shared" si="8"/>
        <v/>
      </c>
      <c r="AN44" s="7" t="str">
        <f t="shared" si="9"/>
        <v/>
      </c>
      <c r="AO44" s="7" t="str">
        <f>IF(AM44=7,VLOOKUP(AN44,設定!$A$2:$B$6,2,1),"---")</f>
        <v>---</v>
      </c>
      <c r="AP44" s="78"/>
      <c r="AQ44" s="79"/>
      <c r="AR44" s="79"/>
      <c r="AS44" s="80" t="s">
        <v>115</v>
      </c>
      <c r="AT44" s="81"/>
      <c r="AU44" s="80"/>
      <c r="AV44" s="82"/>
      <c r="AW44" s="83" t="str">
        <f t="shared" si="29"/>
        <v/>
      </c>
      <c r="AX44" s="80" t="s">
        <v>115</v>
      </c>
      <c r="AY44" s="80" t="s">
        <v>115</v>
      </c>
      <c r="AZ44" s="80" t="s">
        <v>115</v>
      </c>
      <c r="BA44" s="80"/>
      <c r="BB44" s="80"/>
      <c r="BC44" s="80"/>
      <c r="BD44" s="80"/>
      <c r="BE44" s="84"/>
      <c r="BF44" s="95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257"/>
      <c r="BY44" s="50"/>
      <c r="CA44">
        <v>33</v>
      </c>
      <c r="CB44" s="18" t="str">
        <f t="shared" si="11"/>
        <v/>
      </c>
      <c r="CC44" s="18" t="str">
        <f t="shared" si="12"/>
        <v>立得点表!3:12</v>
      </c>
      <c r="CD44" s="116" t="str">
        <f t="shared" si="13"/>
        <v>立得点表!16:25</v>
      </c>
      <c r="CE44" s="18" t="str">
        <f t="shared" si="14"/>
        <v>立3段得点表!3:13</v>
      </c>
      <c r="CF44" s="116" t="str">
        <f t="shared" si="15"/>
        <v>立3段得点表!16:25</v>
      </c>
      <c r="CG44" s="18" t="str">
        <f t="shared" si="16"/>
        <v>ボール得点表!3:13</v>
      </c>
      <c r="CH44" s="116" t="str">
        <f t="shared" si="17"/>
        <v>ボール得点表!16:25</v>
      </c>
      <c r="CI44" s="18" t="str">
        <f t="shared" si="18"/>
        <v>50m得点表!3:13</v>
      </c>
      <c r="CJ44" s="116" t="str">
        <f t="shared" si="19"/>
        <v>50m得点表!16:25</v>
      </c>
      <c r="CK44" s="18" t="str">
        <f t="shared" si="20"/>
        <v>往得点表!3:13</v>
      </c>
      <c r="CL44" s="116" t="str">
        <f t="shared" si="21"/>
        <v>往得点表!16:25</v>
      </c>
      <c r="CM44" s="18" t="str">
        <f t="shared" si="22"/>
        <v>腕得点表!3:13</v>
      </c>
      <c r="CN44" s="116" t="str">
        <f t="shared" si="23"/>
        <v>腕得点表!16:25</v>
      </c>
      <c r="CO44" s="18" t="str">
        <f t="shared" si="24"/>
        <v>腕膝得点表!3:4</v>
      </c>
      <c r="CP44" s="116" t="str">
        <f t="shared" si="25"/>
        <v>腕膝得点表!8:9</v>
      </c>
      <c r="CQ44" s="18" t="str">
        <f t="shared" si="26"/>
        <v>20mシャトルラン得点表!3:13</v>
      </c>
      <c r="CR44" s="116" t="str">
        <f t="shared" si="27"/>
        <v>20mシャトルラン得点表!16:25</v>
      </c>
      <c r="CS44" t="b">
        <f t="shared" si="28"/>
        <v>0</v>
      </c>
    </row>
    <row r="45" spans="1:98" ht="18" customHeight="1">
      <c r="A45" s="8">
        <v>34</v>
      </c>
      <c r="B45" s="146"/>
      <c r="C45" s="16"/>
      <c r="D45" s="16"/>
      <c r="E45" s="16"/>
      <c r="F45" s="138" t="str">
        <f>IF(D45="","",DATEDIF(D45,Q4,"y"))</f>
        <v/>
      </c>
      <c r="G45" s="16"/>
      <c r="H45" s="16"/>
      <c r="I45" s="32"/>
      <c r="J45" s="29" t="str">
        <f t="shared" ca="1" si="0"/>
        <v/>
      </c>
      <c r="K45" s="32"/>
      <c r="L45" s="29" t="str">
        <f t="shared" ca="1" si="1"/>
        <v/>
      </c>
      <c r="M45" s="6"/>
      <c r="N45" s="62"/>
      <c r="O45" s="62"/>
      <c r="P45" s="62"/>
      <c r="Q45" s="150"/>
      <c r="R45" s="121"/>
      <c r="S45" s="36" t="str">
        <f t="shared" ca="1" si="2"/>
        <v/>
      </c>
      <c r="T45" s="6"/>
      <c r="U45" s="62"/>
      <c r="V45" s="62"/>
      <c r="W45" s="62"/>
      <c r="X45" s="52"/>
      <c r="Y45" s="36"/>
      <c r="Z45" s="143" t="str">
        <f t="shared" ca="1" si="3"/>
        <v/>
      </c>
      <c r="AA45" s="6"/>
      <c r="AB45" s="62"/>
      <c r="AC45" s="62"/>
      <c r="AD45" s="150"/>
      <c r="AE45" s="32"/>
      <c r="AF45" s="29" t="str">
        <f t="shared" ca="1" si="4"/>
        <v/>
      </c>
      <c r="AG45" s="32"/>
      <c r="AH45" s="29" t="str">
        <f t="shared" ca="1" si="5"/>
        <v/>
      </c>
      <c r="AI45" s="121"/>
      <c r="AJ45" s="36" t="str">
        <f t="shared" ca="1" si="6"/>
        <v/>
      </c>
      <c r="AK45" s="32"/>
      <c r="AL45" s="29" t="str">
        <f t="shared" ca="1" si="7"/>
        <v/>
      </c>
      <c r="AM45" s="7" t="str">
        <f t="shared" si="8"/>
        <v/>
      </c>
      <c r="AN45" s="7" t="str">
        <f t="shared" si="9"/>
        <v/>
      </c>
      <c r="AO45" s="7" t="str">
        <f>IF(AM45=7,VLOOKUP(AN45,設定!$A$2:$B$6,2,1),"---")</f>
        <v>---</v>
      </c>
      <c r="AP45" s="78"/>
      <c r="AQ45" s="79"/>
      <c r="AR45" s="79"/>
      <c r="AS45" s="80" t="s">
        <v>115</v>
      </c>
      <c r="AT45" s="81"/>
      <c r="AU45" s="80"/>
      <c r="AV45" s="82"/>
      <c r="AW45" s="83" t="str">
        <f t="shared" si="29"/>
        <v/>
      </c>
      <c r="AX45" s="80" t="s">
        <v>115</v>
      </c>
      <c r="AY45" s="80" t="s">
        <v>115</v>
      </c>
      <c r="AZ45" s="80" t="s">
        <v>115</v>
      </c>
      <c r="BA45" s="80"/>
      <c r="BB45" s="80"/>
      <c r="BC45" s="80"/>
      <c r="BD45" s="80"/>
      <c r="BE45" s="84"/>
      <c r="BF45" s="95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257"/>
      <c r="BY45" s="50"/>
      <c r="CA45">
        <v>34</v>
      </c>
      <c r="CB45" s="18" t="str">
        <f t="shared" si="11"/>
        <v/>
      </c>
      <c r="CC45" s="18" t="str">
        <f t="shared" si="12"/>
        <v>立得点表!3:12</v>
      </c>
      <c r="CD45" s="116" t="str">
        <f t="shared" si="13"/>
        <v>立得点表!16:25</v>
      </c>
      <c r="CE45" s="18" t="str">
        <f t="shared" si="14"/>
        <v>立3段得点表!3:13</v>
      </c>
      <c r="CF45" s="116" t="str">
        <f t="shared" si="15"/>
        <v>立3段得点表!16:25</v>
      </c>
      <c r="CG45" s="18" t="str">
        <f t="shared" si="16"/>
        <v>ボール得点表!3:13</v>
      </c>
      <c r="CH45" s="116" t="str">
        <f t="shared" si="17"/>
        <v>ボール得点表!16:25</v>
      </c>
      <c r="CI45" s="18" t="str">
        <f t="shared" si="18"/>
        <v>50m得点表!3:13</v>
      </c>
      <c r="CJ45" s="116" t="str">
        <f t="shared" si="19"/>
        <v>50m得点表!16:25</v>
      </c>
      <c r="CK45" s="18" t="str">
        <f t="shared" si="20"/>
        <v>往得点表!3:13</v>
      </c>
      <c r="CL45" s="116" t="str">
        <f t="shared" si="21"/>
        <v>往得点表!16:25</v>
      </c>
      <c r="CM45" s="18" t="str">
        <f t="shared" si="22"/>
        <v>腕得点表!3:13</v>
      </c>
      <c r="CN45" s="116" t="str">
        <f t="shared" si="23"/>
        <v>腕得点表!16:25</v>
      </c>
      <c r="CO45" s="18" t="str">
        <f t="shared" si="24"/>
        <v>腕膝得点表!3:4</v>
      </c>
      <c r="CP45" s="116" t="str">
        <f t="shared" si="25"/>
        <v>腕膝得点表!8:9</v>
      </c>
      <c r="CQ45" s="18" t="str">
        <f t="shared" si="26"/>
        <v>20mシャトルラン得点表!3:13</v>
      </c>
      <c r="CR45" s="116" t="str">
        <f t="shared" si="27"/>
        <v>20mシャトルラン得点表!16:25</v>
      </c>
      <c r="CS45" t="b">
        <f t="shared" si="28"/>
        <v>0</v>
      </c>
    </row>
    <row r="46" spans="1:98" s="47" customFormat="1" ht="18" customHeight="1">
      <c r="A46" s="10">
        <v>35</v>
      </c>
      <c r="B46" s="147"/>
      <c r="C46" s="15"/>
      <c r="D46" s="15"/>
      <c r="E46" s="15"/>
      <c r="F46" s="139" t="str">
        <f>IF(D46="","",DATEDIF(D46,Q4,"y"))</f>
        <v/>
      </c>
      <c r="G46" s="15"/>
      <c r="H46" s="15"/>
      <c r="I46" s="30"/>
      <c r="J46" s="31" t="str">
        <f t="shared" ca="1" si="0"/>
        <v/>
      </c>
      <c r="K46" s="30"/>
      <c r="L46" s="31" t="str">
        <f t="shared" ca="1" si="1"/>
        <v/>
      </c>
      <c r="M46" s="59"/>
      <c r="N46" s="60"/>
      <c r="O46" s="60"/>
      <c r="P46" s="60"/>
      <c r="Q46" s="151"/>
      <c r="R46" s="122"/>
      <c r="S46" s="38" t="str">
        <f t="shared" ca="1" si="2"/>
        <v/>
      </c>
      <c r="T46" s="59"/>
      <c r="U46" s="60"/>
      <c r="V46" s="60"/>
      <c r="W46" s="60"/>
      <c r="X46" s="61"/>
      <c r="Y46" s="38"/>
      <c r="Z46" s="144" t="str">
        <f t="shared" ca="1" si="3"/>
        <v/>
      </c>
      <c r="AA46" s="59"/>
      <c r="AB46" s="60"/>
      <c r="AC46" s="60"/>
      <c r="AD46" s="151"/>
      <c r="AE46" s="30"/>
      <c r="AF46" s="31" t="str">
        <f t="shared" ca="1" si="4"/>
        <v/>
      </c>
      <c r="AG46" s="30"/>
      <c r="AH46" s="31" t="str">
        <f t="shared" ca="1" si="5"/>
        <v/>
      </c>
      <c r="AI46" s="122"/>
      <c r="AJ46" s="38" t="str">
        <f t="shared" ca="1" si="6"/>
        <v/>
      </c>
      <c r="AK46" s="30"/>
      <c r="AL46" s="31" t="str">
        <f t="shared" ca="1" si="7"/>
        <v/>
      </c>
      <c r="AM46" s="11" t="str">
        <f t="shared" si="8"/>
        <v/>
      </c>
      <c r="AN46" s="11" t="str">
        <f t="shared" si="9"/>
        <v/>
      </c>
      <c r="AO46" s="11" t="str">
        <f>IF(AM46=7,VLOOKUP(AN46,設定!$A$2:$B$6,2,1),"---")</f>
        <v>---</v>
      </c>
      <c r="AP46" s="85"/>
      <c r="AQ46" s="86"/>
      <c r="AR46" s="86"/>
      <c r="AS46" s="87" t="s">
        <v>115</v>
      </c>
      <c r="AT46" s="88"/>
      <c r="AU46" s="87"/>
      <c r="AV46" s="89"/>
      <c r="AW46" s="90" t="str">
        <f t="shared" si="29"/>
        <v/>
      </c>
      <c r="AX46" s="87" t="s">
        <v>115</v>
      </c>
      <c r="AY46" s="87" t="s">
        <v>115</v>
      </c>
      <c r="AZ46" s="87" t="s">
        <v>115</v>
      </c>
      <c r="BA46" s="87"/>
      <c r="BB46" s="87"/>
      <c r="BC46" s="87"/>
      <c r="BD46" s="87"/>
      <c r="BE46" s="91"/>
      <c r="BF46" s="96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256"/>
      <c r="BY46" s="106"/>
      <c r="CA46" s="47">
        <v>35</v>
      </c>
      <c r="CB46" s="47" t="str">
        <f t="shared" si="11"/>
        <v/>
      </c>
      <c r="CC46" s="47" t="str">
        <f t="shared" si="12"/>
        <v>立得点表!3:12</v>
      </c>
      <c r="CD46" s="156" t="str">
        <f t="shared" si="13"/>
        <v>立得点表!16:25</v>
      </c>
      <c r="CE46" s="47" t="str">
        <f t="shared" si="14"/>
        <v>立3段得点表!3:13</v>
      </c>
      <c r="CF46" s="156" t="str">
        <f t="shared" si="15"/>
        <v>立3段得点表!16:25</v>
      </c>
      <c r="CG46" s="47" t="str">
        <f t="shared" si="16"/>
        <v>ボール得点表!3:13</v>
      </c>
      <c r="CH46" s="156" t="str">
        <f t="shared" si="17"/>
        <v>ボール得点表!16:25</v>
      </c>
      <c r="CI46" s="47" t="str">
        <f t="shared" si="18"/>
        <v>50m得点表!3:13</v>
      </c>
      <c r="CJ46" s="156" t="str">
        <f t="shared" si="19"/>
        <v>50m得点表!16:25</v>
      </c>
      <c r="CK46" s="47" t="str">
        <f t="shared" si="20"/>
        <v>往得点表!3:13</v>
      </c>
      <c r="CL46" s="156" t="str">
        <f t="shared" si="21"/>
        <v>往得点表!16:25</v>
      </c>
      <c r="CM46" s="47" t="str">
        <f t="shared" si="22"/>
        <v>腕得点表!3:13</v>
      </c>
      <c r="CN46" s="156" t="str">
        <f t="shared" si="23"/>
        <v>腕得点表!16:25</v>
      </c>
      <c r="CO46" s="140" t="str">
        <f t="shared" si="24"/>
        <v>腕膝得点表!3:4</v>
      </c>
      <c r="CP46" s="141" t="str">
        <f t="shared" si="25"/>
        <v>腕膝得点表!8:9</v>
      </c>
      <c r="CQ46" s="47" t="str">
        <f t="shared" si="26"/>
        <v>20mシャトルラン得点表!3:13</v>
      </c>
      <c r="CR46" s="156" t="str">
        <f t="shared" si="27"/>
        <v>20mシャトルラン得点表!16:25</v>
      </c>
      <c r="CS46" s="47" t="b">
        <f t="shared" si="28"/>
        <v>0</v>
      </c>
    </row>
    <row r="47" spans="1:98" ht="18" customHeight="1">
      <c r="A47" s="5">
        <v>36</v>
      </c>
      <c r="B47" s="145"/>
      <c r="C47" s="13"/>
      <c r="D47" s="63"/>
      <c r="E47" s="13"/>
      <c r="F47" s="138" t="str">
        <f>IF(D47="","",DATEDIF(D47,Q4,"y"))</f>
        <v/>
      </c>
      <c r="G47" s="13"/>
      <c r="H47" s="13"/>
      <c r="I47" s="28"/>
      <c r="J47" s="29" t="str">
        <f t="shared" ca="1" si="0"/>
        <v/>
      </c>
      <c r="K47" s="28"/>
      <c r="L47" s="29" t="str">
        <f t="shared" ca="1" si="1"/>
        <v/>
      </c>
      <c r="M47" s="6"/>
      <c r="N47" s="62"/>
      <c r="O47" s="62"/>
      <c r="P47" s="62"/>
      <c r="Q47" s="150"/>
      <c r="R47" s="121"/>
      <c r="S47" s="36" t="str">
        <f t="shared" ca="1" si="2"/>
        <v/>
      </c>
      <c r="T47" s="6"/>
      <c r="U47" s="62"/>
      <c r="V47" s="62"/>
      <c r="W47" s="62"/>
      <c r="X47" s="52"/>
      <c r="Y47" s="36"/>
      <c r="Z47" s="143" t="str">
        <f t="shared" ca="1" si="3"/>
        <v/>
      </c>
      <c r="AA47" s="6"/>
      <c r="AB47" s="62"/>
      <c r="AC47" s="62"/>
      <c r="AD47" s="150"/>
      <c r="AE47" s="28"/>
      <c r="AF47" s="29" t="str">
        <f t="shared" ca="1" si="4"/>
        <v/>
      </c>
      <c r="AG47" s="28"/>
      <c r="AH47" s="29" t="str">
        <f t="shared" ca="1" si="5"/>
        <v/>
      </c>
      <c r="AI47" s="121"/>
      <c r="AJ47" s="36" t="str">
        <f t="shared" ca="1" si="6"/>
        <v/>
      </c>
      <c r="AK47" s="28"/>
      <c r="AL47" s="29" t="str">
        <f t="shared" ca="1" si="7"/>
        <v/>
      </c>
      <c r="AM47" s="20" t="str">
        <f t="shared" si="8"/>
        <v/>
      </c>
      <c r="AN47" s="7" t="str">
        <f t="shared" si="9"/>
        <v/>
      </c>
      <c r="AO47" s="9" t="str">
        <f>IF(AM47=7,VLOOKUP(AN47,設定!$A$2:$B$6,2,1),"---")</f>
        <v>---</v>
      </c>
      <c r="AP47" s="98"/>
      <c r="AQ47" s="99"/>
      <c r="AR47" s="99"/>
      <c r="AS47" s="100" t="s">
        <v>115</v>
      </c>
      <c r="AT47" s="101"/>
      <c r="AU47" s="100"/>
      <c r="AV47" s="102"/>
      <c r="AW47" s="103" t="str">
        <f t="shared" si="29"/>
        <v/>
      </c>
      <c r="AX47" s="100" t="s">
        <v>115</v>
      </c>
      <c r="AY47" s="100" t="s">
        <v>115</v>
      </c>
      <c r="AZ47" s="100" t="s">
        <v>115</v>
      </c>
      <c r="BA47" s="100"/>
      <c r="BB47" s="100"/>
      <c r="BC47" s="100"/>
      <c r="BD47" s="100"/>
      <c r="BE47" s="104"/>
      <c r="BF47" s="105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255"/>
      <c r="BY47" s="50"/>
      <c r="CA47">
        <v>36</v>
      </c>
      <c r="CB47" s="18" t="str">
        <f t="shared" si="11"/>
        <v/>
      </c>
      <c r="CC47" s="18" t="str">
        <f t="shared" si="12"/>
        <v>立得点表!3:12</v>
      </c>
      <c r="CD47" s="116" t="str">
        <f t="shared" si="13"/>
        <v>立得点表!16:25</v>
      </c>
      <c r="CE47" s="18" t="str">
        <f t="shared" si="14"/>
        <v>立3段得点表!3:13</v>
      </c>
      <c r="CF47" s="116" t="str">
        <f t="shared" si="15"/>
        <v>立3段得点表!16:25</v>
      </c>
      <c r="CG47" s="18" t="str">
        <f t="shared" si="16"/>
        <v>ボール得点表!3:13</v>
      </c>
      <c r="CH47" s="116" t="str">
        <f t="shared" si="17"/>
        <v>ボール得点表!16:25</v>
      </c>
      <c r="CI47" s="18" t="str">
        <f t="shared" si="18"/>
        <v>50m得点表!3:13</v>
      </c>
      <c r="CJ47" s="116" t="str">
        <f t="shared" si="19"/>
        <v>50m得点表!16:25</v>
      </c>
      <c r="CK47" s="18" t="str">
        <f t="shared" si="20"/>
        <v>往得点表!3:13</v>
      </c>
      <c r="CL47" s="116" t="str">
        <f t="shared" si="21"/>
        <v>往得点表!16:25</v>
      </c>
      <c r="CM47" s="18" t="str">
        <f t="shared" si="22"/>
        <v>腕得点表!3:13</v>
      </c>
      <c r="CN47" s="116" t="str">
        <f t="shared" si="23"/>
        <v>腕得点表!16:25</v>
      </c>
      <c r="CO47" s="18" t="str">
        <f t="shared" si="24"/>
        <v>腕膝得点表!3:4</v>
      </c>
      <c r="CP47" s="116" t="str">
        <f t="shared" si="25"/>
        <v>腕膝得点表!8:9</v>
      </c>
      <c r="CQ47" s="18" t="str">
        <f t="shared" si="26"/>
        <v>20mシャトルラン得点表!3:13</v>
      </c>
      <c r="CR47" s="116" t="str">
        <f t="shared" si="27"/>
        <v>20mシャトルラン得点表!16:25</v>
      </c>
      <c r="CS47" t="b">
        <f t="shared" si="28"/>
        <v>0</v>
      </c>
    </row>
    <row r="48" spans="1:98" ht="18" customHeight="1">
      <c r="A48" s="8">
        <v>37</v>
      </c>
      <c r="B48" s="146"/>
      <c r="C48" s="16"/>
      <c r="D48" s="137"/>
      <c r="E48" s="16"/>
      <c r="F48" s="138" t="str">
        <f>IF(D48="","",DATEDIF(D48,Q4,"y"))</f>
        <v/>
      </c>
      <c r="G48" s="16"/>
      <c r="H48" s="16"/>
      <c r="I48" s="32"/>
      <c r="J48" s="29" t="str">
        <f t="shared" ca="1" si="0"/>
        <v/>
      </c>
      <c r="K48" s="32"/>
      <c r="L48" s="29" t="str">
        <f t="shared" ca="1" si="1"/>
        <v/>
      </c>
      <c r="M48" s="6"/>
      <c r="N48" s="62"/>
      <c r="O48" s="62"/>
      <c r="P48" s="62"/>
      <c r="Q48" s="150"/>
      <c r="R48" s="121"/>
      <c r="S48" s="36" t="str">
        <f t="shared" ca="1" si="2"/>
        <v/>
      </c>
      <c r="T48" s="6"/>
      <c r="U48" s="62"/>
      <c r="V48" s="62"/>
      <c r="W48" s="62"/>
      <c r="X48" s="52"/>
      <c r="Y48" s="36"/>
      <c r="Z48" s="143" t="str">
        <f t="shared" ca="1" si="3"/>
        <v/>
      </c>
      <c r="AA48" s="6"/>
      <c r="AB48" s="62"/>
      <c r="AC48" s="62"/>
      <c r="AD48" s="150"/>
      <c r="AE48" s="32"/>
      <c r="AF48" s="29" t="str">
        <f t="shared" ca="1" si="4"/>
        <v/>
      </c>
      <c r="AG48" s="32"/>
      <c r="AH48" s="29" t="str">
        <f t="shared" ca="1" si="5"/>
        <v/>
      </c>
      <c r="AI48" s="121"/>
      <c r="AJ48" s="36" t="str">
        <f t="shared" ca="1" si="6"/>
        <v/>
      </c>
      <c r="AK48" s="32"/>
      <c r="AL48" s="29" t="str">
        <f t="shared" ca="1" si="7"/>
        <v/>
      </c>
      <c r="AM48" s="7" t="str">
        <f t="shared" si="8"/>
        <v/>
      </c>
      <c r="AN48" s="7" t="str">
        <f t="shared" si="9"/>
        <v/>
      </c>
      <c r="AO48" s="7" t="str">
        <f>IF(AM48=7,VLOOKUP(AN48,設定!$A$2:$B$6,2,1),"---")</f>
        <v>---</v>
      </c>
      <c r="AP48" s="78"/>
      <c r="AQ48" s="79"/>
      <c r="AR48" s="79"/>
      <c r="AS48" s="80" t="s">
        <v>115</v>
      </c>
      <c r="AT48" s="81"/>
      <c r="AU48" s="80"/>
      <c r="AV48" s="82"/>
      <c r="AW48" s="83" t="str">
        <f t="shared" si="29"/>
        <v/>
      </c>
      <c r="AX48" s="80" t="s">
        <v>115</v>
      </c>
      <c r="AY48" s="80" t="s">
        <v>115</v>
      </c>
      <c r="AZ48" s="80" t="s">
        <v>115</v>
      </c>
      <c r="BA48" s="80"/>
      <c r="BB48" s="80"/>
      <c r="BC48" s="80"/>
      <c r="BD48" s="80"/>
      <c r="BE48" s="84"/>
      <c r="BF48" s="95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257"/>
      <c r="BY48" s="50"/>
      <c r="CA48">
        <v>37</v>
      </c>
      <c r="CB48" s="18" t="str">
        <f t="shared" si="11"/>
        <v/>
      </c>
      <c r="CC48" s="18" t="str">
        <f t="shared" si="12"/>
        <v>立得点表!3:12</v>
      </c>
      <c r="CD48" s="116" t="str">
        <f t="shared" si="13"/>
        <v>立得点表!16:25</v>
      </c>
      <c r="CE48" s="18" t="str">
        <f t="shared" si="14"/>
        <v>立3段得点表!3:13</v>
      </c>
      <c r="CF48" s="116" t="str">
        <f t="shared" si="15"/>
        <v>立3段得点表!16:25</v>
      </c>
      <c r="CG48" s="18" t="str">
        <f t="shared" si="16"/>
        <v>ボール得点表!3:13</v>
      </c>
      <c r="CH48" s="116" t="str">
        <f t="shared" si="17"/>
        <v>ボール得点表!16:25</v>
      </c>
      <c r="CI48" s="18" t="str">
        <f t="shared" si="18"/>
        <v>50m得点表!3:13</v>
      </c>
      <c r="CJ48" s="116" t="str">
        <f t="shared" si="19"/>
        <v>50m得点表!16:25</v>
      </c>
      <c r="CK48" s="18" t="str">
        <f t="shared" si="20"/>
        <v>往得点表!3:13</v>
      </c>
      <c r="CL48" s="116" t="str">
        <f t="shared" si="21"/>
        <v>往得点表!16:25</v>
      </c>
      <c r="CM48" s="18" t="str">
        <f t="shared" si="22"/>
        <v>腕得点表!3:13</v>
      </c>
      <c r="CN48" s="116" t="str">
        <f t="shared" si="23"/>
        <v>腕得点表!16:25</v>
      </c>
      <c r="CO48" s="18" t="str">
        <f t="shared" si="24"/>
        <v>腕膝得点表!3:4</v>
      </c>
      <c r="CP48" s="116" t="str">
        <f t="shared" si="25"/>
        <v>腕膝得点表!8:9</v>
      </c>
      <c r="CQ48" s="18" t="str">
        <f t="shared" si="26"/>
        <v>20mシャトルラン得点表!3:13</v>
      </c>
      <c r="CR48" s="116" t="str">
        <f t="shared" si="27"/>
        <v>20mシャトルラン得点表!16:25</v>
      </c>
      <c r="CS48" t="b">
        <f t="shared" si="28"/>
        <v>0</v>
      </c>
    </row>
    <row r="49" spans="1:97" ht="18" customHeight="1">
      <c r="A49" s="8">
        <v>38</v>
      </c>
      <c r="B49" s="146"/>
      <c r="C49" s="16"/>
      <c r="D49" s="16"/>
      <c r="E49" s="16"/>
      <c r="F49" s="138" t="str">
        <f>IF(D49="","",DATEDIF(D49,Q4,"y"))</f>
        <v/>
      </c>
      <c r="G49" s="16"/>
      <c r="H49" s="16"/>
      <c r="I49" s="32"/>
      <c r="J49" s="29" t="str">
        <f t="shared" ca="1" si="0"/>
        <v/>
      </c>
      <c r="K49" s="32"/>
      <c r="L49" s="29" t="str">
        <f t="shared" ca="1" si="1"/>
        <v/>
      </c>
      <c r="M49" s="6"/>
      <c r="N49" s="62"/>
      <c r="O49" s="62"/>
      <c r="P49" s="62"/>
      <c r="Q49" s="150"/>
      <c r="R49" s="121"/>
      <c r="S49" s="36" t="str">
        <f t="shared" ca="1" si="2"/>
        <v/>
      </c>
      <c r="T49" s="6"/>
      <c r="U49" s="62"/>
      <c r="V49" s="62"/>
      <c r="W49" s="62"/>
      <c r="X49" s="52"/>
      <c r="Y49" s="36"/>
      <c r="Z49" s="143" t="str">
        <f t="shared" ca="1" si="3"/>
        <v/>
      </c>
      <c r="AA49" s="6"/>
      <c r="AB49" s="62"/>
      <c r="AC49" s="62"/>
      <c r="AD49" s="150"/>
      <c r="AE49" s="32"/>
      <c r="AF49" s="29" t="str">
        <f t="shared" ca="1" si="4"/>
        <v/>
      </c>
      <c r="AG49" s="32"/>
      <c r="AH49" s="29" t="str">
        <f t="shared" ca="1" si="5"/>
        <v/>
      </c>
      <c r="AI49" s="121"/>
      <c r="AJ49" s="36" t="str">
        <f t="shared" ca="1" si="6"/>
        <v/>
      </c>
      <c r="AK49" s="32"/>
      <c r="AL49" s="29" t="str">
        <f t="shared" ca="1" si="7"/>
        <v/>
      </c>
      <c r="AM49" s="7" t="str">
        <f t="shared" si="8"/>
        <v/>
      </c>
      <c r="AN49" s="7" t="str">
        <f t="shared" si="9"/>
        <v/>
      </c>
      <c r="AO49" s="7" t="str">
        <f>IF(AM49=7,VLOOKUP(AN49,設定!$A$2:$B$6,2,1),"---")</f>
        <v>---</v>
      </c>
      <c r="AP49" s="78"/>
      <c r="AQ49" s="79"/>
      <c r="AR49" s="79"/>
      <c r="AS49" s="80" t="s">
        <v>115</v>
      </c>
      <c r="AT49" s="81"/>
      <c r="AU49" s="80"/>
      <c r="AV49" s="82"/>
      <c r="AW49" s="83" t="str">
        <f t="shared" si="29"/>
        <v/>
      </c>
      <c r="AX49" s="80" t="s">
        <v>115</v>
      </c>
      <c r="AY49" s="80" t="s">
        <v>115</v>
      </c>
      <c r="AZ49" s="80" t="s">
        <v>115</v>
      </c>
      <c r="BA49" s="80"/>
      <c r="BB49" s="80"/>
      <c r="BC49" s="80"/>
      <c r="BD49" s="80"/>
      <c r="BE49" s="84"/>
      <c r="BF49" s="95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257"/>
      <c r="BY49" s="50"/>
      <c r="CA49">
        <v>38</v>
      </c>
      <c r="CB49" s="18" t="str">
        <f t="shared" si="11"/>
        <v/>
      </c>
      <c r="CC49" s="18" t="str">
        <f t="shared" si="12"/>
        <v>立得点表!3:12</v>
      </c>
      <c r="CD49" s="116" t="str">
        <f t="shared" si="13"/>
        <v>立得点表!16:25</v>
      </c>
      <c r="CE49" s="18" t="str">
        <f t="shared" si="14"/>
        <v>立3段得点表!3:13</v>
      </c>
      <c r="CF49" s="116" t="str">
        <f t="shared" si="15"/>
        <v>立3段得点表!16:25</v>
      </c>
      <c r="CG49" s="18" t="str">
        <f t="shared" si="16"/>
        <v>ボール得点表!3:13</v>
      </c>
      <c r="CH49" s="116" t="str">
        <f t="shared" si="17"/>
        <v>ボール得点表!16:25</v>
      </c>
      <c r="CI49" s="18" t="str">
        <f t="shared" si="18"/>
        <v>50m得点表!3:13</v>
      </c>
      <c r="CJ49" s="116" t="str">
        <f t="shared" si="19"/>
        <v>50m得点表!16:25</v>
      </c>
      <c r="CK49" s="18" t="str">
        <f t="shared" si="20"/>
        <v>往得点表!3:13</v>
      </c>
      <c r="CL49" s="116" t="str">
        <f t="shared" si="21"/>
        <v>往得点表!16:25</v>
      </c>
      <c r="CM49" s="18" t="str">
        <f t="shared" si="22"/>
        <v>腕得点表!3:13</v>
      </c>
      <c r="CN49" s="116" t="str">
        <f t="shared" si="23"/>
        <v>腕得点表!16:25</v>
      </c>
      <c r="CO49" s="18" t="str">
        <f t="shared" si="24"/>
        <v>腕膝得点表!3:4</v>
      </c>
      <c r="CP49" s="116" t="str">
        <f t="shared" si="25"/>
        <v>腕膝得点表!8:9</v>
      </c>
      <c r="CQ49" s="18" t="str">
        <f t="shared" si="26"/>
        <v>20mシャトルラン得点表!3:13</v>
      </c>
      <c r="CR49" s="116" t="str">
        <f t="shared" si="27"/>
        <v>20mシャトルラン得点表!16:25</v>
      </c>
      <c r="CS49" t="b">
        <f t="shared" si="28"/>
        <v>0</v>
      </c>
    </row>
    <row r="50" spans="1:97" ht="18" customHeight="1">
      <c r="A50" s="8">
        <v>39</v>
      </c>
      <c r="B50" s="146"/>
      <c r="C50" s="16"/>
      <c r="D50" s="16"/>
      <c r="E50" s="16"/>
      <c r="F50" s="138" t="str">
        <f>IF(D50="","",DATEDIF(D50,Q4,"y"))</f>
        <v/>
      </c>
      <c r="G50" s="16"/>
      <c r="H50" s="16"/>
      <c r="I50" s="32"/>
      <c r="J50" s="29" t="str">
        <f t="shared" ca="1" si="0"/>
        <v/>
      </c>
      <c r="K50" s="32"/>
      <c r="L50" s="29" t="str">
        <f t="shared" ca="1" si="1"/>
        <v/>
      </c>
      <c r="M50" s="6"/>
      <c r="N50" s="62"/>
      <c r="O50" s="62"/>
      <c r="P50" s="62"/>
      <c r="Q50" s="150"/>
      <c r="R50" s="121"/>
      <c r="S50" s="36" t="str">
        <f t="shared" ca="1" si="2"/>
        <v/>
      </c>
      <c r="T50" s="6"/>
      <c r="U50" s="62"/>
      <c r="V50" s="62"/>
      <c r="W50" s="62"/>
      <c r="X50" s="52"/>
      <c r="Y50" s="36"/>
      <c r="Z50" s="143" t="str">
        <f t="shared" ca="1" si="3"/>
        <v/>
      </c>
      <c r="AA50" s="6"/>
      <c r="AB50" s="62"/>
      <c r="AC50" s="62"/>
      <c r="AD50" s="150"/>
      <c r="AE50" s="32"/>
      <c r="AF50" s="29" t="str">
        <f t="shared" ca="1" si="4"/>
        <v/>
      </c>
      <c r="AG50" s="32"/>
      <c r="AH50" s="29" t="str">
        <f t="shared" ca="1" si="5"/>
        <v/>
      </c>
      <c r="AI50" s="121"/>
      <c r="AJ50" s="36" t="str">
        <f t="shared" ca="1" si="6"/>
        <v/>
      </c>
      <c r="AK50" s="32"/>
      <c r="AL50" s="29" t="str">
        <f t="shared" ca="1" si="7"/>
        <v/>
      </c>
      <c r="AM50" s="7" t="str">
        <f t="shared" si="8"/>
        <v/>
      </c>
      <c r="AN50" s="7" t="str">
        <f t="shared" si="9"/>
        <v/>
      </c>
      <c r="AO50" s="7" t="str">
        <f>IF(AM50=7,VLOOKUP(AN50,設定!$A$2:$B$6,2,1),"---")</f>
        <v>---</v>
      </c>
      <c r="AP50" s="78"/>
      <c r="AQ50" s="79"/>
      <c r="AR50" s="79"/>
      <c r="AS50" s="80" t="s">
        <v>115</v>
      </c>
      <c r="AT50" s="81"/>
      <c r="AU50" s="80"/>
      <c r="AV50" s="82"/>
      <c r="AW50" s="83" t="str">
        <f t="shared" si="29"/>
        <v/>
      </c>
      <c r="AX50" s="80" t="s">
        <v>115</v>
      </c>
      <c r="AY50" s="80" t="s">
        <v>115</v>
      </c>
      <c r="AZ50" s="80" t="s">
        <v>115</v>
      </c>
      <c r="BA50" s="80"/>
      <c r="BB50" s="80"/>
      <c r="BC50" s="80"/>
      <c r="BD50" s="80"/>
      <c r="BE50" s="84"/>
      <c r="BF50" s="95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257"/>
      <c r="BY50" s="50"/>
      <c r="CA50">
        <v>39</v>
      </c>
      <c r="CB50" s="18" t="str">
        <f t="shared" si="11"/>
        <v/>
      </c>
      <c r="CC50" s="18" t="str">
        <f t="shared" si="12"/>
        <v>立得点表!3:12</v>
      </c>
      <c r="CD50" s="116" t="str">
        <f t="shared" si="13"/>
        <v>立得点表!16:25</v>
      </c>
      <c r="CE50" s="18" t="str">
        <f t="shared" si="14"/>
        <v>立3段得点表!3:13</v>
      </c>
      <c r="CF50" s="116" t="str">
        <f t="shared" si="15"/>
        <v>立3段得点表!16:25</v>
      </c>
      <c r="CG50" s="18" t="str">
        <f t="shared" si="16"/>
        <v>ボール得点表!3:13</v>
      </c>
      <c r="CH50" s="116" t="str">
        <f t="shared" si="17"/>
        <v>ボール得点表!16:25</v>
      </c>
      <c r="CI50" s="18" t="str">
        <f t="shared" si="18"/>
        <v>50m得点表!3:13</v>
      </c>
      <c r="CJ50" s="116" t="str">
        <f t="shared" si="19"/>
        <v>50m得点表!16:25</v>
      </c>
      <c r="CK50" s="18" t="str">
        <f t="shared" si="20"/>
        <v>往得点表!3:13</v>
      </c>
      <c r="CL50" s="116" t="str">
        <f t="shared" si="21"/>
        <v>往得点表!16:25</v>
      </c>
      <c r="CM50" s="18" t="str">
        <f t="shared" si="22"/>
        <v>腕得点表!3:13</v>
      </c>
      <c r="CN50" s="116" t="str">
        <f t="shared" si="23"/>
        <v>腕得点表!16:25</v>
      </c>
      <c r="CO50" s="18" t="str">
        <f t="shared" si="24"/>
        <v>腕膝得点表!3:4</v>
      </c>
      <c r="CP50" s="116" t="str">
        <f t="shared" si="25"/>
        <v>腕膝得点表!8:9</v>
      </c>
      <c r="CQ50" s="18" t="str">
        <f t="shared" si="26"/>
        <v>20mシャトルラン得点表!3:13</v>
      </c>
      <c r="CR50" s="116" t="str">
        <f t="shared" si="27"/>
        <v>20mシャトルラン得点表!16:25</v>
      </c>
      <c r="CS50" t="b">
        <f t="shared" si="28"/>
        <v>0</v>
      </c>
    </row>
    <row r="51" spans="1:97" s="47" customFormat="1" ht="18" customHeight="1">
      <c r="A51" s="10">
        <v>40</v>
      </c>
      <c r="B51" s="147"/>
      <c r="C51" s="15"/>
      <c r="D51" s="15"/>
      <c r="E51" s="15"/>
      <c r="F51" s="139" t="str">
        <f>IF(D51="","",DATEDIF(D51,Q4,"y"))</f>
        <v/>
      </c>
      <c r="G51" s="15"/>
      <c r="H51" s="15"/>
      <c r="I51" s="30"/>
      <c r="J51" s="31" t="str">
        <f t="shared" ca="1" si="0"/>
        <v/>
      </c>
      <c r="K51" s="30"/>
      <c r="L51" s="31" t="str">
        <f t="shared" ca="1" si="1"/>
        <v/>
      </c>
      <c r="M51" s="59"/>
      <c r="N51" s="60"/>
      <c r="O51" s="60"/>
      <c r="P51" s="60"/>
      <c r="Q51" s="151"/>
      <c r="R51" s="122"/>
      <c r="S51" s="38" t="str">
        <f t="shared" ca="1" si="2"/>
        <v/>
      </c>
      <c r="T51" s="59"/>
      <c r="U51" s="60"/>
      <c r="V51" s="60"/>
      <c r="W51" s="60"/>
      <c r="X51" s="61"/>
      <c r="Y51" s="38"/>
      <c r="Z51" s="144" t="str">
        <f t="shared" ca="1" si="3"/>
        <v/>
      </c>
      <c r="AA51" s="59"/>
      <c r="AB51" s="60"/>
      <c r="AC51" s="60"/>
      <c r="AD51" s="151"/>
      <c r="AE51" s="30"/>
      <c r="AF51" s="31" t="str">
        <f t="shared" ca="1" si="4"/>
        <v/>
      </c>
      <c r="AG51" s="30"/>
      <c r="AH51" s="31" t="str">
        <f t="shared" ca="1" si="5"/>
        <v/>
      </c>
      <c r="AI51" s="122"/>
      <c r="AJ51" s="38" t="str">
        <f t="shared" ca="1" si="6"/>
        <v/>
      </c>
      <c r="AK51" s="30"/>
      <c r="AL51" s="31" t="str">
        <f t="shared" ca="1" si="7"/>
        <v/>
      </c>
      <c r="AM51" s="11" t="str">
        <f t="shared" si="8"/>
        <v/>
      </c>
      <c r="AN51" s="11" t="str">
        <f t="shared" si="9"/>
        <v/>
      </c>
      <c r="AO51" s="11" t="str">
        <f>IF(AM51=7,VLOOKUP(AN51,設定!$A$2:$B$6,2,1),"---")</f>
        <v>---</v>
      </c>
      <c r="AP51" s="85"/>
      <c r="AQ51" s="86"/>
      <c r="AR51" s="86"/>
      <c r="AS51" s="87" t="s">
        <v>115</v>
      </c>
      <c r="AT51" s="88"/>
      <c r="AU51" s="87"/>
      <c r="AV51" s="89"/>
      <c r="AW51" s="90" t="str">
        <f t="shared" si="29"/>
        <v/>
      </c>
      <c r="AX51" s="87" t="s">
        <v>115</v>
      </c>
      <c r="AY51" s="87" t="s">
        <v>115</v>
      </c>
      <c r="AZ51" s="87" t="s">
        <v>115</v>
      </c>
      <c r="BA51" s="87"/>
      <c r="BB51" s="87"/>
      <c r="BC51" s="87"/>
      <c r="BD51" s="87"/>
      <c r="BE51" s="91"/>
      <c r="BF51" s="96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256"/>
      <c r="BY51" s="106"/>
      <c r="CA51" s="47">
        <v>40</v>
      </c>
      <c r="CB51" s="47" t="str">
        <f t="shared" si="11"/>
        <v/>
      </c>
      <c r="CC51" s="47" t="str">
        <f t="shared" si="12"/>
        <v>立得点表!3:12</v>
      </c>
      <c r="CD51" s="156" t="str">
        <f t="shared" si="13"/>
        <v>立得点表!16:25</v>
      </c>
      <c r="CE51" s="47" t="str">
        <f t="shared" si="14"/>
        <v>立3段得点表!3:13</v>
      </c>
      <c r="CF51" s="156" t="str">
        <f t="shared" si="15"/>
        <v>立3段得点表!16:25</v>
      </c>
      <c r="CG51" s="47" t="str">
        <f t="shared" si="16"/>
        <v>ボール得点表!3:13</v>
      </c>
      <c r="CH51" s="156" t="str">
        <f t="shared" si="17"/>
        <v>ボール得点表!16:25</v>
      </c>
      <c r="CI51" s="47" t="str">
        <f t="shared" si="18"/>
        <v>50m得点表!3:13</v>
      </c>
      <c r="CJ51" s="156" t="str">
        <f t="shared" si="19"/>
        <v>50m得点表!16:25</v>
      </c>
      <c r="CK51" s="47" t="str">
        <f t="shared" si="20"/>
        <v>往得点表!3:13</v>
      </c>
      <c r="CL51" s="156" t="str">
        <f t="shared" si="21"/>
        <v>往得点表!16:25</v>
      </c>
      <c r="CM51" s="47" t="str">
        <f t="shared" si="22"/>
        <v>腕得点表!3:13</v>
      </c>
      <c r="CN51" s="156" t="str">
        <f t="shared" si="23"/>
        <v>腕得点表!16:25</v>
      </c>
      <c r="CO51" s="140" t="str">
        <f t="shared" si="24"/>
        <v>腕膝得点表!3:4</v>
      </c>
      <c r="CP51" s="141" t="str">
        <f t="shared" si="25"/>
        <v>腕膝得点表!8:9</v>
      </c>
      <c r="CQ51" s="47" t="str">
        <f t="shared" si="26"/>
        <v>20mシャトルラン得点表!3:13</v>
      </c>
      <c r="CR51" s="156" t="str">
        <f t="shared" si="27"/>
        <v>20mシャトルラン得点表!16:25</v>
      </c>
      <c r="CS51" s="47" t="b">
        <f t="shared" si="28"/>
        <v>0</v>
      </c>
    </row>
    <row r="52" spans="1:97" ht="18" customHeight="1">
      <c r="A52" s="5">
        <v>41</v>
      </c>
      <c r="B52" s="145"/>
      <c r="C52" s="13"/>
      <c r="D52" s="63"/>
      <c r="E52" s="13"/>
      <c r="F52" s="138" t="str">
        <f>IF(D52="","",DATEDIF(D52,Q4,"y"))</f>
        <v/>
      </c>
      <c r="G52" s="13"/>
      <c r="H52" s="13"/>
      <c r="I52" s="28"/>
      <c r="J52" s="29" t="str">
        <f t="shared" ca="1" si="0"/>
        <v/>
      </c>
      <c r="K52" s="28"/>
      <c r="L52" s="29" t="str">
        <f t="shared" ca="1" si="1"/>
        <v/>
      </c>
      <c r="M52" s="6"/>
      <c r="N52" s="62"/>
      <c r="O52" s="62"/>
      <c r="P52" s="62"/>
      <c r="Q52" s="150"/>
      <c r="R52" s="121"/>
      <c r="S52" s="36" t="str">
        <f t="shared" ca="1" si="2"/>
        <v/>
      </c>
      <c r="T52" s="6"/>
      <c r="U52" s="62"/>
      <c r="V52" s="62"/>
      <c r="W52" s="62"/>
      <c r="X52" s="52"/>
      <c r="Y52" s="36"/>
      <c r="Z52" s="143" t="str">
        <f t="shared" ca="1" si="3"/>
        <v/>
      </c>
      <c r="AA52" s="6"/>
      <c r="AB52" s="62"/>
      <c r="AC52" s="62"/>
      <c r="AD52" s="150"/>
      <c r="AE52" s="28"/>
      <c r="AF52" s="29" t="str">
        <f t="shared" ca="1" si="4"/>
        <v/>
      </c>
      <c r="AG52" s="28"/>
      <c r="AH52" s="29" t="str">
        <f t="shared" ca="1" si="5"/>
        <v/>
      </c>
      <c r="AI52" s="121"/>
      <c r="AJ52" s="36" t="str">
        <f t="shared" ca="1" si="6"/>
        <v/>
      </c>
      <c r="AK52" s="28"/>
      <c r="AL52" s="29" t="str">
        <f t="shared" ca="1" si="7"/>
        <v/>
      </c>
      <c r="AM52" s="20" t="str">
        <f t="shared" si="8"/>
        <v/>
      </c>
      <c r="AN52" s="7" t="str">
        <f t="shared" si="9"/>
        <v/>
      </c>
      <c r="AO52" s="9" t="str">
        <f>IF(AM52=7,VLOOKUP(AN52,設定!$A$2:$B$6,2,1),"---")</f>
        <v>---</v>
      </c>
      <c r="AP52" s="98"/>
      <c r="AQ52" s="99"/>
      <c r="AR52" s="99"/>
      <c r="AS52" s="100" t="s">
        <v>115</v>
      </c>
      <c r="AT52" s="101"/>
      <c r="AU52" s="100"/>
      <c r="AV52" s="102"/>
      <c r="AW52" s="103" t="str">
        <f t="shared" si="29"/>
        <v/>
      </c>
      <c r="AX52" s="100" t="s">
        <v>115</v>
      </c>
      <c r="AY52" s="100" t="s">
        <v>115</v>
      </c>
      <c r="AZ52" s="100" t="s">
        <v>115</v>
      </c>
      <c r="BA52" s="100"/>
      <c r="BB52" s="100"/>
      <c r="BC52" s="100"/>
      <c r="BD52" s="100"/>
      <c r="BE52" s="104"/>
      <c r="BF52" s="105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255"/>
      <c r="BY52" s="50"/>
      <c r="CA52">
        <v>41</v>
      </c>
      <c r="CB52" s="18" t="str">
        <f t="shared" si="11"/>
        <v/>
      </c>
      <c r="CC52" s="18" t="str">
        <f t="shared" si="12"/>
        <v>立得点表!3:12</v>
      </c>
      <c r="CD52" s="116" t="str">
        <f t="shared" si="13"/>
        <v>立得点表!16:25</v>
      </c>
      <c r="CE52" s="18" t="str">
        <f t="shared" si="14"/>
        <v>立3段得点表!3:13</v>
      </c>
      <c r="CF52" s="116" t="str">
        <f t="shared" si="15"/>
        <v>立3段得点表!16:25</v>
      </c>
      <c r="CG52" s="18" t="str">
        <f t="shared" si="16"/>
        <v>ボール得点表!3:13</v>
      </c>
      <c r="CH52" s="116" t="str">
        <f t="shared" si="17"/>
        <v>ボール得点表!16:25</v>
      </c>
      <c r="CI52" s="18" t="str">
        <f t="shared" si="18"/>
        <v>50m得点表!3:13</v>
      </c>
      <c r="CJ52" s="116" t="str">
        <f t="shared" si="19"/>
        <v>50m得点表!16:25</v>
      </c>
      <c r="CK52" s="18" t="str">
        <f t="shared" si="20"/>
        <v>往得点表!3:13</v>
      </c>
      <c r="CL52" s="116" t="str">
        <f t="shared" si="21"/>
        <v>往得点表!16:25</v>
      </c>
      <c r="CM52" s="18" t="str">
        <f t="shared" si="22"/>
        <v>腕得点表!3:13</v>
      </c>
      <c r="CN52" s="116" t="str">
        <f t="shared" si="23"/>
        <v>腕得点表!16:25</v>
      </c>
      <c r="CO52" s="18" t="str">
        <f t="shared" si="24"/>
        <v>腕膝得点表!3:4</v>
      </c>
      <c r="CP52" s="116" t="str">
        <f t="shared" si="25"/>
        <v>腕膝得点表!8:9</v>
      </c>
      <c r="CQ52" s="18" t="str">
        <f t="shared" si="26"/>
        <v>20mシャトルラン得点表!3:13</v>
      </c>
      <c r="CR52" s="116" t="str">
        <f t="shared" si="27"/>
        <v>20mシャトルラン得点表!16:25</v>
      </c>
      <c r="CS52" t="b">
        <f t="shared" si="28"/>
        <v>0</v>
      </c>
    </row>
    <row r="53" spans="1:97" ht="18" customHeight="1">
      <c r="A53" s="8">
        <v>42</v>
      </c>
      <c r="B53" s="146"/>
      <c r="C53" s="16"/>
      <c r="D53" s="137"/>
      <c r="E53" s="16"/>
      <c r="F53" s="138" t="str">
        <f>IF(D53="","",DATEDIF(D53,Q4,"y"))</f>
        <v/>
      </c>
      <c r="G53" s="16"/>
      <c r="H53" s="16"/>
      <c r="I53" s="32"/>
      <c r="J53" s="29" t="str">
        <f t="shared" ca="1" si="0"/>
        <v/>
      </c>
      <c r="K53" s="32"/>
      <c r="L53" s="29" t="str">
        <f t="shared" ca="1" si="1"/>
        <v/>
      </c>
      <c r="M53" s="6"/>
      <c r="N53" s="62"/>
      <c r="O53" s="62"/>
      <c r="P53" s="62"/>
      <c r="Q53" s="150"/>
      <c r="R53" s="121"/>
      <c r="S53" s="36" t="str">
        <f t="shared" ca="1" si="2"/>
        <v/>
      </c>
      <c r="T53" s="6"/>
      <c r="U53" s="62"/>
      <c r="V53" s="62"/>
      <c r="W53" s="62"/>
      <c r="X53" s="52"/>
      <c r="Y53" s="36"/>
      <c r="Z53" s="143" t="str">
        <f t="shared" ca="1" si="3"/>
        <v/>
      </c>
      <c r="AA53" s="6"/>
      <c r="AB53" s="62"/>
      <c r="AC53" s="62"/>
      <c r="AD53" s="150"/>
      <c r="AE53" s="32"/>
      <c r="AF53" s="29" t="str">
        <f t="shared" ca="1" si="4"/>
        <v/>
      </c>
      <c r="AG53" s="32"/>
      <c r="AH53" s="29" t="str">
        <f t="shared" ca="1" si="5"/>
        <v/>
      </c>
      <c r="AI53" s="121"/>
      <c r="AJ53" s="36" t="str">
        <f t="shared" ca="1" si="6"/>
        <v/>
      </c>
      <c r="AK53" s="32"/>
      <c r="AL53" s="29" t="str">
        <f t="shared" ca="1" si="7"/>
        <v/>
      </c>
      <c r="AM53" s="7" t="str">
        <f t="shared" si="8"/>
        <v/>
      </c>
      <c r="AN53" s="7" t="str">
        <f t="shared" si="9"/>
        <v/>
      </c>
      <c r="AO53" s="7" t="str">
        <f>IF(AM53=7,VLOOKUP(AN53,設定!$A$2:$B$6,2,1),"---")</f>
        <v>---</v>
      </c>
      <c r="AP53" s="78"/>
      <c r="AQ53" s="79"/>
      <c r="AR53" s="79"/>
      <c r="AS53" s="80" t="s">
        <v>115</v>
      </c>
      <c r="AT53" s="81"/>
      <c r="AU53" s="80"/>
      <c r="AV53" s="82"/>
      <c r="AW53" s="83" t="str">
        <f t="shared" si="29"/>
        <v/>
      </c>
      <c r="AX53" s="80" t="s">
        <v>115</v>
      </c>
      <c r="AY53" s="80" t="s">
        <v>115</v>
      </c>
      <c r="AZ53" s="80" t="s">
        <v>115</v>
      </c>
      <c r="BA53" s="80"/>
      <c r="BB53" s="80"/>
      <c r="BC53" s="80"/>
      <c r="BD53" s="80"/>
      <c r="BE53" s="84"/>
      <c r="BF53" s="95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257"/>
      <c r="BY53" s="50"/>
      <c r="CA53">
        <v>42</v>
      </c>
      <c r="CB53" s="18" t="str">
        <f t="shared" si="11"/>
        <v/>
      </c>
      <c r="CC53" s="18" t="str">
        <f t="shared" si="12"/>
        <v>立得点表!3:12</v>
      </c>
      <c r="CD53" s="116" t="str">
        <f t="shared" si="13"/>
        <v>立得点表!16:25</v>
      </c>
      <c r="CE53" s="18" t="str">
        <f t="shared" si="14"/>
        <v>立3段得点表!3:13</v>
      </c>
      <c r="CF53" s="116" t="str">
        <f t="shared" si="15"/>
        <v>立3段得点表!16:25</v>
      </c>
      <c r="CG53" s="18" t="str">
        <f t="shared" si="16"/>
        <v>ボール得点表!3:13</v>
      </c>
      <c r="CH53" s="116" t="str">
        <f t="shared" si="17"/>
        <v>ボール得点表!16:25</v>
      </c>
      <c r="CI53" s="18" t="str">
        <f t="shared" si="18"/>
        <v>50m得点表!3:13</v>
      </c>
      <c r="CJ53" s="116" t="str">
        <f t="shared" si="19"/>
        <v>50m得点表!16:25</v>
      </c>
      <c r="CK53" s="18" t="str">
        <f t="shared" si="20"/>
        <v>往得点表!3:13</v>
      </c>
      <c r="CL53" s="116" t="str">
        <f t="shared" si="21"/>
        <v>往得点表!16:25</v>
      </c>
      <c r="CM53" s="18" t="str">
        <f t="shared" si="22"/>
        <v>腕得点表!3:13</v>
      </c>
      <c r="CN53" s="116" t="str">
        <f t="shared" si="23"/>
        <v>腕得点表!16:25</v>
      </c>
      <c r="CO53" s="18" t="str">
        <f t="shared" si="24"/>
        <v>腕膝得点表!3:4</v>
      </c>
      <c r="CP53" s="116" t="str">
        <f t="shared" si="25"/>
        <v>腕膝得点表!8:9</v>
      </c>
      <c r="CQ53" s="18" t="str">
        <f t="shared" si="26"/>
        <v>20mシャトルラン得点表!3:13</v>
      </c>
      <c r="CR53" s="116" t="str">
        <f t="shared" si="27"/>
        <v>20mシャトルラン得点表!16:25</v>
      </c>
      <c r="CS53" t="b">
        <f t="shared" si="28"/>
        <v>0</v>
      </c>
    </row>
    <row r="54" spans="1:97" ht="18" customHeight="1">
      <c r="A54" s="8">
        <v>43</v>
      </c>
      <c r="B54" s="146"/>
      <c r="C54" s="16"/>
      <c r="D54" s="16"/>
      <c r="E54" s="16"/>
      <c r="F54" s="138" t="str">
        <f>IF(D54="","",DATEDIF(D54,Q4,"y"))</f>
        <v/>
      </c>
      <c r="G54" s="16"/>
      <c r="H54" s="16"/>
      <c r="I54" s="32"/>
      <c r="J54" s="29" t="str">
        <f t="shared" ca="1" si="0"/>
        <v/>
      </c>
      <c r="K54" s="32"/>
      <c r="L54" s="29" t="str">
        <f t="shared" ca="1" si="1"/>
        <v/>
      </c>
      <c r="M54" s="6"/>
      <c r="N54" s="62"/>
      <c r="O54" s="62"/>
      <c r="P54" s="62"/>
      <c r="Q54" s="150"/>
      <c r="R54" s="121"/>
      <c r="S54" s="36" t="str">
        <f t="shared" ca="1" si="2"/>
        <v/>
      </c>
      <c r="T54" s="6"/>
      <c r="U54" s="62"/>
      <c r="V54" s="62"/>
      <c r="W54" s="62"/>
      <c r="X54" s="52"/>
      <c r="Y54" s="36"/>
      <c r="Z54" s="143" t="str">
        <f t="shared" ca="1" si="3"/>
        <v/>
      </c>
      <c r="AA54" s="6"/>
      <c r="AB54" s="62"/>
      <c r="AC54" s="62"/>
      <c r="AD54" s="150"/>
      <c r="AE54" s="32"/>
      <c r="AF54" s="29" t="str">
        <f t="shared" ca="1" si="4"/>
        <v/>
      </c>
      <c r="AG54" s="32"/>
      <c r="AH54" s="29" t="str">
        <f t="shared" ca="1" si="5"/>
        <v/>
      </c>
      <c r="AI54" s="121"/>
      <c r="AJ54" s="36" t="str">
        <f t="shared" ca="1" si="6"/>
        <v/>
      </c>
      <c r="AK54" s="32"/>
      <c r="AL54" s="29" t="str">
        <f t="shared" ca="1" si="7"/>
        <v/>
      </c>
      <c r="AM54" s="7" t="str">
        <f t="shared" si="8"/>
        <v/>
      </c>
      <c r="AN54" s="7" t="str">
        <f t="shared" si="9"/>
        <v/>
      </c>
      <c r="AO54" s="7" t="str">
        <f>IF(AM54=7,VLOOKUP(AN54,設定!$A$2:$B$6,2,1),"---")</f>
        <v>---</v>
      </c>
      <c r="AP54" s="78"/>
      <c r="AQ54" s="79"/>
      <c r="AR54" s="79"/>
      <c r="AS54" s="80" t="s">
        <v>115</v>
      </c>
      <c r="AT54" s="81"/>
      <c r="AU54" s="80"/>
      <c r="AV54" s="82"/>
      <c r="AW54" s="83" t="str">
        <f t="shared" si="29"/>
        <v/>
      </c>
      <c r="AX54" s="80" t="s">
        <v>115</v>
      </c>
      <c r="AY54" s="80" t="s">
        <v>115</v>
      </c>
      <c r="AZ54" s="80" t="s">
        <v>115</v>
      </c>
      <c r="BA54" s="80"/>
      <c r="BB54" s="80"/>
      <c r="BC54" s="80"/>
      <c r="BD54" s="80"/>
      <c r="BE54" s="84"/>
      <c r="BF54" s="95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257"/>
      <c r="BY54" s="50"/>
      <c r="CA54">
        <v>43</v>
      </c>
      <c r="CB54" s="18" t="str">
        <f t="shared" si="11"/>
        <v/>
      </c>
      <c r="CC54" s="18" t="str">
        <f t="shared" si="12"/>
        <v>立得点表!3:12</v>
      </c>
      <c r="CD54" s="116" t="str">
        <f t="shared" si="13"/>
        <v>立得点表!16:25</v>
      </c>
      <c r="CE54" s="18" t="str">
        <f t="shared" si="14"/>
        <v>立3段得点表!3:13</v>
      </c>
      <c r="CF54" s="116" t="str">
        <f t="shared" si="15"/>
        <v>立3段得点表!16:25</v>
      </c>
      <c r="CG54" s="18" t="str">
        <f t="shared" si="16"/>
        <v>ボール得点表!3:13</v>
      </c>
      <c r="CH54" s="116" t="str">
        <f t="shared" si="17"/>
        <v>ボール得点表!16:25</v>
      </c>
      <c r="CI54" s="18" t="str">
        <f t="shared" si="18"/>
        <v>50m得点表!3:13</v>
      </c>
      <c r="CJ54" s="116" t="str">
        <f t="shared" si="19"/>
        <v>50m得点表!16:25</v>
      </c>
      <c r="CK54" s="18" t="str">
        <f t="shared" si="20"/>
        <v>往得点表!3:13</v>
      </c>
      <c r="CL54" s="116" t="str">
        <f t="shared" si="21"/>
        <v>往得点表!16:25</v>
      </c>
      <c r="CM54" s="18" t="str">
        <f t="shared" si="22"/>
        <v>腕得点表!3:13</v>
      </c>
      <c r="CN54" s="116" t="str">
        <f t="shared" si="23"/>
        <v>腕得点表!16:25</v>
      </c>
      <c r="CO54" s="18" t="str">
        <f t="shared" si="24"/>
        <v>腕膝得点表!3:4</v>
      </c>
      <c r="CP54" s="116" t="str">
        <f t="shared" si="25"/>
        <v>腕膝得点表!8:9</v>
      </c>
      <c r="CQ54" s="18" t="str">
        <f t="shared" si="26"/>
        <v>20mシャトルラン得点表!3:13</v>
      </c>
      <c r="CR54" s="116" t="str">
        <f t="shared" si="27"/>
        <v>20mシャトルラン得点表!16:25</v>
      </c>
      <c r="CS54" t="b">
        <f t="shared" si="28"/>
        <v>0</v>
      </c>
    </row>
    <row r="55" spans="1:97" ht="18" customHeight="1">
      <c r="A55" s="8">
        <v>44</v>
      </c>
      <c r="B55" s="146"/>
      <c r="C55" s="16"/>
      <c r="D55" s="16"/>
      <c r="E55" s="16"/>
      <c r="F55" s="138" t="str">
        <f>IF(D55="","",DATEDIF(D55,Q4,"y"))</f>
        <v/>
      </c>
      <c r="G55" s="16"/>
      <c r="H55" s="16"/>
      <c r="I55" s="32"/>
      <c r="J55" s="29" t="str">
        <f t="shared" ca="1" si="0"/>
        <v/>
      </c>
      <c r="K55" s="32"/>
      <c r="L55" s="29" t="str">
        <f t="shared" ca="1" si="1"/>
        <v/>
      </c>
      <c r="M55" s="6"/>
      <c r="N55" s="62"/>
      <c r="O55" s="62"/>
      <c r="P55" s="62"/>
      <c r="Q55" s="150"/>
      <c r="R55" s="121"/>
      <c r="S55" s="36" t="str">
        <f t="shared" ca="1" si="2"/>
        <v/>
      </c>
      <c r="T55" s="6"/>
      <c r="U55" s="62"/>
      <c r="V55" s="62"/>
      <c r="W55" s="62"/>
      <c r="X55" s="52"/>
      <c r="Y55" s="36"/>
      <c r="Z55" s="143" t="str">
        <f t="shared" ca="1" si="3"/>
        <v/>
      </c>
      <c r="AA55" s="6"/>
      <c r="AB55" s="62"/>
      <c r="AC55" s="62"/>
      <c r="AD55" s="150"/>
      <c r="AE55" s="32"/>
      <c r="AF55" s="29" t="str">
        <f t="shared" ca="1" si="4"/>
        <v/>
      </c>
      <c r="AG55" s="32"/>
      <c r="AH55" s="29" t="str">
        <f t="shared" ca="1" si="5"/>
        <v/>
      </c>
      <c r="AI55" s="121"/>
      <c r="AJ55" s="36" t="str">
        <f t="shared" ca="1" si="6"/>
        <v/>
      </c>
      <c r="AK55" s="32"/>
      <c r="AL55" s="29" t="str">
        <f t="shared" ca="1" si="7"/>
        <v/>
      </c>
      <c r="AM55" s="7" t="str">
        <f t="shared" si="8"/>
        <v/>
      </c>
      <c r="AN55" s="7" t="str">
        <f t="shared" si="9"/>
        <v/>
      </c>
      <c r="AO55" s="7" t="str">
        <f>IF(AM55=7,VLOOKUP(AN55,設定!$A$2:$B$6,2,1),"---")</f>
        <v>---</v>
      </c>
      <c r="AP55" s="78"/>
      <c r="AQ55" s="79"/>
      <c r="AR55" s="79"/>
      <c r="AS55" s="80" t="s">
        <v>115</v>
      </c>
      <c r="AT55" s="81"/>
      <c r="AU55" s="80"/>
      <c r="AV55" s="82"/>
      <c r="AW55" s="83" t="str">
        <f t="shared" si="29"/>
        <v/>
      </c>
      <c r="AX55" s="80" t="s">
        <v>115</v>
      </c>
      <c r="AY55" s="80" t="s">
        <v>115</v>
      </c>
      <c r="AZ55" s="80" t="s">
        <v>115</v>
      </c>
      <c r="BA55" s="80"/>
      <c r="BB55" s="80"/>
      <c r="BC55" s="80"/>
      <c r="BD55" s="80"/>
      <c r="BE55" s="84"/>
      <c r="BF55" s="95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257"/>
      <c r="BY55" s="50"/>
      <c r="CA55">
        <v>44</v>
      </c>
      <c r="CB55" s="18" t="str">
        <f t="shared" si="11"/>
        <v/>
      </c>
      <c r="CC55" s="18" t="str">
        <f t="shared" si="12"/>
        <v>立得点表!3:12</v>
      </c>
      <c r="CD55" s="116" t="str">
        <f t="shared" si="13"/>
        <v>立得点表!16:25</v>
      </c>
      <c r="CE55" s="18" t="str">
        <f t="shared" si="14"/>
        <v>立3段得点表!3:13</v>
      </c>
      <c r="CF55" s="116" t="str">
        <f t="shared" si="15"/>
        <v>立3段得点表!16:25</v>
      </c>
      <c r="CG55" s="18" t="str">
        <f t="shared" si="16"/>
        <v>ボール得点表!3:13</v>
      </c>
      <c r="CH55" s="116" t="str">
        <f t="shared" si="17"/>
        <v>ボール得点表!16:25</v>
      </c>
      <c r="CI55" s="18" t="str">
        <f t="shared" si="18"/>
        <v>50m得点表!3:13</v>
      </c>
      <c r="CJ55" s="116" t="str">
        <f t="shared" si="19"/>
        <v>50m得点表!16:25</v>
      </c>
      <c r="CK55" s="18" t="str">
        <f t="shared" si="20"/>
        <v>往得点表!3:13</v>
      </c>
      <c r="CL55" s="116" t="str">
        <f t="shared" si="21"/>
        <v>往得点表!16:25</v>
      </c>
      <c r="CM55" s="18" t="str">
        <f t="shared" si="22"/>
        <v>腕得点表!3:13</v>
      </c>
      <c r="CN55" s="116" t="str">
        <f t="shared" si="23"/>
        <v>腕得点表!16:25</v>
      </c>
      <c r="CO55" s="18" t="str">
        <f t="shared" si="24"/>
        <v>腕膝得点表!3:4</v>
      </c>
      <c r="CP55" s="116" t="str">
        <f t="shared" si="25"/>
        <v>腕膝得点表!8:9</v>
      </c>
      <c r="CQ55" s="18" t="str">
        <f t="shared" si="26"/>
        <v>20mシャトルラン得点表!3:13</v>
      </c>
      <c r="CR55" s="116" t="str">
        <f t="shared" si="27"/>
        <v>20mシャトルラン得点表!16:25</v>
      </c>
      <c r="CS55" t="b">
        <f t="shared" si="28"/>
        <v>0</v>
      </c>
    </row>
    <row r="56" spans="1:97" s="47" customFormat="1" ht="18" customHeight="1">
      <c r="A56" s="10">
        <v>45</v>
      </c>
      <c r="B56" s="147"/>
      <c r="C56" s="15"/>
      <c r="D56" s="15"/>
      <c r="E56" s="15"/>
      <c r="F56" s="139" t="str">
        <f>IF(D56="","",DATEDIF(D56,Q4,"y"))</f>
        <v/>
      </c>
      <c r="G56" s="15"/>
      <c r="H56" s="15"/>
      <c r="I56" s="30"/>
      <c r="J56" s="31" t="str">
        <f t="shared" ca="1" si="0"/>
        <v/>
      </c>
      <c r="K56" s="30"/>
      <c r="L56" s="31" t="str">
        <f t="shared" ca="1" si="1"/>
        <v/>
      </c>
      <c r="M56" s="59"/>
      <c r="N56" s="60"/>
      <c r="O56" s="60"/>
      <c r="P56" s="60"/>
      <c r="Q56" s="151"/>
      <c r="R56" s="122"/>
      <c r="S56" s="38" t="str">
        <f t="shared" ca="1" si="2"/>
        <v/>
      </c>
      <c r="T56" s="59"/>
      <c r="U56" s="60"/>
      <c r="V56" s="60"/>
      <c r="W56" s="60"/>
      <c r="X56" s="61"/>
      <c r="Y56" s="38"/>
      <c r="Z56" s="144" t="str">
        <f t="shared" ca="1" si="3"/>
        <v/>
      </c>
      <c r="AA56" s="59"/>
      <c r="AB56" s="60"/>
      <c r="AC56" s="60"/>
      <c r="AD56" s="151"/>
      <c r="AE56" s="30"/>
      <c r="AF56" s="31" t="str">
        <f t="shared" ca="1" si="4"/>
        <v/>
      </c>
      <c r="AG56" s="30"/>
      <c r="AH56" s="31" t="str">
        <f t="shared" ca="1" si="5"/>
        <v/>
      </c>
      <c r="AI56" s="122"/>
      <c r="AJ56" s="38" t="str">
        <f t="shared" ca="1" si="6"/>
        <v/>
      </c>
      <c r="AK56" s="30"/>
      <c r="AL56" s="31" t="str">
        <f t="shared" ca="1" si="7"/>
        <v/>
      </c>
      <c r="AM56" s="11" t="str">
        <f t="shared" si="8"/>
        <v/>
      </c>
      <c r="AN56" s="11" t="str">
        <f t="shared" si="9"/>
        <v/>
      </c>
      <c r="AO56" s="11" t="str">
        <f>IF(AM56=7,VLOOKUP(AN56,設定!$A$2:$B$6,2,1),"---")</f>
        <v>---</v>
      </c>
      <c r="AP56" s="85"/>
      <c r="AQ56" s="86"/>
      <c r="AR56" s="86"/>
      <c r="AS56" s="87" t="s">
        <v>115</v>
      </c>
      <c r="AT56" s="88"/>
      <c r="AU56" s="87"/>
      <c r="AV56" s="89"/>
      <c r="AW56" s="90" t="str">
        <f t="shared" si="29"/>
        <v/>
      </c>
      <c r="AX56" s="87" t="s">
        <v>115</v>
      </c>
      <c r="AY56" s="87" t="s">
        <v>115</v>
      </c>
      <c r="AZ56" s="87" t="s">
        <v>115</v>
      </c>
      <c r="BA56" s="87"/>
      <c r="BB56" s="87"/>
      <c r="BC56" s="87"/>
      <c r="BD56" s="87"/>
      <c r="BE56" s="91"/>
      <c r="BF56" s="96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256"/>
      <c r="BY56" s="106"/>
      <c r="CA56" s="47">
        <v>45</v>
      </c>
      <c r="CB56" s="47" t="str">
        <f t="shared" si="11"/>
        <v/>
      </c>
      <c r="CC56" s="47" t="str">
        <f t="shared" si="12"/>
        <v>立得点表!3:12</v>
      </c>
      <c r="CD56" s="156" t="str">
        <f t="shared" si="13"/>
        <v>立得点表!16:25</v>
      </c>
      <c r="CE56" s="47" t="str">
        <f t="shared" si="14"/>
        <v>立3段得点表!3:13</v>
      </c>
      <c r="CF56" s="156" t="str">
        <f t="shared" si="15"/>
        <v>立3段得点表!16:25</v>
      </c>
      <c r="CG56" s="47" t="str">
        <f t="shared" si="16"/>
        <v>ボール得点表!3:13</v>
      </c>
      <c r="CH56" s="156" t="str">
        <f t="shared" si="17"/>
        <v>ボール得点表!16:25</v>
      </c>
      <c r="CI56" s="47" t="str">
        <f t="shared" si="18"/>
        <v>50m得点表!3:13</v>
      </c>
      <c r="CJ56" s="156" t="str">
        <f t="shared" si="19"/>
        <v>50m得点表!16:25</v>
      </c>
      <c r="CK56" s="47" t="str">
        <f t="shared" si="20"/>
        <v>往得点表!3:13</v>
      </c>
      <c r="CL56" s="156" t="str">
        <f t="shared" si="21"/>
        <v>往得点表!16:25</v>
      </c>
      <c r="CM56" s="47" t="str">
        <f t="shared" si="22"/>
        <v>腕得点表!3:13</v>
      </c>
      <c r="CN56" s="156" t="str">
        <f t="shared" si="23"/>
        <v>腕得点表!16:25</v>
      </c>
      <c r="CO56" s="140" t="str">
        <f t="shared" si="24"/>
        <v>腕膝得点表!3:4</v>
      </c>
      <c r="CP56" s="141" t="str">
        <f t="shared" si="25"/>
        <v>腕膝得点表!8:9</v>
      </c>
      <c r="CQ56" s="47" t="str">
        <f t="shared" si="26"/>
        <v>20mシャトルラン得点表!3:13</v>
      </c>
      <c r="CR56" s="156" t="str">
        <f t="shared" si="27"/>
        <v>20mシャトルラン得点表!16:25</v>
      </c>
      <c r="CS56" s="47" t="b">
        <f t="shared" si="28"/>
        <v>0</v>
      </c>
    </row>
    <row r="57" spans="1:97" ht="18" customHeight="1">
      <c r="A57" s="5">
        <v>46</v>
      </c>
      <c r="B57" s="145"/>
      <c r="C57" s="13"/>
      <c r="D57" s="63"/>
      <c r="E57" s="13"/>
      <c r="F57" s="138" t="str">
        <f>IF(D57="","",DATEDIF(D57,Q4,"y"))</f>
        <v/>
      </c>
      <c r="G57" s="13"/>
      <c r="H57" s="13"/>
      <c r="I57" s="28"/>
      <c r="J57" s="29" t="str">
        <f t="shared" ca="1" si="0"/>
        <v/>
      </c>
      <c r="K57" s="28"/>
      <c r="L57" s="29" t="str">
        <f t="shared" ca="1" si="1"/>
        <v/>
      </c>
      <c r="M57" s="6"/>
      <c r="N57" s="62"/>
      <c r="O57" s="62"/>
      <c r="P57" s="62"/>
      <c r="Q57" s="150"/>
      <c r="R57" s="121"/>
      <c r="S57" s="36" t="str">
        <f t="shared" ca="1" si="2"/>
        <v/>
      </c>
      <c r="T57" s="6"/>
      <c r="U57" s="62"/>
      <c r="V57" s="62"/>
      <c r="W57" s="62"/>
      <c r="X57" s="52"/>
      <c r="Y57" s="36"/>
      <c r="Z57" s="143" t="str">
        <f t="shared" ca="1" si="3"/>
        <v/>
      </c>
      <c r="AA57" s="6"/>
      <c r="AB57" s="62"/>
      <c r="AC57" s="62"/>
      <c r="AD57" s="150"/>
      <c r="AE57" s="28"/>
      <c r="AF57" s="29" t="str">
        <f t="shared" ca="1" si="4"/>
        <v/>
      </c>
      <c r="AG57" s="28"/>
      <c r="AH57" s="29" t="str">
        <f t="shared" ca="1" si="5"/>
        <v/>
      </c>
      <c r="AI57" s="121"/>
      <c r="AJ57" s="36" t="str">
        <f t="shared" ca="1" si="6"/>
        <v/>
      </c>
      <c r="AK57" s="28"/>
      <c r="AL57" s="29" t="str">
        <f t="shared" ca="1" si="7"/>
        <v/>
      </c>
      <c r="AM57" s="20" t="str">
        <f t="shared" si="8"/>
        <v/>
      </c>
      <c r="AN57" s="7" t="str">
        <f t="shared" si="9"/>
        <v/>
      </c>
      <c r="AO57" s="9" t="str">
        <f>IF(AM57=7,VLOOKUP(AN57,設定!$A$2:$B$6,2,1),"---")</f>
        <v>---</v>
      </c>
      <c r="AP57" s="98"/>
      <c r="AQ57" s="99"/>
      <c r="AR57" s="99"/>
      <c r="AS57" s="100" t="s">
        <v>115</v>
      </c>
      <c r="AT57" s="101"/>
      <c r="AU57" s="100"/>
      <c r="AV57" s="102"/>
      <c r="AW57" s="103" t="str">
        <f t="shared" si="29"/>
        <v/>
      </c>
      <c r="AX57" s="100" t="s">
        <v>115</v>
      </c>
      <c r="AY57" s="100" t="s">
        <v>115</v>
      </c>
      <c r="AZ57" s="100" t="s">
        <v>115</v>
      </c>
      <c r="BA57" s="100"/>
      <c r="BB57" s="100"/>
      <c r="BC57" s="100"/>
      <c r="BD57" s="100"/>
      <c r="BE57" s="104"/>
      <c r="BF57" s="105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255"/>
      <c r="BY57" s="50"/>
      <c r="CA57">
        <v>46</v>
      </c>
      <c r="CB57" s="18" t="str">
        <f t="shared" si="11"/>
        <v/>
      </c>
      <c r="CC57" s="18" t="str">
        <f t="shared" si="12"/>
        <v>立得点表!3:12</v>
      </c>
      <c r="CD57" s="116" t="str">
        <f t="shared" si="13"/>
        <v>立得点表!16:25</v>
      </c>
      <c r="CE57" s="18" t="str">
        <f t="shared" si="14"/>
        <v>立3段得点表!3:13</v>
      </c>
      <c r="CF57" s="116" t="str">
        <f t="shared" si="15"/>
        <v>立3段得点表!16:25</v>
      </c>
      <c r="CG57" s="18" t="str">
        <f t="shared" si="16"/>
        <v>ボール得点表!3:13</v>
      </c>
      <c r="CH57" s="116" t="str">
        <f t="shared" si="17"/>
        <v>ボール得点表!16:25</v>
      </c>
      <c r="CI57" s="18" t="str">
        <f t="shared" si="18"/>
        <v>50m得点表!3:13</v>
      </c>
      <c r="CJ57" s="116" t="str">
        <f t="shared" si="19"/>
        <v>50m得点表!16:25</v>
      </c>
      <c r="CK57" s="18" t="str">
        <f t="shared" si="20"/>
        <v>往得点表!3:13</v>
      </c>
      <c r="CL57" s="116" t="str">
        <f t="shared" si="21"/>
        <v>往得点表!16:25</v>
      </c>
      <c r="CM57" s="18" t="str">
        <f t="shared" si="22"/>
        <v>腕得点表!3:13</v>
      </c>
      <c r="CN57" s="116" t="str">
        <f t="shared" si="23"/>
        <v>腕得点表!16:25</v>
      </c>
      <c r="CO57" s="18" t="str">
        <f t="shared" si="24"/>
        <v>腕膝得点表!3:4</v>
      </c>
      <c r="CP57" s="116" t="str">
        <f t="shared" si="25"/>
        <v>腕膝得点表!8:9</v>
      </c>
      <c r="CQ57" s="18" t="str">
        <f t="shared" si="26"/>
        <v>20mシャトルラン得点表!3:13</v>
      </c>
      <c r="CR57" s="116" t="str">
        <f t="shared" si="27"/>
        <v>20mシャトルラン得点表!16:25</v>
      </c>
      <c r="CS57" t="b">
        <f t="shared" si="28"/>
        <v>0</v>
      </c>
    </row>
    <row r="58" spans="1:97" ht="18" customHeight="1">
      <c r="A58" s="8">
        <v>47</v>
      </c>
      <c r="B58" s="146"/>
      <c r="C58" s="16"/>
      <c r="D58" s="137"/>
      <c r="E58" s="16"/>
      <c r="F58" s="138" t="str">
        <f>IF(D58="","",DATEDIF(D58,Q4,"y"))</f>
        <v/>
      </c>
      <c r="G58" s="16"/>
      <c r="H58" s="16"/>
      <c r="I58" s="32"/>
      <c r="J58" s="29" t="str">
        <f t="shared" ca="1" si="0"/>
        <v/>
      </c>
      <c r="K58" s="32"/>
      <c r="L58" s="29" t="str">
        <f t="shared" ca="1" si="1"/>
        <v/>
      </c>
      <c r="M58" s="6"/>
      <c r="N58" s="62"/>
      <c r="O58" s="62"/>
      <c r="P58" s="62"/>
      <c r="Q58" s="150"/>
      <c r="R58" s="121"/>
      <c r="S58" s="36" t="str">
        <f t="shared" ca="1" si="2"/>
        <v/>
      </c>
      <c r="T58" s="6"/>
      <c r="U58" s="62"/>
      <c r="V58" s="62"/>
      <c r="W58" s="62"/>
      <c r="X58" s="52"/>
      <c r="Y58" s="36"/>
      <c r="Z58" s="143" t="str">
        <f t="shared" ca="1" si="3"/>
        <v/>
      </c>
      <c r="AA58" s="6"/>
      <c r="AB58" s="62"/>
      <c r="AC58" s="62"/>
      <c r="AD58" s="150"/>
      <c r="AE58" s="32"/>
      <c r="AF58" s="29" t="str">
        <f t="shared" ca="1" si="4"/>
        <v/>
      </c>
      <c r="AG58" s="32"/>
      <c r="AH58" s="29" t="str">
        <f t="shared" ca="1" si="5"/>
        <v/>
      </c>
      <c r="AI58" s="121"/>
      <c r="AJ58" s="36" t="str">
        <f t="shared" ca="1" si="6"/>
        <v/>
      </c>
      <c r="AK58" s="32"/>
      <c r="AL58" s="29" t="str">
        <f t="shared" ca="1" si="7"/>
        <v/>
      </c>
      <c r="AM58" s="7" t="str">
        <f t="shared" si="8"/>
        <v/>
      </c>
      <c r="AN58" s="7" t="str">
        <f t="shared" si="9"/>
        <v/>
      </c>
      <c r="AO58" s="7" t="str">
        <f>IF(AM58=7,VLOOKUP(AN58,設定!$A$2:$B$6,2,1),"---")</f>
        <v>---</v>
      </c>
      <c r="AP58" s="78"/>
      <c r="AQ58" s="79"/>
      <c r="AR58" s="79"/>
      <c r="AS58" s="80" t="s">
        <v>115</v>
      </c>
      <c r="AT58" s="81"/>
      <c r="AU58" s="80"/>
      <c r="AV58" s="82"/>
      <c r="AW58" s="83" t="str">
        <f t="shared" si="29"/>
        <v/>
      </c>
      <c r="AX58" s="80" t="s">
        <v>115</v>
      </c>
      <c r="AY58" s="80" t="s">
        <v>115</v>
      </c>
      <c r="AZ58" s="80" t="s">
        <v>115</v>
      </c>
      <c r="BA58" s="80"/>
      <c r="BB58" s="80"/>
      <c r="BC58" s="80"/>
      <c r="BD58" s="80"/>
      <c r="BE58" s="84"/>
      <c r="BF58" s="95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257"/>
      <c r="BY58" s="50"/>
      <c r="CA58">
        <v>47</v>
      </c>
      <c r="CB58" s="18" t="str">
        <f t="shared" si="11"/>
        <v/>
      </c>
      <c r="CC58" s="18" t="str">
        <f t="shared" si="12"/>
        <v>立得点表!3:12</v>
      </c>
      <c r="CD58" s="116" t="str">
        <f t="shared" si="13"/>
        <v>立得点表!16:25</v>
      </c>
      <c r="CE58" s="18" t="str">
        <f t="shared" si="14"/>
        <v>立3段得点表!3:13</v>
      </c>
      <c r="CF58" s="116" t="str">
        <f t="shared" si="15"/>
        <v>立3段得点表!16:25</v>
      </c>
      <c r="CG58" s="18" t="str">
        <f t="shared" si="16"/>
        <v>ボール得点表!3:13</v>
      </c>
      <c r="CH58" s="116" t="str">
        <f t="shared" si="17"/>
        <v>ボール得点表!16:25</v>
      </c>
      <c r="CI58" s="18" t="str">
        <f t="shared" si="18"/>
        <v>50m得点表!3:13</v>
      </c>
      <c r="CJ58" s="116" t="str">
        <f t="shared" si="19"/>
        <v>50m得点表!16:25</v>
      </c>
      <c r="CK58" s="18" t="str">
        <f t="shared" si="20"/>
        <v>往得点表!3:13</v>
      </c>
      <c r="CL58" s="116" t="str">
        <f t="shared" si="21"/>
        <v>往得点表!16:25</v>
      </c>
      <c r="CM58" s="18" t="str">
        <f t="shared" si="22"/>
        <v>腕得点表!3:13</v>
      </c>
      <c r="CN58" s="116" t="str">
        <f t="shared" si="23"/>
        <v>腕得点表!16:25</v>
      </c>
      <c r="CO58" s="18" t="str">
        <f t="shared" si="24"/>
        <v>腕膝得点表!3:4</v>
      </c>
      <c r="CP58" s="116" t="str">
        <f t="shared" si="25"/>
        <v>腕膝得点表!8:9</v>
      </c>
      <c r="CQ58" s="18" t="str">
        <f t="shared" si="26"/>
        <v>20mシャトルラン得点表!3:13</v>
      </c>
      <c r="CR58" s="116" t="str">
        <f t="shared" si="27"/>
        <v>20mシャトルラン得点表!16:25</v>
      </c>
      <c r="CS58" t="b">
        <f t="shared" si="28"/>
        <v>0</v>
      </c>
    </row>
    <row r="59" spans="1:97" ht="18" customHeight="1">
      <c r="A59" s="8">
        <v>48</v>
      </c>
      <c r="B59" s="146"/>
      <c r="C59" s="16"/>
      <c r="D59" s="16"/>
      <c r="E59" s="16"/>
      <c r="F59" s="138" t="str">
        <f>IF(D59="","",DATEDIF(D59,Q4,"y"))</f>
        <v/>
      </c>
      <c r="G59" s="16"/>
      <c r="H59" s="16"/>
      <c r="I59" s="32"/>
      <c r="J59" s="29" t="str">
        <f t="shared" ca="1" si="0"/>
        <v/>
      </c>
      <c r="K59" s="32"/>
      <c r="L59" s="29" t="str">
        <f t="shared" ca="1" si="1"/>
        <v/>
      </c>
      <c r="M59" s="6"/>
      <c r="N59" s="62"/>
      <c r="O59" s="62"/>
      <c r="P59" s="62"/>
      <c r="Q59" s="150"/>
      <c r="R59" s="121"/>
      <c r="S59" s="36" t="str">
        <f t="shared" ca="1" si="2"/>
        <v/>
      </c>
      <c r="T59" s="6"/>
      <c r="U59" s="62"/>
      <c r="V59" s="62"/>
      <c r="W59" s="62"/>
      <c r="X59" s="52"/>
      <c r="Y59" s="36"/>
      <c r="Z59" s="143" t="str">
        <f t="shared" ca="1" si="3"/>
        <v/>
      </c>
      <c r="AA59" s="6"/>
      <c r="AB59" s="62"/>
      <c r="AC59" s="62"/>
      <c r="AD59" s="150"/>
      <c r="AE59" s="32"/>
      <c r="AF59" s="29" t="str">
        <f t="shared" ca="1" si="4"/>
        <v/>
      </c>
      <c r="AG59" s="32"/>
      <c r="AH59" s="29" t="str">
        <f t="shared" ca="1" si="5"/>
        <v/>
      </c>
      <c r="AI59" s="121"/>
      <c r="AJ59" s="36" t="str">
        <f t="shared" ca="1" si="6"/>
        <v/>
      </c>
      <c r="AK59" s="32"/>
      <c r="AL59" s="29" t="str">
        <f t="shared" ca="1" si="7"/>
        <v/>
      </c>
      <c r="AM59" s="7" t="str">
        <f t="shared" si="8"/>
        <v/>
      </c>
      <c r="AN59" s="7" t="str">
        <f t="shared" si="9"/>
        <v/>
      </c>
      <c r="AO59" s="7" t="str">
        <f>IF(AM59=7,VLOOKUP(AN59,設定!$A$2:$B$6,2,1),"---")</f>
        <v>---</v>
      </c>
      <c r="AP59" s="78"/>
      <c r="AQ59" s="79"/>
      <c r="AR59" s="79"/>
      <c r="AS59" s="80" t="s">
        <v>115</v>
      </c>
      <c r="AT59" s="81"/>
      <c r="AU59" s="80"/>
      <c r="AV59" s="82"/>
      <c r="AW59" s="83" t="str">
        <f t="shared" si="29"/>
        <v/>
      </c>
      <c r="AX59" s="80" t="s">
        <v>115</v>
      </c>
      <c r="AY59" s="80" t="s">
        <v>115</v>
      </c>
      <c r="AZ59" s="80" t="s">
        <v>115</v>
      </c>
      <c r="BA59" s="80"/>
      <c r="BB59" s="80"/>
      <c r="BC59" s="80"/>
      <c r="BD59" s="80"/>
      <c r="BE59" s="84"/>
      <c r="BF59" s="95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257"/>
      <c r="BY59" s="50"/>
      <c r="CA59">
        <v>48</v>
      </c>
      <c r="CB59" s="18" t="str">
        <f t="shared" si="11"/>
        <v/>
      </c>
      <c r="CC59" s="18" t="str">
        <f t="shared" si="12"/>
        <v>立得点表!3:12</v>
      </c>
      <c r="CD59" s="116" t="str">
        <f t="shared" si="13"/>
        <v>立得点表!16:25</v>
      </c>
      <c r="CE59" s="18" t="str">
        <f t="shared" si="14"/>
        <v>立3段得点表!3:13</v>
      </c>
      <c r="CF59" s="116" t="str">
        <f t="shared" si="15"/>
        <v>立3段得点表!16:25</v>
      </c>
      <c r="CG59" s="18" t="str">
        <f t="shared" si="16"/>
        <v>ボール得点表!3:13</v>
      </c>
      <c r="CH59" s="116" t="str">
        <f t="shared" si="17"/>
        <v>ボール得点表!16:25</v>
      </c>
      <c r="CI59" s="18" t="str">
        <f t="shared" si="18"/>
        <v>50m得点表!3:13</v>
      </c>
      <c r="CJ59" s="116" t="str">
        <f t="shared" si="19"/>
        <v>50m得点表!16:25</v>
      </c>
      <c r="CK59" s="18" t="str">
        <f t="shared" si="20"/>
        <v>往得点表!3:13</v>
      </c>
      <c r="CL59" s="116" t="str">
        <f t="shared" si="21"/>
        <v>往得点表!16:25</v>
      </c>
      <c r="CM59" s="18" t="str">
        <f t="shared" si="22"/>
        <v>腕得点表!3:13</v>
      </c>
      <c r="CN59" s="116" t="str">
        <f t="shared" si="23"/>
        <v>腕得点表!16:25</v>
      </c>
      <c r="CO59" s="18" t="str">
        <f t="shared" si="24"/>
        <v>腕膝得点表!3:4</v>
      </c>
      <c r="CP59" s="116" t="str">
        <f t="shared" si="25"/>
        <v>腕膝得点表!8:9</v>
      </c>
      <c r="CQ59" s="18" t="str">
        <f t="shared" si="26"/>
        <v>20mシャトルラン得点表!3:13</v>
      </c>
      <c r="CR59" s="116" t="str">
        <f t="shared" si="27"/>
        <v>20mシャトルラン得点表!16:25</v>
      </c>
      <c r="CS59" t="b">
        <f t="shared" si="28"/>
        <v>0</v>
      </c>
    </row>
    <row r="60" spans="1:97" ht="18" customHeight="1">
      <c r="A60" s="8">
        <v>49</v>
      </c>
      <c r="B60" s="146"/>
      <c r="C60" s="16"/>
      <c r="D60" s="16"/>
      <c r="E60" s="16"/>
      <c r="F60" s="138" t="str">
        <f>IF(D60="","",DATEDIF(D60,Q4,"y"))</f>
        <v/>
      </c>
      <c r="G60" s="16"/>
      <c r="H60" s="16"/>
      <c r="I60" s="32"/>
      <c r="J60" s="29" t="str">
        <f t="shared" ca="1" si="0"/>
        <v/>
      </c>
      <c r="K60" s="32"/>
      <c r="L60" s="29" t="str">
        <f t="shared" ca="1" si="1"/>
        <v/>
      </c>
      <c r="M60" s="6"/>
      <c r="N60" s="62"/>
      <c r="O60" s="62"/>
      <c r="P60" s="62"/>
      <c r="Q60" s="150"/>
      <c r="R60" s="121"/>
      <c r="S60" s="36" t="str">
        <f t="shared" ca="1" si="2"/>
        <v/>
      </c>
      <c r="T60" s="6"/>
      <c r="U60" s="62"/>
      <c r="V60" s="62"/>
      <c r="W60" s="62"/>
      <c r="X60" s="52"/>
      <c r="Y60" s="36"/>
      <c r="Z60" s="143" t="str">
        <f t="shared" ca="1" si="3"/>
        <v/>
      </c>
      <c r="AA60" s="6"/>
      <c r="AB60" s="62"/>
      <c r="AC60" s="62"/>
      <c r="AD60" s="150"/>
      <c r="AE60" s="32"/>
      <c r="AF60" s="29" t="str">
        <f t="shared" ca="1" si="4"/>
        <v/>
      </c>
      <c r="AG60" s="32"/>
      <c r="AH60" s="29" t="str">
        <f t="shared" ca="1" si="5"/>
        <v/>
      </c>
      <c r="AI60" s="121"/>
      <c r="AJ60" s="36" t="str">
        <f t="shared" ca="1" si="6"/>
        <v/>
      </c>
      <c r="AK60" s="32"/>
      <c r="AL60" s="29" t="str">
        <f t="shared" ca="1" si="7"/>
        <v/>
      </c>
      <c r="AM60" s="7" t="str">
        <f t="shared" si="8"/>
        <v/>
      </c>
      <c r="AN60" s="7" t="str">
        <f t="shared" si="9"/>
        <v/>
      </c>
      <c r="AO60" s="7" t="str">
        <f>IF(AM60=7,VLOOKUP(AN60,設定!$A$2:$B$6,2,1),"---")</f>
        <v>---</v>
      </c>
      <c r="AP60" s="78"/>
      <c r="AQ60" s="79"/>
      <c r="AR60" s="79"/>
      <c r="AS60" s="80" t="s">
        <v>115</v>
      </c>
      <c r="AT60" s="81"/>
      <c r="AU60" s="80"/>
      <c r="AV60" s="82"/>
      <c r="AW60" s="83" t="str">
        <f t="shared" si="29"/>
        <v/>
      </c>
      <c r="AX60" s="80" t="s">
        <v>115</v>
      </c>
      <c r="AY60" s="80" t="s">
        <v>115</v>
      </c>
      <c r="AZ60" s="80" t="s">
        <v>115</v>
      </c>
      <c r="BA60" s="80"/>
      <c r="BB60" s="80"/>
      <c r="BC60" s="80"/>
      <c r="BD60" s="80"/>
      <c r="BE60" s="84"/>
      <c r="BF60" s="95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257"/>
      <c r="BY60" s="50"/>
      <c r="CA60">
        <v>49</v>
      </c>
      <c r="CB60" s="18" t="str">
        <f t="shared" si="11"/>
        <v/>
      </c>
      <c r="CC60" s="18" t="str">
        <f t="shared" si="12"/>
        <v>立得点表!3:12</v>
      </c>
      <c r="CD60" s="116" t="str">
        <f t="shared" si="13"/>
        <v>立得点表!16:25</v>
      </c>
      <c r="CE60" s="18" t="str">
        <f t="shared" si="14"/>
        <v>立3段得点表!3:13</v>
      </c>
      <c r="CF60" s="116" t="str">
        <f t="shared" si="15"/>
        <v>立3段得点表!16:25</v>
      </c>
      <c r="CG60" s="18" t="str">
        <f t="shared" si="16"/>
        <v>ボール得点表!3:13</v>
      </c>
      <c r="CH60" s="116" t="str">
        <f t="shared" si="17"/>
        <v>ボール得点表!16:25</v>
      </c>
      <c r="CI60" s="18" t="str">
        <f t="shared" si="18"/>
        <v>50m得点表!3:13</v>
      </c>
      <c r="CJ60" s="116" t="str">
        <f t="shared" si="19"/>
        <v>50m得点表!16:25</v>
      </c>
      <c r="CK60" s="18" t="str">
        <f t="shared" si="20"/>
        <v>往得点表!3:13</v>
      </c>
      <c r="CL60" s="116" t="str">
        <f t="shared" si="21"/>
        <v>往得点表!16:25</v>
      </c>
      <c r="CM60" s="18" t="str">
        <f t="shared" si="22"/>
        <v>腕得点表!3:13</v>
      </c>
      <c r="CN60" s="116" t="str">
        <f t="shared" si="23"/>
        <v>腕得点表!16:25</v>
      </c>
      <c r="CO60" s="18" t="str">
        <f t="shared" si="24"/>
        <v>腕膝得点表!3:4</v>
      </c>
      <c r="CP60" s="116" t="str">
        <f t="shared" si="25"/>
        <v>腕膝得点表!8:9</v>
      </c>
      <c r="CQ60" s="18" t="str">
        <f t="shared" si="26"/>
        <v>20mシャトルラン得点表!3:13</v>
      </c>
      <c r="CR60" s="116" t="str">
        <f t="shared" si="27"/>
        <v>20mシャトルラン得点表!16:25</v>
      </c>
      <c r="CS60" t="b">
        <f t="shared" si="28"/>
        <v>0</v>
      </c>
    </row>
    <row r="61" spans="1:97" s="47" customFormat="1" ht="18" customHeight="1">
      <c r="A61" s="10">
        <v>50</v>
      </c>
      <c r="B61" s="147"/>
      <c r="C61" s="15"/>
      <c r="D61" s="15"/>
      <c r="E61" s="15"/>
      <c r="F61" s="139" t="str">
        <f>IF(D61="","",DATEDIF(D61,Q4,"y"))</f>
        <v/>
      </c>
      <c r="G61" s="15"/>
      <c r="H61" s="15"/>
      <c r="I61" s="30"/>
      <c r="J61" s="31" t="str">
        <f t="shared" ca="1" si="0"/>
        <v/>
      </c>
      <c r="K61" s="30"/>
      <c r="L61" s="31" t="str">
        <f t="shared" ca="1" si="1"/>
        <v/>
      </c>
      <c r="M61" s="59"/>
      <c r="N61" s="60"/>
      <c r="O61" s="60"/>
      <c r="P61" s="60"/>
      <c r="Q61" s="151"/>
      <c r="R61" s="122"/>
      <c r="S61" s="38" t="str">
        <f t="shared" ca="1" si="2"/>
        <v/>
      </c>
      <c r="T61" s="59"/>
      <c r="U61" s="60"/>
      <c r="V61" s="60"/>
      <c r="W61" s="60"/>
      <c r="X61" s="61"/>
      <c r="Y61" s="38"/>
      <c r="Z61" s="144" t="str">
        <f t="shared" ca="1" si="3"/>
        <v/>
      </c>
      <c r="AA61" s="59"/>
      <c r="AB61" s="60"/>
      <c r="AC61" s="60"/>
      <c r="AD61" s="151"/>
      <c r="AE61" s="30"/>
      <c r="AF61" s="31" t="str">
        <f t="shared" ca="1" si="4"/>
        <v/>
      </c>
      <c r="AG61" s="30"/>
      <c r="AH61" s="31" t="str">
        <f t="shared" ca="1" si="5"/>
        <v/>
      </c>
      <c r="AI61" s="122"/>
      <c r="AJ61" s="38" t="str">
        <f t="shared" ca="1" si="6"/>
        <v/>
      </c>
      <c r="AK61" s="30"/>
      <c r="AL61" s="31" t="str">
        <f t="shared" ca="1" si="7"/>
        <v/>
      </c>
      <c r="AM61" s="11" t="str">
        <f t="shared" si="8"/>
        <v/>
      </c>
      <c r="AN61" s="11" t="str">
        <f t="shared" si="9"/>
        <v/>
      </c>
      <c r="AO61" s="11" t="str">
        <f>IF(AM61=7,VLOOKUP(AN61,設定!$A$2:$B$6,2,1),"---")</f>
        <v>---</v>
      </c>
      <c r="AP61" s="85"/>
      <c r="AQ61" s="86"/>
      <c r="AR61" s="86"/>
      <c r="AS61" s="87" t="s">
        <v>115</v>
      </c>
      <c r="AT61" s="88"/>
      <c r="AU61" s="87"/>
      <c r="AV61" s="89"/>
      <c r="AW61" s="90" t="str">
        <f t="shared" si="29"/>
        <v/>
      </c>
      <c r="AX61" s="87" t="s">
        <v>115</v>
      </c>
      <c r="AY61" s="87" t="s">
        <v>115</v>
      </c>
      <c r="AZ61" s="87" t="s">
        <v>115</v>
      </c>
      <c r="BA61" s="87"/>
      <c r="BB61" s="87"/>
      <c r="BC61" s="87"/>
      <c r="BD61" s="87"/>
      <c r="BE61" s="91"/>
      <c r="BF61" s="96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256"/>
      <c r="BY61" s="106"/>
      <c r="CA61" s="47">
        <v>50</v>
      </c>
      <c r="CB61" s="47" t="str">
        <f t="shared" si="11"/>
        <v/>
      </c>
      <c r="CC61" s="47" t="str">
        <f t="shared" si="12"/>
        <v>立得点表!3:12</v>
      </c>
      <c r="CD61" s="156" t="str">
        <f t="shared" si="13"/>
        <v>立得点表!16:25</v>
      </c>
      <c r="CE61" s="47" t="str">
        <f t="shared" si="14"/>
        <v>立3段得点表!3:13</v>
      </c>
      <c r="CF61" s="156" t="str">
        <f t="shared" si="15"/>
        <v>立3段得点表!16:25</v>
      </c>
      <c r="CG61" s="47" t="str">
        <f t="shared" si="16"/>
        <v>ボール得点表!3:13</v>
      </c>
      <c r="CH61" s="156" t="str">
        <f t="shared" si="17"/>
        <v>ボール得点表!16:25</v>
      </c>
      <c r="CI61" s="47" t="str">
        <f t="shared" si="18"/>
        <v>50m得点表!3:13</v>
      </c>
      <c r="CJ61" s="156" t="str">
        <f t="shared" si="19"/>
        <v>50m得点表!16:25</v>
      </c>
      <c r="CK61" s="47" t="str">
        <f t="shared" si="20"/>
        <v>往得点表!3:13</v>
      </c>
      <c r="CL61" s="156" t="str">
        <f t="shared" si="21"/>
        <v>往得点表!16:25</v>
      </c>
      <c r="CM61" s="47" t="str">
        <f t="shared" si="22"/>
        <v>腕得点表!3:13</v>
      </c>
      <c r="CN61" s="156" t="str">
        <f t="shared" si="23"/>
        <v>腕得点表!16:25</v>
      </c>
      <c r="CO61" s="140" t="str">
        <f t="shared" si="24"/>
        <v>腕膝得点表!3:4</v>
      </c>
      <c r="CP61" s="141" t="str">
        <f t="shared" si="25"/>
        <v>腕膝得点表!8:9</v>
      </c>
      <c r="CQ61" s="47" t="str">
        <f t="shared" si="26"/>
        <v>20mシャトルラン得点表!3:13</v>
      </c>
      <c r="CR61" s="156" t="str">
        <f t="shared" si="27"/>
        <v>20mシャトルラン得点表!16:25</v>
      </c>
      <c r="CS61" s="47" t="b">
        <f t="shared" si="28"/>
        <v>0</v>
      </c>
    </row>
    <row r="62" spans="1:97" ht="18" customHeight="1">
      <c r="A62" s="5">
        <v>51</v>
      </c>
      <c r="B62" s="145"/>
      <c r="C62" s="13"/>
      <c r="D62" s="63"/>
      <c r="E62" s="13"/>
      <c r="F62" s="138" t="str">
        <f>IF(D62="","",DATEDIF(D62,Q4,"y"))</f>
        <v/>
      </c>
      <c r="G62" s="13"/>
      <c r="H62" s="13"/>
      <c r="I62" s="28"/>
      <c r="J62" s="29" t="str">
        <f t="shared" ca="1" si="0"/>
        <v/>
      </c>
      <c r="K62" s="28"/>
      <c r="L62" s="29" t="str">
        <f t="shared" ca="1" si="1"/>
        <v/>
      </c>
      <c r="M62" s="6"/>
      <c r="N62" s="62"/>
      <c r="O62" s="62"/>
      <c r="P62" s="62"/>
      <c r="Q62" s="150"/>
      <c r="R62" s="121"/>
      <c r="S62" s="36" t="str">
        <f t="shared" ca="1" si="2"/>
        <v/>
      </c>
      <c r="T62" s="6"/>
      <c r="U62" s="62"/>
      <c r="V62" s="62"/>
      <c r="W62" s="62"/>
      <c r="X62" s="52"/>
      <c r="Y62" s="36"/>
      <c r="Z62" s="143" t="str">
        <f t="shared" ca="1" si="3"/>
        <v/>
      </c>
      <c r="AA62" s="6"/>
      <c r="AB62" s="62"/>
      <c r="AC62" s="62"/>
      <c r="AD62" s="150"/>
      <c r="AE62" s="28"/>
      <c r="AF62" s="29" t="str">
        <f t="shared" ca="1" si="4"/>
        <v/>
      </c>
      <c r="AG62" s="28"/>
      <c r="AH62" s="29" t="str">
        <f t="shared" ca="1" si="5"/>
        <v/>
      </c>
      <c r="AI62" s="121"/>
      <c r="AJ62" s="36" t="str">
        <f t="shared" ca="1" si="6"/>
        <v/>
      </c>
      <c r="AK62" s="28"/>
      <c r="AL62" s="29" t="str">
        <f t="shared" ca="1" si="7"/>
        <v/>
      </c>
      <c r="AM62" s="20" t="str">
        <f t="shared" si="8"/>
        <v/>
      </c>
      <c r="AN62" s="7" t="str">
        <f t="shared" si="9"/>
        <v/>
      </c>
      <c r="AO62" s="9" t="str">
        <f>IF(AM62=7,VLOOKUP(AN62,設定!$A$2:$B$6,2,1),"---")</f>
        <v>---</v>
      </c>
      <c r="AP62" s="98"/>
      <c r="AQ62" s="99"/>
      <c r="AR62" s="99"/>
      <c r="AS62" s="100" t="s">
        <v>115</v>
      </c>
      <c r="AT62" s="101"/>
      <c r="AU62" s="100"/>
      <c r="AV62" s="102"/>
      <c r="AW62" s="103" t="str">
        <f t="shared" si="29"/>
        <v/>
      </c>
      <c r="AX62" s="100" t="s">
        <v>115</v>
      </c>
      <c r="AY62" s="100" t="s">
        <v>115</v>
      </c>
      <c r="AZ62" s="100" t="s">
        <v>115</v>
      </c>
      <c r="BA62" s="100"/>
      <c r="BB62" s="100"/>
      <c r="BC62" s="100"/>
      <c r="BD62" s="100"/>
      <c r="BE62" s="104"/>
      <c r="BF62" s="105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255"/>
      <c r="BY62" s="50"/>
      <c r="CA62">
        <v>51</v>
      </c>
      <c r="CB62" s="18" t="str">
        <f t="shared" si="11"/>
        <v/>
      </c>
      <c r="CC62" s="18" t="str">
        <f t="shared" si="12"/>
        <v>立得点表!3:12</v>
      </c>
      <c r="CD62" s="116" t="str">
        <f t="shared" si="13"/>
        <v>立得点表!16:25</v>
      </c>
      <c r="CE62" s="18" t="str">
        <f t="shared" si="14"/>
        <v>立3段得点表!3:13</v>
      </c>
      <c r="CF62" s="116" t="str">
        <f t="shared" si="15"/>
        <v>立3段得点表!16:25</v>
      </c>
      <c r="CG62" s="18" t="str">
        <f t="shared" si="16"/>
        <v>ボール得点表!3:13</v>
      </c>
      <c r="CH62" s="116" t="str">
        <f t="shared" si="17"/>
        <v>ボール得点表!16:25</v>
      </c>
      <c r="CI62" s="18" t="str">
        <f t="shared" si="18"/>
        <v>50m得点表!3:13</v>
      </c>
      <c r="CJ62" s="116" t="str">
        <f t="shared" si="19"/>
        <v>50m得点表!16:25</v>
      </c>
      <c r="CK62" s="18" t="str">
        <f t="shared" si="20"/>
        <v>往得点表!3:13</v>
      </c>
      <c r="CL62" s="116" t="str">
        <f t="shared" si="21"/>
        <v>往得点表!16:25</v>
      </c>
      <c r="CM62" s="18" t="str">
        <f t="shared" si="22"/>
        <v>腕得点表!3:13</v>
      </c>
      <c r="CN62" s="116" t="str">
        <f t="shared" si="23"/>
        <v>腕得点表!16:25</v>
      </c>
      <c r="CO62" s="18" t="str">
        <f t="shared" si="24"/>
        <v>腕膝得点表!3:4</v>
      </c>
      <c r="CP62" s="116" t="str">
        <f t="shared" si="25"/>
        <v>腕膝得点表!8:9</v>
      </c>
      <c r="CQ62" s="18" t="str">
        <f t="shared" si="26"/>
        <v>20mシャトルラン得点表!3:13</v>
      </c>
      <c r="CR62" s="116" t="str">
        <f t="shared" si="27"/>
        <v>20mシャトルラン得点表!16:25</v>
      </c>
      <c r="CS62" t="b">
        <f t="shared" si="28"/>
        <v>0</v>
      </c>
    </row>
    <row r="63" spans="1:97" ht="18" customHeight="1">
      <c r="A63" s="8">
        <v>52</v>
      </c>
      <c r="B63" s="146"/>
      <c r="C63" s="16"/>
      <c r="D63" s="137"/>
      <c r="E63" s="16"/>
      <c r="F63" s="138" t="str">
        <f>IF(D63="","",DATEDIF(D63,Q4,"y"))</f>
        <v/>
      </c>
      <c r="G63" s="16"/>
      <c r="H63" s="16"/>
      <c r="I63" s="32"/>
      <c r="J63" s="29" t="str">
        <f t="shared" ca="1" si="0"/>
        <v/>
      </c>
      <c r="K63" s="32"/>
      <c r="L63" s="29" t="str">
        <f t="shared" ca="1" si="1"/>
        <v/>
      </c>
      <c r="M63" s="6"/>
      <c r="N63" s="62"/>
      <c r="O63" s="62"/>
      <c r="P63" s="62"/>
      <c r="Q63" s="150"/>
      <c r="R63" s="121"/>
      <c r="S63" s="36" t="str">
        <f t="shared" ca="1" si="2"/>
        <v/>
      </c>
      <c r="T63" s="6"/>
      <c r="U63" s="62"/>
      <c r="V63" s="62"/>
      <c r="W63" s="62"/>
      <c r="X63" s="52"/>
      <c r="Y63" s="36"/>
      <c r="Z63" s="143" t="str">
        <f t="shared" ca="1" si="3"/>
        <v/>
      </c>
      <c r="AA63" s="6"/>
      <c r="AB63" s="62"/>
      <c r="AC63" s="62"/>
      <c r="AD63" s="150"/>
      <c r="AE63" s="32"/>
      <c r="AF63" s="29" t="str">
        <f t="shared" ca="1" si="4"/>
        <v/>
      </c>
      <c r="AG63" s="32"/>
      <c r="AH63" s="29" t="str">
        <f t="shared" ca="1" si="5"/>
        <v/>
      </c>
      <c r="AI63" s="121"/>
      <c r="AJ63" s="36" t="str">
        <f t="shared" ca="1" si="6"/>
        <v/>
      </c>
      <c r="AK63" s="32"/>
      <c r="AL63" s="29" t="str">
        <f t="shared" ca="1" si="7"/>
        <v/>
      </c>
      <c r="AM63" s="7" t="str">
        <f t="shared" si="8"/>
        <v/>
      </c>
      <c r="AN63" s="7" t="str">
        <f t="shared" si="9"/>
        <v/>
      </c>
      <c r="AO63" s="7" t="str">
        <f>IF(AM63=7,VLOOKUP(AN63,設定!$A$2:$B$6,2,1),"---")</f>
        <v>---</v>
      </c>
      <c r="AP63" s="78"/>
      <c r="AQ63" s="79"/>
      <c r="AR63" s="79"/>
      <c r="AS63" s="80" t="s">
        <v>115</v>
      </c>
      <c r="AT63" s="81"/>
      <c r="AU63" s="80"/>
      <c r="AV63" s="82"/>
      <c r="AW63" s="83" t="str">
        <f t="shared" si="29"/>
        <v/>
      </c>
      <c r="AX63" s="80" t="s">
        <v>115</v>
      </c>
      <c r="AY63" s="80" t="s">
        <v>115</v>
      </c>
      <c r="AZ63" s="80" t="s">
        <v>115</v>
      </c>
      <c r="BA63" s="80"/>
      <c r="BB63" s="80"/>
      <c r="BC63" s="80"/>
      <c r="BD63" s="80"/>
      <c r="BE63" s="84"/>
      <c r="BF63" s="95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257"/>
      <c r="BY63" s="50"/>
      <c r="CA63">
        <v>52</v>
      </c>
      <c r="CB63" s="18" t="str">
        <f t="shared" si="11"/>
        <v/>
      </c>
      <c r="CC63" s="18" t="str">
        <f t="shared" si="12"/>
        <v>立得点表!3:12</v>
      </c>
      <c r="CD63" s="116" t="str">
        <f t="shared" si="13"/>
        <v>立得点表!16:25</v>
      </c>
      <c r="CE63" s="18" t="str">
        <f t="shared" si="14"/>
        <v>立3段得点表!3:13</v>
      </c>
      <c r="CF63" s="116" t="str">
        <f t="shared" si="15"/>
        <v>立3段得点表!16:25</v>
      </c>
      <c r="CG63" s="18" t="str">
        <f t="shared" si="16"/>
        <v>ボール得点表!3:13</v>
      </c>
      <c r="CH63" s="116" t="str">
        <f t="shared" si="17"/>
        <v>ボール得点表!16:25</v>
      </c>
      <c r="CI63" s="18" t="str">
        <f t="shared" si="18"/>
        <v>50m得点表!3:13</v>
      </c>
      <c r="CJ63" s="116" t="str">
        <f t="shared" si="19"/>
        <v>50m得点表!16:25</v>
      </c>
      <c r="CK63" s="18" t="str">
        <f t="shared" si="20"/>
        <v>往得点表!3:13</v>
      </c>
      <c r="CL63" s="116" t="str">
        <f t="shared" si="21"/>
        <v>往得点表!16:25</v>
      </c>
      <c r="CM63" s="18" t="str">
        <f t="shared" si="22"/>
        <v>腕得点表!3:13</v>
      </c>
      <c r="CN63" s="116" t="str">
        <f t="shared" si="23"/>
        <v>腕得点表!16:25</v>
      </c>
      <c r="CO63" s="18" t="str">
        <f t="shared" si="24"/>
        <v>腕膝得点表!3:4</v>
      </c>
      <c r="CP63" s="116" t="str">
        <f t="shared" si="25"/>
        <v>腕膝得点表!8:9</v>
      </c>
      <c r="CQ63" s="18" t="str">
        <f t="shared" si="26"/>
        <v>20mシャトルラン得点表!3:13</v>
      </c>
      <c r="CR63" s="116" t="str">
        <f t="shared" si="27"/>
        <v>20mシャトルラン得点表!16:25</v>
      </c>
      <c r="CS63" t="b">
        <f t="shared" si="28"/>
        <v>0</v>
      </c>
    </row>
    <row r="64" spans="1:97" ht="18" customHeight="1">
      <c r="A64" s="8">
        <v>53</v>
      </c>
      <c r="B64" s="146"/>
      <c r="C64" s="16"/>
      <c r="D64" s="16"/>
      <c r="E64" s="16"/>
      <c r="F64" s="138" t="str">
        <f>IF(D64="","",DATEDIF(D64,Q4,"y"))</f>
        <v/>
      </c>
      <c r="G64" s="16"/>
      <c r="H64" s="16"/>
      <c r="I64" s="32"/>
      <c r="J64" s="29" t="str">
        <f t="shared" ca="1" si="0"/>
        <v/>
      </c>
      <c r="K64" s="32"/>
      <c r="L64" s="29" t="str">
        <f t="shared" ca="1" si="1"/>
        <v/>
      </c>
      <c r="M64" s="6"/>
      <c r="N64" s="62"/>
      <c r="O64" s="62"/>
      <c r="P64" s="62"/>
      <c r="Q64" s="150"/>
      <c r="R64" s="121"/>
      <c r="S64" s="36" t="str">
        <f t="shared" ca="1" si="2"/>
        <v/>
      </c>
      <c r="T64" s="6"/>
      <c r="U64" s="62"/>
      <c r="V64" s="62"/>
      <c r="W64" s="62"/>
      <c r="X64" s="52"/>
      <c r="Y64" s="36"/>
      <c r="Z64" s="143" t="str">
        <f t="shared" ca="1" si="3"/>
        <v/>
      </c>
      <c r="AA64" s="6"/>
      <c r="AB64" s="62"/>
      <c r="AC64" s="62"/>
      <c r="AD64" s="150"/>
      <c r="AE64" s="32"/>
      <c r="AF64" s="29" t="str">
        <f t="shared" ca="1" si="4"/>
        <v/>
      </c>
      <c r="AG64" s="32"/>
      <c r="AH64" s="29" t="str">
        <f t="shared" ca="1" si="5"/>
        <v/>
      </c>
      <c r="AI64" s="121"/>
      <c r="AJ64" s="36" t="str">
        <f t="shared" ca="1" si="6"/>
        <v/>
      </c>
      <c r="AK64" s="32"/>
      <c r="AL64" s="29" t="str">
        <f t="shared" ca="1" si="7"/>
        <v/>
      </c>
      <c r="AM64" s="7" t="str">
        <f t="shared" si="8"/>
        <v/>
      </c>
      <c r="AN64" s="7" t="str">
        <f t="shared" si="9"/>
        <v/>
      </c>
      <c r="AO64" s="7" t="str">
        <f>IF(AM64=7,VLOOKUP(AN64,設定!$A$2:$B$6,2,1),"---")</f>
        <v>---</v>
      </c>
      <c r="AP64" s="78"/>
      <c r="AQ64" s="79"/>
      <c r="AR64" s="79"/>
      <c r="AS64" s="80" t="s">
        <v>115</v>
      </c>
      <c r="AT64" s="81"/>
      <c r="AU64" s="80"/>
      <c r="AV64" s="82"/>
      <c r="AW64" s="83" t="str">
        <f t="shared" si="29"/>
        <v/>
      </c>
      <c r="AX64" s="80" t="s">
        <v>115</v>
      </c>
      <c r="AY64" s="80" t="s">
        <v>115</v>
      </c>
      <c r="AZ64" s="80" t="s">
        <v>115</v>
      </c>
      <c r="BA64" s="80"/>
      <c r="BB64" s="80"/>
      <c r="BC64" s="80"/>
      <c r="BD64" s="80"/>
      <c r="BE64" s="84"/>
      <c r="BF64" s="95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257"/>
      <c r="BY64" s="50"/>
      <c r="CA64">
        <v>53</v>
      </c>
      <c r="CB64" s="18" t="str">
        <f t="shared" si="11"/>
        <v/>
      </c>
      <c r="CC64" s="18" t="str">
        <f t="shared" si="12"/>
        <v>立得点表!3:12</v>
      </c>
      <c r="CD64" s="116" t="str">
        <f t="shared" si="13"/>
        <v>立得点表!16:25</v>
      </c>
      <c r="CE64" s="18" t="str">
        <f t="shared" si="14"/>
        <v>立3段得点表!3:13</v>
      </c>
      <c r="CF64" s="116" t="str">
        <f t="shared" si="15"/>
        <v>立3段得点表!16:25</v>
      </c>
      <c r="CG64" s="18" t="str">
        <f t="shared" si="16"/>
        <v>ボール得点表!3:13</v>
      </c>
      <c r="CH64" s="116" t="str">
        <f t="shared" si="17"/>
        <v>ボール得点表!16:25</v>
      </c>
      <c r="CI64" s="18" t="str">
        <f t="shared" si="18"/>
        <v>50m得点表!3:13</v>
      </c>
      <c r="CJ64" s="116" t="str">
        <f t="shared" si="19"/>
        <v>50m得点表!16:25</v>
      </c>
      <c r="CK64" s="18" t="str">
        <f t="shared" si="20"/>
        <v>往得点表!3:13</v>
      </c>
      <c r="CL64" s="116" t="str">
        <f t="shared" si="21"/>
        <v>往得点表!16:25</v>
      </c>
      <c r="CM64" s="18" t="str">
        <f t="shared" si="22"/>
        <v>腕得点表!3:13</v>
      </c>
      <c r="CN64" s="116" t="str">
        <f t="shared" si="23"/>
        <v>腕得点表!16:25</v>
      </c>
      <c r="CO64" s="18" t="str">
        <f t="shared" si="24"/>
        <v>腕膝得点表!3:4</v>
      </c>
      <c r="CP64" s="116" t="str">
        <f t="shared" si="25"/>
        <v>腕膝得点表!8:9</v>
      </c>
      <c r="CQ64" s="18" t="str">
        <f t="shared" si="26"/>
        <v>20mシャトルラン得点表!3:13</v>
      </c>
      <c r="CR64" s="116" t="str">
        <f t="shared" si="27"/>
        <v>20mシャトルラン得点表!16:25</v>
      </c>
      <c r="CS64" t="b">
        <f t="shared" si="28"/>
        <v>0</v>
      </c>
    </row>
    <row r="65" spans="1:97" ht="18" customHeight="1">
      <c r="A65" s="8">
        <v>54</v>
      </c>
      <c r="B65" s="146"/>
      <c r="C65" s="16"/>
      <c r="D65" s="16"/>
      <c r="E65" s="16"/>
      <c r="F65" s="138" t="str">
        <f>IF(D65="","",DATEDIF(D65,Q4,"y"))</f>
        <v/>
      </c>
      <c r="G65" s="16"/>
      <c r="H65" s="16"/>
      <c r="I65" s="32"/>
      <c r="J65" s="29" t="str">
        <f t="shared" ca="1" si="0"/>
        <v/>
      </c>
      <c r="K65" s="32"/>
      <c r="L65" s="29" t="str">
        <f t="shared" ca="1" si="1"/>
        <v/>
      </c>
      <c r="M65" s="6"/>
      <c r="N65" s="62"/>
      <c r="O65" s="62"/>
      <c r="P65" s="62"/>
      <c r="Q65" s="150"/>
      <c r="R65" s="121"/>
      <c r="S65" s="36" t="str">
        <f t="shared" ca="1" si="2"/>
        <v/>
      </c>
      <c r="T65" s="6"/>
      <c r="U65" s="62"/>
      <c r="V65" s="62"/>
      <c r="W65" s="62"/>
      <c r="X65" s="52"/>
      <c r="Y65" s="36"/>
      <c r="Z65" s="143" t="str">
        <f t="shared" ca="1" si="3"/>
        <v/>
      </c>
      <c r="AA65" s="6"/>
      <c r="AB65" s="62"/>
      <c r="AC65" s="62"/>
      <c r="AD65" s="150"/>
      <c r="AE65" s="32"/>
      <c r="AF65" s="29" t="str">
        <f t="shared" ca="1" si="4"/>
        <v/>
      </c>
      <c r="AG65" s="32"/>
      <c r="AH65" s="29" t="str">
        <f t="shared" ca="1" si="5"/>
        <v/>
      </c>
      <c r="AI65" s="121"/>
      <c r="AJ65" s="36" t="str">
        <f t="shared" ca="1" si="6"/>
        <v/>
      </c>
      <c r="AK65" s="32"/>
      <c r="AL65" s="29" t="str">
        <f t="shared" ca="1" si="7"/>
        <v/>
      </c>
      <c r="AM65" s="7" t="str">
        <f t="shared" si="8"/>
        <v/>
      </c>
      <c r="AN65" s="7" t="str">
        <f t="shared" si="9"/>
        <v/>
      </c>
      <c r="AO65" s="7" t="str">
        <f>IF(AM65=7,VLOOKUP(AN65,設定!$A$2:$B$6,2,1),"---")</f>
        <v>---</v>
      </c>
      <c r="AP65" s="78"/>
      <c r="AQ65" s="79"/>
      <c r="AR65" s="79"/>
      <c r="AS65" s="80" t="s">
        <v>115</v>
      </c>
      <c r="AT65" s="81"/>
      <c r="AU65" s="80"/>
      <c r="AV65" s="82"/>
      <c r="AW65" s="83" t="str">
        <f t="shared" si="29"/>
        <v/>
      </c>
      <c r="AX65" s="80" t="s">
        <v>115</v>
      </c>
      <c r="AY65" s="80" t="s">
        <v>115</v>
      </c>
      <c r="AZ65" s="80" t="s">
        <v>115</v>
      </c>
      <c r="BA65" s="80"/>
      <c r="BB65" s="80"/>
      <c r="BC65" s="80"/>
      <c r="BD65" s="80"/>
      <c r="BE65" s="84"/>
      <c r="BF65" s="95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257"/>
      <c r="BY65" s="50"/>
      <c r="CA65">
        <v>54</v>
      </c>
      <c r="CB65" s="18" t="str">
        <f t="shared" si="11"/>
        <v/>
      </c>
      <c r="CC65" s="18" t="str">
        <f t="shared" si="12"/>
        <v>立得点表!3:12</v>
      </c>
      <c r="CD65" s="116" t="str">
        <f t="shared" si="13"/>
        <v>立得点表!16:25</v>
      </c>
      <c r="CE65" s="18" t="str">
        <f t="shared" si="14"/>
        <v>立3段得点表!3:13</v>
      </c>
      <c r="CF65" s="116" t="str">
        <f t="shared" si="15"/>
        <v>立3段得点表!16:25</v>
      </c>
      <c r="CG65" s="18" t="str">
        <f t="shared" si="16"/>
        <v>ボール得点表!3:13</v>
      </c>
      <c r="CH65" s="116" t="str">
        <f t="shared" si="17"/>
        <v>ボール得点表!16:25</v>
      </c>
      <c r="CI65" s="18" t="str">
        <f t="shared" si="18"/>
        <v>50m得点表!3:13</v>
      </c>
      <c r="CJ65" s="116" t="str">
        <f t="shared" si="19"/>
        <v>50m得点表!16:25</v>
      </c>
      <c r="CK65" s="18" t="str">
        <f t="shared" si="20"/>
        <v>往得点表!3:13</v>
      </c>
      <c r="CL65" s="116" t="str">
        <f t="shared" si="21"/>
        <v>往得点表!16:25</v>
      </c>
      <c r="CM65" s="18" t="str">
        <f t="shared" si="22"/>
        <v>腕得点表!3:13</v>
      </c>
      <c r="CN65" s="116" t="str">
        <f t="shared" si="23"/>
        <v>腕得点表!16:25</v>
      </c>
      <c r="CO65" s="18" t="str">
        <f t="shared" si="24"/>
        <v>腕膝得点表!3:4</v>
      </c>
      <c r="CP65" s="116" t="str">
        <f t="shared" si="25"/>
        <v>腕膝得点表!8:9</v>
      </c>
      <c r="CQ65" s="18" t="str">
        <f t="shared" si="26"/>
        <v>20mシャトルラン得点表!3:13</v>
      </c>
      <c r="CR65" s="116" t="str">
        <f t="shared" si="27"/>
        <v>20mシャトルラン得点表!16:25</v>
      </c>
      <c r="CS65" t="b">
        <f t="shared" si="28"/>
        <v>0</v>
      </c>
    </row>
    <row r="66" spans="1:97" s="47" customFormat="1" ht="18" customHeight="1">
      <c r="A66" s="10">
        <v>55</v>
      </c>
      <c r="B66" s="147"/>
      <c r="C66" s="15"/>
      <c r="D66" s="15"/>
      <c r="E66" s="15"/>
      <c r="F66" s="139" t="str">
        <f>IF(D66="","",DATEDIF(D66,Q4,"y"))</f>
        <v/>
      </c>
      <c r="G66" s="15"/>
      <c r="H66" s="15"/>
      <c r="I66" s="30"/>
      <c r="J66" s="31" t="str">
        <f t="shared" ca="1" si="0"/>
        <v/>
      </c>
      <c r="K66" s="30"/>
      <c r="L66" s="31" t="str">
        <f t="shared" ca="1" si="1"/>
        <v/>
      </c>
      <c r="M66" s="59"/>
      <c r="N66" s="60"/>
      <c r="O66" s="60"/>
      <c r="P66" s="60"/>
      <c r="Q66" s="151"/>
      <c r="R66" s="122"/>
      <c r="S66" s="38" t="str">
        <f t="shared" ca="1" si="2"/>
        <v/>
      </c>
      <c r="T66" s="59"/>
      <c r="U66" s="60"/>
      <c r="V66" s="60"/>
      <c r="W66" s="60"/>
      <c r="X66" s="61"/>
      <c r="Y66" s="38"/>
      <c r="Z66" s="144" t="str">
        <f t="shared" ca="1" si="3"/>
        <v/>
      </c>
      <c r="AA66" s="59"/>
      <c r="AB66" s="60"/>
      <c r="AC66" s="60"/>
      <c r="AD66" s="151"/>
      <c r="AE66" s="30"/>
      <c r="AF66" s="31" t="str">
        <f t="shared" ca="1" si="4"/>
        <v/>
      </c>
      <c r="AG66" s="30"/>
      <c r="AH66" s="31" t="str">
        <f t="shared" ca="1" si="5"/>
        <v/>
      </c>
      <c r="AI66" s="122"/>
      <c r="AJ66" s="38" t="str">
        <f t="shared" ca="1" si="6"/>
        <v/>
      </c>
      <c r="AK66" s="30"/>
      <c r="AL66" s="31" t="str">
        <f t="shared" ca="1" si="7"/>
        <v/>
      </c>
      <c r="AM66" s="11" t="str">
        <f t="shared" si="8"/>
        <v/>
      </c>
      <c r="AN66" s="11" t="str">
        <f t="shared" si="9"/>
        <v/>
      </c>
      <c r="AO66" s="11" t="str">
        <f>IF(AM66=7,VLOOKUP(AN66,設定!$A$2:$B$6,2,1),"---")</f>
        <v>---</v>
      </c>
      <c r="AP66" s="85"/>
      <c r="AQ66" s="86"/>
      <c r="AR66" s="86"/>
      <c r="AS66" s="87" t="s">
        <v>115</v>
      </c>
      <c r="AT66" s="88"/>
      <c r="AU66" s="87"/>
      <c r="AV66" s="89"/>
      <c r="AW66" s="90" t="str">
        <f t="shared" si="29"/>
        <v/>
      </c>
      <c r="AX66" s="87" t="s">
        <v>115</v>
      </c>
      <c r="AY66" s="87" t="s">
        <v>115</v>
      </c>
      <c r="AZ66" s="87" t="s">
        <v>115</v>
      </c>
      <c r="BA66" s="87"/>
      <c r="BB66" s="87"/>
      <c r="BC66" s="87"/>
      <c r="BD66" s="87"/>
      <c r="BE66" s="91"/>
      <c r="BF66" s="96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256"/>
      <c r="BY66" s="106"/>
      <c r="CA66" s="47">
        <v>55</v>
      </c>
      <c r="CB66" s="47" t="str">
        <f t="shared" si="11"/>
        <v/>
      </c>
      <c r="CC66" s="47" t="str">
        <f t="shared" si="12"/>
        <v>立得点表!3:12</v>
      </c>
      <c r="CD66" s="156" t="str">
        <f t="shared" si="13"/>
        <v>立得点表!16:25</v>
      </c>
      <c r="CE66" s="47" t="str">
        <f t="shared" si="14"/>
        <v>立3段得点表!3:13</v>
      </c>
      <c r="CF66" s="156" t="str">
        <f t="shared" si="15"/>
        <v>立3段得点表!16:25</v>
      </c>
      <c r="CG66" s="47" t="str">
        <f t="shared" si="16"/>
        <v>ボール得点表!3:13</v>
      </c>
      <c r="CH66" s="156" t="str">
        <f t="shared" si="17"/>
        <v>ボール得点表!16:25</v>
      </c>
      <c r="CI66" s="47" t="str">
        <f t="shared" si="18"/>
        <v>50m得点表!3:13</v>
      </c>
      <c r="CJ66" s="156" t="str">
        <f t="shared" si="19"/>
        <v>50m得点表!16:25</v>
      </c>
      <c r="CK66" s="47" t="str">
        <f t="shared" si="20"/>
        <v>往得点表!3:13</v>
      </c>
      <c r="CL66" s="156" t="str">
        <f t="shared" si="21"/>
        <v>往得点表!16:25</v>
      </c>
      <c r="CM66" s="47" t="str">
        <f t="shared" si="22"/>
        <v>腕得点表!3:13</v>
      </c>
      <c r="CN66" s="156" t="str">
        <f t="shared" si="23"/>
        <v>腕得点表!16:25</v>
      </c>
      <c r="CO66" s="140" t="str">
        <f t="shared" si="24"/>
        <v>腕膝得点表!3:4</v>
      </c>
      <c r="CP66" s="141" t="str">
        <f t="shared" si="25"/>
        <v>腕膝得点表!8:9</v>
      </c>
      <c r="CQ66" s="47" t="str">
        <f t="shared" si="26"/>
        <v>20mシャトルラン得点表!3:13</v>
      </c>
      <c r="CR66" s="156" t="str">
        <f t="shared" si="27"/>
        <v>20mシャトルラン得点表!16:25</v>
      </c>
      <c r="CS66" s="47" t="b">
        <f t="shared" si="28"/>
        <v>0</v>
      </c>
    </row>
    <row r="67" spans="1:97" ht="18" customHeight="1">
      <c r="A67" s="5">
        <v>56</v>
      </c>
      <c r="B67" s="145"/>
      <c r="C67" s="13"/>
      <c r="D67" s="63"/>
      <c r="E67" s="13"/>
      <c r="F67" s="138" t="str">
        <f>IF(D67="","",DATEDIF(D67,Q4,"y"))</f>
        <v/>
      </c>
      <c r="G67" s="13"/>
      <c r="H67" s="13"/>
      <c r="I67" s="28"/>
      <c r="J67" s="29" t="str">
        <f t="shared" ca="1" si="0"/>
        <v/>
      </c>
      <c r="K67" s="28"/>
      <c r="L67" s="29" t="str">
        <f t="shared" ca="1" si="1"/>
        <v/>
      </c>
      <c r="M67" s="6"/>
      <c r="N67" s="62"/>
      <c r="O67" s="62"/>
      <c r="P67" s="62"/>
      <c r="Q67" s="150"/>
      <c r="R67" s="121"/>
      <c r="S67" s="36" t="str">
        <f t="shared" ca="1" si="2"/>
        <v/>
      </c>
      <c r="T67" s="6"/>
      <c r="U67" s="62"/>
      <c r="V67" s="62"/>
      <c r="W67" s="62"/>
      <c r="X67" s="52"/>
      <c r="Y67" s="36"/>
      <c r="Z67" s="143" t="str">
        <f t="shared" ca="1" si="3"/>
        <v/>
      </c>
      <c r="AA67" s="6"/>
      <c r="AB67" s="62"/>
      <c r="AC67" s="62"/>
      <c r="AD67" s="150"/>
      <c r="AE67" s="28"/>
      <c r="AF67" s="29" t="str">
        <f t="shared" ca="1" si="4"/>
        <v/>
      </c>
      <c r="AG67" s="28"/>
      <c r="AH67" s="29" t="str">
        <f t="shared" ca="1" si="5"/>
        <v/>
      </c>
      <c r="AI67" s="121"/>
      <c r="AJ67" s="36" t="str">
        <f t="shared" ca="1" si="6"/>
        <v/>
      </c>
      <c r="AK67" s="28"/>
      <c r="AL67" s="29" t="str">
        <f t="shared" ca="1" si="7"/>
        <v/>
      </c>
      <c r="AM67" s="20" t="str">
        <f t="shared" si="8"/>
        <v/>
      </c>
      <c r="AN67" s="7" t="str">
        <f t="shared" si="9"/>
        <v/>
      </c>
      <c r="AO67" s="9" t="str">
        <f>IF(AM67=7,VLOOKUP(AN67,設定!$A$2:$B$6,2,1),"---")</f>
        <v>---</v>
      </c>
      <c r="AP67" s="98"/>
      <c r="AQ67" s="99"/>
      <c r="AR67" s="99"/>
      <c r="AS67" s="100" t="s">
        <v>115</v>
      </c>
      <c r="AT67" s="101"/>
      <c r="AU67" s="100"/>
      <c r="AV67" s="102"/>
      <c r="AW67" s="103" t="str">
        <f t="shared" si="29"/>
        <v/>
      </c>
      <c r="AX67" s="100" t="s">
        <v>115</v>
      </c>
      <c r="AY67" s="100" t="s">
        <v>115</v>
      </c>
      <c r="AZ67" s="100" t="s">
        <v>115</v>
      </c>
      <c r="BA67" s="100"/>
      <c r="BB67" s="100"/>
      <c r="BC67" s="100"/>
      <c r="BD67" s="100"/>
      <c r="BE67" s="104"/>
      <c r="BF67" s="105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255"/>
      <c r="BY67" s="50"/>
      <c r="CA67">
        <v>56</v>
      </c>
      <c r="CB67" s="18" t="str">
        <f t="shared" si="11"/>
        <v/>
      </c>
      <c r="CC67" s="18" t="str">
        <f t="shared" si="12"/>
        <v>立得点表!3:12</v>
      </c>
      <c r="CD67" s="116" t="str">
        <f t="shared" si="13"/>
        <v>立得点表!16:25</v>
      </c>
      <c r="CE67" s="18" t="str">
        <f t="shared" si="14"/>
        <v>立3段得点表!3:13</v>
      </c>
      <c r="CF67" s="116" t="str">
        <f t="shared" si="15"/>
        <v>立3段得点表!16:25</v>
      </c>
      <c r="CG67" s="18" t="str">
        <f t="shared" si="16"/>
        <v>ボール得点表!3:13</v>
      </c>
      <c r="CH67" s="116" t="str">
        <f t="shared" si="17"/>
        <v>ボール得点表!16:25</v>
      </c>
      <c r="CI67" s="18" t="str">
        <f t="shared" si="18"/>
        <v>50m得点表!3:13</v>
      </c>
      <c r="CJ67" s="116" t="str">
        <f t="shared" si="19"/>
        <v>50m得点表!16:25</v>
      </c>
      <c r="CK67" s="18" t="str">
        <f t="shared" si="20"/>
        <v>往得点表!3:13</v>
      </c>
      <c r="CL67" s="116" t="str">
        <f t="shared" si="21"/>
        <v>往得点表!16:25</v>
      </c>
      <c r="CM67" s="18" t="str">
        <f t="shared" si="22"/>
        <v>腕得点表!3:13</v>
      </c>
      <c r="CN67" s="116" t="str">
        <f t="shared" si="23"/>
        <v>腕得点表!16:25</v>
      </c>
      <c r="CO67" s="18" t="str">
        <f t="shared" si="24"/>
        <v>腕膝得点表!3:4</v>
      </c>
      <c r="CP67" s="116" t="str">
        <f t="shared" si="25"/>
        <v>腕膝得点表!8:9</v>
      </c>
      <c r="CQ67" s="18" t="str">
        <f t="shared" si="26"/>
        <v>20mシャトルラン得点表!3:13</v>
      </c>
      <c r="CR67" s="116" t="str">
        <f t="shared" si="27"/>
        <v>20mシャトルラン得点表!16:25</v>
      </c>
      <c r="CS67" t="b">
        <f t="shared" si="28"/>
        <v>0</v>
      </c>
    </row>
    <row r="68" spans="1:97" ht="18" customHeight="1">
      <c r="A68" s="8">
        <v>57</v>
      </c>
      <c r="B68" s="146"/>
      <c r="C68" s="16"/>
      <c r="D68" s="137"/>
      <c r="E68" s="16"/>
      <c r="F68" s="138" t="str">
        <f>IF(D68="","",DATEDIF(D68,Q4,"y"))</f>
        <v/>
      </c>
      <c r="G68" s="16"/>
      <c r="H68" s="16"/>
      <c r="I68" s="32"/>
      <c r="J68" s="29" t="str">
        <f t="shared" ca="1" si="0"/>
        <v/>
      </c>
      <c r="K68" s="32"/>
      <c r="L68" s="29" t="str">
        <f t="shared" ca="1" si="1"/>
        <v/>
      </c>
      <c r="M68" s="6"/>
      <c r="N68" s="62"/>
      <c r="O68" s="62"/>
      <c r="P68" s="62"/>
      <c r="Q68" s="150"/>
      <c r="R68" s="121"/>
      <c r="S68" s="36" t="str">
        <f t="shared" ca="1" si="2"/>
        <v/>
      </c>
      <c r="T68" s="6"/>
      <c r="U68" s="62"/>
      <c r="V68" s="62"/>
      <c r="W68" s="62"/>
      <c r="X68" s="52"/>
      <c r="Y68" s="36"/>
      <c r="Z68" s="143" t="str">
        <f t="shared" ca="1" si="3"/>
        <v/>
      </c>
      <c r="AA68" s="6"/>
      <c r="AB68" s="62"/>
      <c r="AC68" s="62"/>
      <c r="AD68" s="150"/>
      <c r="AE68" s="32"/>
      <c r="AF68" s="29" t="str">
        <f t="shared" ca="1" si="4"/>
        <v/>
      </c>
      <c r="AG68" s="32"/>
      <c r="AH68" s="29" t="str">
        <f t="shared" ca="1" si="5"/>
        <v/>
      </c>
      <c r="AI68" s="121"/>
      <c r="AJ68" s="36" t="str">
        <f t="shared" ca="1" si="6"/>
        <v/>
      </c>
      <c r="AK68" s="32"/>
      <c r="AL68" s="29" t="str">
        <f t="shared" ca="1" si="7"/>
        <v/>
      </c>
      <c r="AM68" s="7" t="str">
        <f t="shared" si="8"/>
        <v/>
      </c>
      <c r="AN68" s="7" t="str">
        <f t="shared" si="9"/>
        <v/>
      </c>
      <c r="AO68" s="7" t="str">
        <f>IF(AM68=7,VLOOKUP(AN68,設定!$A$2:$B$6,2,1),"---")</f>
        <v>---</v>
      </c>
      <c r="AP68" s="78"/>
      <c r="AQ68" s="79"/>
      <c r="AR68" s="79"/>
      <c r="AS68" s="80" t="s">
        <v>115</v>
      </c>
      <c r="AT68" s="81"/>
      <c r="AU68" s="80"/>
      <c r="AV68" s="82"/>
      <c r="AW68" s="83" t="str">
        <f t="shared" si="29"/>
        <v/>
      </c>
      <c r="AX68" s="80" t="s">
        <v>115</v>
      </c>
      <c r="AY68" s="80" t="s">
        <v>115</v>
      </c>
      <c r="AZ68" s="80" t="s">
        <v>115</v>
      </c>
      <c r="BA68" s="80"/>
      <c r="BB68" s="80"/>
      <c r="BC68" s="80"/>
      <c r="BD68" s="80"/>
      <c r="BE68" s="84"/>
      <c r="BF68" s="95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257"/>
      <c r="BY68" s="50"/>
      <c r="CA68">
        <v>57</v>
      </c>
      <c r="CB68" s="18" t="str">
        <f t="shared" si="11"/>
        <v/>
      </c>
      <c r="CC68" s="18" t="str">
        <f t="shared" si="12"/>
        <v>立得点表!3:12</v>
      </c>
      <c r="CD68" s="116" t="str">
        <f t="shared" si="13"/>
        <v>立得点表!16:25</v>
      </c>
      <c r="CE68" s="18" t="str">
        <f t="shared" si="14"/>
        <v>立3段得点表!3:13</v>
      </c>
      <c r="CF68" s="116" t="str">
        <f t="shared" si="15"/>
        <v>立3段得点表!16:25</v>
      </c>
      <c r="CG68" s="18" t="str">
        <f t="shared" si="16"/>
        <v>ボール得点表!3:13</v>
      </c>
      <c r="CH68" s="116" t="str">
        <f t="shared" si="17"/>
        <v>ボール得点表!16:25</v>
      </c>
      <c r="CI68" s="18" t="str">
        <f t="shared" si="18"/>
        <v>50m得点表!3:13</v>
      </c>
      <c r="CJ68" s="116" t="str">
        <f t="shared" si="19"/>
        <v>50m得点表!16:25</v>
      </c>
      <c r="CK68" s="18" t="str">
        <f t="shared" si="20"/>
        <v>往得点表!3:13</v>
      </c>
      <c r="CL68" s="116" t="str">
        <f t="shared" si="21"/>
        <v>往得点表!16:25</v>
      </c>
      <c r="CM68" s="18" t="str">
        <f t="shared" si="22"/>
        <v>腕得点表!3:13</v>
      </c>
      <c r="CN68" s="116" t="str">
        <f t="shared" si="23"/>
        <v>腕得点表!16:25</v>
      </c>
      <c r="CO68" s="18" t="str">
        <f t="shared" si="24"/>
        <v>腕膝得点表!3:4</v>
      </c>
      <c r="CP68" s="116" t="str">
        <f t="shared" si="25"/>
        <v>腕膝得点表!8:9</v>
      </c>
      <c r="CQ68" s="18" t="str">
        <f t="shared" si="26"/>
        <v>20mシャトルラン得点表!3:13</v>
      </c>
      <c r="CR68" s="116" t="str">
        <f t="shared" si="27"/>
        <v>20mシャトルラン得点表!16:25</v>
      </c>
      <c r="CS68" t="b">
        <f t="shared" si="28"/>
        <v>0</v>
      </c>
    </row>
    <row r="69" spans="1:97" ht="18" customHeight="1">
      <c r="A69" s="8">
        <v>58</v>
      </c>
      <c r="B69" s="146"/>
      <c r="C69" s="16"/>
      <c r="D69" s="16"/>
      <c r="E69" s="16"/>
      <c r="F69" s="138" t="str">
        <f>IF(D69="","",DATEDIF(D69,Q4,"y"))</f>
        <v/>
      </c>
      <c r="G69" s="16"/>
      <c r="H69" s="16"/>
      <c r="I69" s="32"/>
      <c r="J69" s="29" t="str">
        <f t="shared" ca="1" si="0"/>
        <v/>
      </c>
      <c r="K69" s="32"/>
      <c r="L69" s="29" t="str">
        <f t="shared" ca="1" si="1"/>
        <v/>
      </c>
      <c r="M69" s="6"/>
      <c r="N69" s="62"/>
      <c r="O69" s="62"/>
      <c r="P69" s="62"/>
      <c r="Q69" s="150"/>
      <c r="R69" s="121"/>
      <c r="S69" s="36" t="str">
        <f t="shared" ca="1" si="2"/>
        <v/>
      </c>
      <c r="T69" s="6"/>
      <c r="U69" s="62"/>
      <c r="V69" s="62"/>
      <c r="W69" s="62"/>
      <c r="X69" s="52"/>
      <c r="Y69" s="36"/>
      <c r="Z69" s="143" t="str">
        <f t="shared" ca="1" si="3"/>
        <v/>
      </c>
      <c r="AA69" s="6"/>
      <c r="AB69" s="62"/>
      <c r="AC69" s="62"/>
      <c r="AD69" s="150"/>
      <c r="AE69" s="32"/>
      <c r="AF69" s="29" t="str">
        <f t="shared" ca="1" si="4"/>
        <v/>
      </c>
      <c r="AG69" s="32"/>
      <c r="AH69" s="29" t="str">
        <f t="shared" ca="1" si="5"/>
        <v/>
      </c>
      <c r="AI69" s="121"/>
      <c r="AJ69" s="36" t="str">
        <f t="shared" ca="1" si="6"/>
        <v/>
      </c>
      <c r="AK69" s="32"/>
      <c r="AL69" s="29" t="str">
        <f t="shared" ca="1" si="7"/>
        <v/>
      </c>
      <c r="AM69" s="7" t="str">
        <f t="shared" si="8"/>
        <v/>
      </c>
      <c r="AN69" s="7" t="str">
        <f t="shared" si="9"/>
        <v/>
      </c>
      <c r="AO69" s="7" t="str">
        <f>IF(AM69=7,VLOOKUP(AN69,設定!$A$2:$B$6,2,1),"---")</f>
        <v>---</v>
      </c>
      <c r="AP69" s="78"/>
      <c r="AQ69" s="79"/>
      <c r="AR69" s="79"/>
      <c r="AS69" s="80" t="s">
        <v>115</v>
      </c>
      <c r="AT69" s="81"/>
      <c r="AU69" s="80"/>
      <c r="AV69" s="82"/>
      <c r="AW69" s="83" t="str">
        <f t="shared" si="29"/>
        <v/>
      </c>
      <c r="AX69" s="80" t="s">
        <v>115</v>
      </c>
      <c r="AY69" s="80" t="s">
        <v>115</v>
      </c>
      <c r="AZ69" s="80" t="s">
        <v>115</v>
      </c>
      <c r="BA69" s="80"/>
      <c r="BB69" s="80"/>
      <c r="BC69" s="80"/>
      <c r="BD69" s="80"/>
      <c r="BE69" s="84"/>
      <c r="BF69" s="95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257"/>
      <c r="BY69" s="50"/>
      <c r="CA69">
        <v>58</v>
      </c>
      <c r="CB69" s="18" t="str">
        <f t="shared" si="11"/>
        <v/>
      </c>
      <c r="CC69" s="18" t="str">
        <f t="shared" si="12"/>
        <v>立得点表!3:12</v>
      </c>
      <c r="CD69" s="116" t="str">
        <f t="shared" si="13"/>
        <v>立得点表!16:25</v>
      </c>
      <c r="CE69" s="18" t="str">
        <f t="shared" si="14"/>
        <v>立3段得点表!3:13</v>
      </c>
      <c r="CF69" s="116" t="str">
        <f t="shared" si="15"/>
        <v>立3段得点表!16:25</v>
      </c>
      <c r="CG69" s="18" t="str">
        <f t="shared" si="16"/>
        <v>ボール得点表!3:13</v>
      </c>
      <c r="CH69" s="116" t="str">
        <f t="shared" si="17"/>
        <v>ボール得点表!16:25</v>
      </c>
      <c r="CI69" s="18" t="str">
        <f t="shared" si="18"/>
        <v>50m得点表!3:13</v>
      </c>
      <c r="CJ69" s="116" t="str">
        <f t="shared" si="19"/>
        <v>50m得点表!16:25</v>
      </c>
      <c r="CK69" s="18" t="str">
        <f t="shared" si="20"/>
        <v>往得点表!3:13</v>
      </c>
      <c r="CL69" s="116" t="str">
        <f t="shared" si="21"/>
        <v>往得点表!16:25</v>
      </c>
      <c r="CM69" s="18" t="str">
        <f t="shared" si="22"/>
        <v>腕得点表!3:13</v>
      </c>
      <c r="CN69" s="116" t="str">
        <f t="shared" si="23"/>
        <v>腕得点表!16:25</v>
      </c>
      <c r="CO69" s="18" t="str">
        <f t="shared" si="24"/>
        <v>腕膝得点表!3:4</v>
      </c>
      <c r="CP69" s="116" t="str">
        <f t="shared" si="25"/>
        <v>腕膝得点表!8:9</v>
      </c>
      <c r="CQ69" s="18" t="str">
        <f t="shared" si="26"/>
        <v>20mシャトルラン得点表!3:13</v>
      </c>
      <c r="CR69" s="116" t="str">
        <f t="shared" si="27"/>
        <v>20mシャトルラン得点表!16:25</v>
      </c>
      <c r="CS69" t="b">
        <f t="shared" si="28"/>
        <v>0</v>
      </c>
    </row>
    <row r="70" spans="1:97" ht="18" customHeight="1">
      <c r="A70" s="8">
        <v>59</v>
      </c>
      <c r="B70" s="146"/>
      <c r="C70" s="16"/>
      <c r="D70" s="16"/>
      <c r="E70" s="16"/>
      <c r="F70" s="138" t="str">
        <f>IF(D70="","",DATEDIF(D70,Q4,"y"))</f>
        <v/>
      </c>
      <c r="G70" s="16"/>
      <c r="H70" s="16"/>
      <c r="I70" s="32"/>
      <c r="J70" s="29" t="str">
        <f t="shared" ca="1" si="0"/>
        <v/>
      </c>
      <c r="K70" s="32"/>
      <c r="L70" s="29" t="str">
        <f t="shared" ca="1" si="1"/>
        <v/>
      </c>
      <c r="M70" s="6"/>
      <c r="N70" s="62"/>
      <c r="O70" s="62"/>
      <c r="P70" s="62"/>
      <c r="Q70" s="150"/>
      <c r="R70" s="121"/>
      <c r="S70" s="36" t="str">
        <f t="shared" ca="1" si="2"/>
        <v/>
      </c>
      <c r="T70" s="6"/>
      <c r="U70" s="62"/>
      <c r="V70" s="62"/>
      <c r="W70" s="62"/>
      <c r="X70" s="52"/>
      <c r="Y70" s="36"/>
      <c r="Z70" s="143" t="str">
        <f t="shared" ca="1" si="3"/>
        <v/>
      </c>
      <c r="AA70" s="6"/>
      <c r="AB70" s="62"/>
      <c r="AC70" s="62"/>
      <c r="AD70" s="150"/>
      <c r="AE70" s="32"/>
      <c r="AF70" s="29" t="str">
        <f t="shared" ca="1" si="4"/>
        <v/>
      </c>
      <c r="AG70" s="32"/>
      <c r="AH70" s="29" t="str">
        <f t="shared" ca="1" si="5"/>
        <v/>
      </c>
      <c r="AI70" s="121"/>
      <c r="AJ70" s="36" t="str">
        <f t="shared" ca="1" si="6"/>
        <v/>
      </c>
      <c r="AK70" s="32"/>
      <c r="AL70" s="29" t="str">
        <f t="shared" ca="1" si="7"/>
        <v/>
      </c>
      <c r="AM70" s="7" t="str">
        <f t="shared" si="8"/>
        <v/>
      </c>
      <c r="AN70" s="7" t="str">
        <f t="shared" si="9"/>
        <v/>
      </c>
      <c r="AO70" s="7" t="str">
        <f>IF(AM70=7,VLOOKUP(AN70,設定!$A$2:$B$6,2,1),"---")</f>
        <v>---</v>
      </c>
      <c r="AP70" s="78"/>
      <c r="AQ70" s="79"/>
      <c r="AR70" s="79"/>
      <c r="AS70" s="80" t="s">
        <v>115</v>
      </c>
      <c r="AT70" s="81"/>
      <c r="AU70" s="80"/>
      <c r="AV70" s="82"/>
      <c r="AW70" s="83" t="str">
        <f t="shared" si="29"/>
        <v/>
      </c>
      <c r="AX70" s="80" t="s">
        <v>115</v>
      </c>
      <c r="AY70" s="80" t="s">
        <v>115</v>
      </c>
      <c r="AZ70" s="80" t="s">
        <v>115</v>
      </c>
      <c r="BA70" s="80"/>
      <c r="BB70" s="80"/>
      <c r="BC70" s="80"/>
      <c r="BD70" s="80"/>
      <c r="BE70" s="84"/>
      <c r="BF70" s="95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257"/>
      <c r="BY70" s="50"/>
      <c r="CA70">
        <v>59</v>
      </c>
      <c r="CB70" s="18" t="str">
        <f t="shared" si="11"/>
        <v/>
      </c>
      <c r="CC70" s="18" t="str">
        <f t="shared" si="12"/>
        <v>立得点表!3:12</v>
      </c>
      <c r="CD70" s="116" t="str">
        <f t="shared" si="13"/>
        <v>立得点表!16:25</v>
      </c>
      <c r="CE70" s="18" t="str">
        <f t="shared" si="14"/>
        <v>立3段得点表!3:13</v>
      </c>
      <c r="CF70" s="116" t="str">
        <f t="shared" si="15"/>
        <v>立3段得点表!16:25</v>
      </c>
      <c r="CG70" s="18" t="str">
        <f t="shared" si="16"/>
        <v>ボール得点表!3:13</v>
      </c>
      <c r="CH70" s="116" t="str">
        <f t="shared" si="17"/>
        <v>ボール得点表!16:25</v>
      </c>
      <c r="CI70" s="18" t="str">
        <f t="shared" si="18"/>
        <v>50m得点表!3:13</v>
      </c>
      <c r="CJ70" s="116" t="str">
        <f t="shared" si="19"/>
        <v>50m得点表!16:25</v>
      </c>
      <c r="CK70" s="18" t="str">
        <f t="shared" si="20"/>
        <v>往得点表!3:13</v>
      </c>
      <c r="CL70" s="116" t="str">
        <f t="shared" si="21"/>
        <v>往得点表!16:25</v>
      </c>
      <c r="CM70" s="18" t="str">
        <f t="shared" si="22"/>
        <v>腕得点表!3:13</v>
      </c>
      <c r="CN70" s="116" t="str">
        <f t="shared" si="23"/>
        <v>腕得点表!16:25</v>
      </c>
      <c r="CO70" s="18" t="str">
        <f t="shared" si="24"/>
        <v>腕膝得点表!3:4</v>
      </c>
      <c r="CP70" s="116" t="str">
        <f t="shared" si="25"/>
        <v>腕膝得点表!8:9</v>
      </c>
      <c r="CQ70" s="18" t="str">
        <f t="shared" si="26"/>
        <v>20mシャトルラン得点表!3:13</v>
      </c>
      <c r="CR70" s="116" t="str">
        <f t="shared" si="27"/>
        <v>20mシャトルラン得点表!16:25</v>
      </c>
      <c r="CS70" t="b">
        <f t="shared" si="28"/>
        <v>0</v>
      </c>
    </row>
    <row r="71" spans="1:97" s="47" customFormat="1" ht="18" customHeight="1">
      <c r="A71" s="10">
        <v>60</v>
      </c>
      <c r="B71" s="147"/>
      <c r="C71" s="15"/>
      <c r="D71" s="15"/>
      <c r="E71" s="15"/>
      <c r="F71" s="139" t="str">
        <f>IF(D71="","",DATEDIF(D71,Q4,"y"))</f>
        <v/>
      </c>
      <c r="G71" s="15"/>
      <c r="H71" s="15"/>
      <c r="I71" s="30"/>
      <c r="J71" s="31" t="str">
        <f t="shared" ca="1" si="0"/>
        <v/>
      </c>
      <c r="K71" s="30"/>
      <c r="L71" s="31" t="str">
        <f t="shared" ca="1" si="1"/>
        <v/>
      </c>
      <c r="M71" s="59"/>
      <c r="N71" s="60"/>
      <c r="O71" s="60"/>
      <c r="P71" s="60"/>
      <c r="Q71" s="151"/>
      <c r="R71" s="122"/>
      <c r="S71" s="38" t="str">
        <f t="shared" ca="1" si="2"/>
        <v/>
      </c>
      <c r="T71" s="59"/>
      <c r="U71" s="60"/>
      <c r="V71" s="60"/>
      <c r="W71" s="60"/>
      <c r="X71" s="61"/>
      <c r="Y71" s="38"/>
      <c r="Z71" s="144" t="str">
        <f t="shared" ca="1" si="3"/>
        <v/>
      </c>
      <c r="AA71" s="59"/>
      <c r="AB71" s="60"/>
      <c r="AC71" s="60"/>
      <c r="AD71" s="151"/>
      <c r="AE71" s="30"/>
      <c r="AF71" s="31" t="str">
        <f t="shared" ca="1" si="4"/>
        <v/>
      </c>
      <c r="AG71" s="30"/>
      <c r="AH71" s="31" t="str">
        <f t="shared" ca="1" si="5"/>
        <v/>
      </c>
      <c r="AI71" s="122"/>
      <c r="AJ71" s="38" t="str">
        <f t="shared" ca="1" si="6"/>
        <v/>
      </c>
      <c r="AK71" s="30"/>
      <c r="AL71" s="31" t="str">
        <f t="shared" ca="1" si="7"/>
        <v/>
      </c>
      <c r="AM71" s="11" t="str">
        <f t="shared" si="8"/>
        <v/>
      </c>
      <c r="AN71" s="11" t="str">
        <f t="shared" si="9"/>
        <v/>
      </c>
      <c r="AO71" s="11" t="str">
        <f>IF(AM71=7,VLOOKUP(AN71,設定!$A$2:$B$6,2,1),"---")</f>
        <v>---</v>
      </c>
      <c r="AP71" s="85"/>
      <c r="AQ71" s="86"/>
      <c r="AR71" s="86"/>
      <c r="AS71" s="87" t="s">
        <v>115</v>
      </c>
      <c r="AT71" s="88"/>
      <c r="AU71" s="87"/>
      <c r="AV71" s="89"/>
      <c r="AW71" s="90" t="str">
        <f t="shared" si="29"/>
        <v/>
      </c>
      <c r="AX71" s="87" t="s">
        <v>115</v>
      </c>
      <c r="AY71" s="87" t="s">
        <v>115</v>
      </c>
      <c r="AZ71" s="87" t="s">
        <v>115</v>
      </c>
      <c r="BA71" s="87"/>
      <c r="BB71" s="87"/>
      <c r="BC71" s="87"/>
      <c r="BD71" s="87"/>
      <c r="BE71" s="91"/>
      <c r="BF71" s="96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256"/>
      <c r="BY71" s="106"/>
      <c r="CA71" s="47">
        <v>60</v>
      </c>
      <c r="CB71" s="47" t="str">
        <f t="shared" si="11"/>
        <v/>
      </c>
      <c r="CC71" s="47" t="str">
        <f t="shared" si="12"/>
        <v>立得点表!3:12</v>
      </c>
      <c r="CD71" s="156" t="str">
        <f t="shared" si="13"/>
        <v>立得点表!16:25</v>
      </c>
      <c r="CE71" s="47" t="str">
        <f t="shared" si="14"/>
        <v>立3段得点表!3:13</v>
      </c>
      <c r="CF71" s="156" t="str">
        <f t="shared" si="15"/>
        <v>立3段得点表!16:25</v>
      </c>
      <c r="CG71" s="47" t="str">
        <f t="shared" si="16"/>
        <v>ボール得点表!3:13</v>
      </c>
      <c r="CH71" s="156" t="str">
        <f t="shared" si="17"/>
        <v>ボール得点表!16:25</v>
      </c>
      <c r="CI71" s="47" t="str">
        <f t="shared" si="18"/>
        <v>50m得点表!3:13</v>
      </c>
      <c r="CJ71" s="156" t="str">
        <f t="shared" si="19"/>
        <v>50m得点表!16:25</v>
      </c>
      <c r="CK71" s="47" t="str">
        <f t="shared" si="20"/>
        <v>往得点表!3:13</v>
      </c>
      <c r="CL71" s="156" t="str">
        <f t="shared" si="21"/>
        <v>往得点表!16:25</v>
      </c>
      <c r="CM71" s="47" t="str">
        <f t="shared" si="22"/>
        <v>腕得点表!3:13</v>
      </c>
      <c r="CN71" s="156" t="str">
        <f t="shared" si="23"/>
        <v>腕得点表!16:25</v>
      </c>
      <c r="CO71" s="140" t="str">
        <f t="shared" si="24"/>
        <v>腕膝得点表!3:4</v>
      </c>
      <c r="CP71" s="141" t="str">
        <f t="shared" si="25"/>
        <v>腕膝得点表!8:9</v>
      </c>
      <c r="CQ71" s="47" t="str">
        <f t="shared" si="26"/>
        <v>20mシャトルラン得点表!3:13</v>
      </c>
      <c r="CR71" s="156" t="str">
        <f t="shared" si="27"/>
        <v>20mシャトルラン得点表!16:25</v>
      </c>
      <c r="CS71" s="47" t="b">
        <f t="shared" si="28"/>
        <v>0</v>
      </c>
    </row>
    <row r="72" spans="1:97" ht="18" customHeight="1">
      <c r="A72" s="5">
        <v>61</v>
      </c>
      <c r="B72" s="145"/>
      <c r="C72" s="13"/>
      <c r="D72" s="63"/>
      <c r="E72" s="13"/>
      <c r="F72" s="138" t="str">
        <f>IF(D72="","",DATEDIF(D72,Q4,"y"))</f>
        <v/>
      </c>
      <c r="G72" s="13"/>
      <c r="H72" s="13"/>
      <c r="I72" s="28"/>
      <c r="J72" s="29" t="str">
        <f t="shared" ca="1" si="0"/>
        <v/>
      </c>
      <c r="K72" s="28"/>
      <c r="L72" s="29" t="str">
        <f t="shared" ca="1" si="1"/>
        <v/>
      </c>
      <c r="M72" s="6"/>
      <c r="N72" s="62"/>
      <c r="O72" s="62"/>
      <c r="P72" s="62"/>
      <c r="Q72" s="150"/>
      <c r="R72" s="121"/>
      <c r="S72" s="36" t="str">
        <f t="shared" ca="1" si="2"/>
        <v/>
      </c>
      <c r="T72" s="6"/>
      <c r="U72" s="62"/>
      <c r="V72" s="62"/>
      <c r="W72" s="62"/>
      <c r="X72" s="52"/>
      <c r="Y72" s="36"/>
      <c r="Z72" s="143" t="str">
        <f t="shared" ca="1" si="3"/>
        <v/>
      </c>
      <c r="AA72" s="6"/>
      <c r="AB72" s="62"/>
      <c r="AC72" s="62"/>
      <c r="AD72" s="150"/>
      <c r="AE72" s="28"/>
      <c r="AF72" s="29" t="str">
        <f t="shared" ca="1" si="4"/>
        <v/>
      </c>
      <c r="AG72" s="28"/>
      <c r="AH72" s="29" t="str">
        <f t="shared" ca="1" si="5"/>
        <v/>
      </c>
      <c r="AI72" s="121"/>
      <c r="AJ72" s="36" t="str">
        <f t="shared" ca="1" si="6"/>
        <v/>
      </c>
      <c r="AK72" s="28"/>
      <c r="AL72" s="29" t="str">
        <f t="shared" ca="1" si="7"/>
        <v/>
      </c>
      <c r="AM72" s="20" t="str">
        <f t="shared" si="8"/>
        <v/>
      </c>
      <c r="AN72" s="7" t="str">
        <f t="shared" si="9"/>
        <v/>
      </c>
      <c r="AO72" s="9" t="str">
        <f>IF(AM72=7,VLOOKUP(AN72,設定!$A$2:$B$6,2,1),"---")</f>
        <v>---</v>
      </c>
      <c r="AP72" s="98"/>
      <c r="AQ72" s="99"/>
      <c r="AR72" s="99"/>
      <c r="AS72" s="100" t="s">
        <v>115</v>
      </c>
      <c r="AT72" s="101"/>
      <c r="AU72" s="100"/>
      <c r="AV72" s="102"/>
      <c r="AW72" s="103" t="str">
        <f t="shared" si="29"/>
        <v/>
      </c>
      <c r="AX72" s="100" t="s">
        <v>115</v>
      </c>
      <c r="AY72" s="100" t="s">
        <v>115</v>
      </c>
      <c r="AZ72" s="100" t="s">
        <v>115</v>
      </c>
      <c r="BA72" s="100"/>
      <c r="BB72" s="100"/>
      <c r="BC72" s="100"/>
      <c r="BD72" s="100"/>
      <c r="BE72" s="104"/>
      <c r="BF72" s="105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255"/>
      <c r="BY72" s="50"/>
      <c r="CA72">
        <v>61</v>
      </c>
      <c r="CB72" s="18" t="str">
        <f t="shared" si="11"/>
        <v/>
      </c>
      <c r="CC72" s="18" t="str">
        <f t="shared" si="12"/>
        <v>立得点表!3:12</v>
      </c>
      <c r="CD72" s="116" t="str">
        <f t="shared" si="13"/>
        <v>立得点表!16:25</v>
      </c>
      <c r="CE72" s="18" t="str">
        <f t="shared" si="14"/>
        <v>立3段得点表!3:13</v>
      </c>
      <c r="CF72" s="116" t="str">
        <f t="shared" si="15"/>
        <v>立3段得点表!16:25</v>
      </c>
      <c r="CG72" s="18" t="str">
        <f t="shared" si="16"/>
        <v>ボール得点表!3:13</v>
      </c>
      <c r="CH72" s="116" t="str">
        <f t="shared" si="17"/>
        <v>ボール得点表!16:25</v>
      </c>
      <c r="CI72" s="18" t="str">
        <f t="shared" si="18"/>
        <v>50m得点表!3:13</v>
      </c>
      <c r="CJ72" s="116" t="str">
        <f t="shared" si="19"/>
        <v>50m得点表!16:25</v>
      </c>
      <c r="CK72" s="18" t="str">
        <f t="shared" si="20"/>
        <v>往得点表!3:13</v>
      </c>
      <c r="CL72" s="116" t="str">
        <f t="shared" si="21"/>
        <v>往得点表!16:25</v>
      </c>
      <c r="CM72" s="18" t="str">
        <f t="shared" si="22"/>
        <v>腕得点表!3:13</v>
      </c>
      <c r="CN72" s="116" t="str">
        <f t="shared" si="23"/>
        <v>腕得点表!16:25</v>
      </c>
      <c r="CO72" s="18" t="str">
        <f t="shared" si="24"/>
        <v>腕膝得点表!3:4</v>
      </c>
      <c r="CP72" s="116" t="str">
        <f t="shared" si="25"/>
        <v>腕膝得点表!8:9</v>
      </c>
      <c r="CQ72" s="18" t="str">
        <f t="shared" si="26"/>
        <v>20mシャトルラン得点表!3:13</v>
      </c>
      <c r="CR72" s="116" t="str">
        <f t="shared" si="27"/>
        <v>20mシャトルラン得点表!16:25</v>
      </c>
      <c r="CS72" t="b">
        <f t="shared" si="28"/>
        <v>0</v>
      </c>
    </row>
    <row r="73" spans="1:97" ht="18" customHeight="1">
      <c r="A73" s="8">
        <v>62</v>
      </c>
      <c r="B73" s="146"/>
      <c r="C73" s="16" t="s">
        <v>115</v>
      </c>
      <c r="D73" s="137"/>
      <c r="E73" s="16"/>
      <c r="F73" s="138" t="str">
        <f>IF(D73="","",DATEDIF(D73,Q4,"y"))</f>
        <v/>
      </c>
      <c r="G73" s="16"/>
      <c r="H73" s="16"/>
      <c r="I73" s="32"/>
      <c r="J73" s="29" t="str">
        <f t="shared" ca="1" si="0"/>
        <v/>
      </c>
      <c r="K73" s="32"/>
      <c r="L73" s="29" t="str">
        <f t="shared" ca="1" si="1"/>
        <v/>
      </c>
      <c r="M73" s="6"/>
      <c r="N73" s="62"/>
      <c r="O73" s="62"/>
      <c r="P73" s="62"/>
      <c r="Q73" s="150"/>
      <c r="R73" s="121"/>
      <c r="S73" s="36" t="str">
        <f t="shared" ca="1" si="2"/>
        <v/>
      </c>
      <c r="T73" s="6"/>
      <c r="U73" s="62"/>
      <c r="V73" s="62"/>
      <c r="W73" s="62"/>
      <c r="X73" s="52"/>
      <c r="Y73" s="36"/>
      <c r="Z73" s="143" t="str">
        <f t="shared" ca="1" si="3"/>
        <v/>
      </c>
      <c r="AA73" s="6"/>
      <c r="AB73" s="62"/>
      <c r="AC73" s="62"/>
      <c r="AD73" s="150"/>
      <c r="AE73" s="32"/>
      <c r="AF73" s="29" t="str">
        <f t="shared" ca="1" si="4"/>
        <v/>
      </c>
      <c r="AG73" s="32"/>
      <c r="AH73" s="29" t="str">
        <f t="shared" ca="1" si="5"/>
        <v/>
      </c>
      <c r="AI73" s="121"/>
      <c r="AJ73" s="36" t="str">
        <f t="shared" ca="1" si="6"/>
        <v/>
      </c>
      <c r="AK73" s="32"/>
      <c r="AL73" s="29" t="str">
        <f t="shared" ca="1" si="7"/>
        <v/>
      </c>
      <c r="AM73" s="7" t="str">
        <f t="shared" si="8"/>
        <v/>
      </c>
      <c r="AN73" s="7" t="str">
        <f t="shared" si="9"/>
        <v/>
      </c>
      <c r="AO73" s="7" t="str">
        <f>IF(AM73=7,VLOOKUP(AN73,設定!$A$2:$B$6,2,1),"---")</f>
        <v>---</v>
      </c>
      <c r="AP73" s="78"/>
      <c r="AQ73" s="79"/>
      <c r="AR73" s="79"/>
      <c r="AS73" s="80" t="s">
        <v>115</v>
      </c>
      <c r="AT73" s="81"/>
      <c r="AU73" s="80"/>
      <c r="AV73" s="82"/>
      <c r="AW73" s="83" t="str">
        <f t="shared" si="29"/>
        <v/>
      </c>
      <c r="AX73" s="80" t="s">
        <v>115</v>
      </c>
      <c r="AY73" s="80" t="s">
        <v>115</v>
      </c>
      <c r="AZ73" s="80" t="s">
        <v>115</v>
      </c>
      <c r="BA73" s="80"/>
      <c r="BB73" s="80"/>
      <c r="BC73" s="80"/>
      <c r="BD73" s="80"/>
      <c r="BE73" s="84"/>
      <c r="BF73" s="95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257"/>
      <c r="BY73" s="50"/>
      <c r="CA73">
        <v>62</v>
      </c>
      <c r="CB73" s="18" t="str">
        <f t="shared" si="11"/>
        <v/>
      </c>
      <c r="CC73" s="18" t="str">
        <f t="shared" si="12"/>
        <v>立得点表!3:12</v>
      </c>
      <c r="CD73" s="116" t="str">
        <f t="shared" si="13"/>
        <v>立得点表!16:25</v>
      </c>
      <c r="CE73" s="18" t="str">
        <f t="shared" si="14"/>
        <v>立3段得点表!3:13</v>
      </c>
      <c r="CF73" s="116" t="str">
        <f t="shared" si="15"/>
        <v>立3段得点表!16:25</v>
      </c>
      <c r="CG73" s="18" t="str">
        <f t="shared" si="16"/>
        <v>ボール得点表!3:13</v>
      </c>
      <c r="CH73" s="116" t="str">
        <f t="shared" si="17"/>
        <v>ボール得点表!16:25</v>
      </c>
      <c r="CI73" s="18" t="str">
        <f t="shared" si="18"/>
        <v>50m得点表!3:13</v>
      </c>
      <c r="CJ73" s="116" t="str">
        <f t="shared" si="19"/>
        <v>50m得点表!16:25</v>
      </c>
      <c r="CK73" s="18" t="str">
        <f t="shared" si="20"/>
        <v>往得点表!3:13</v>
      </c>
      <c r="CL73" s="116" t="str">
        <f t="shared" si="21"/>
        <v>往得点表!16:25</v>
      </c>
      <c r="CM73" s="18" t="str">
        <f t="shared" si="22"/>
        <v>腕得点表!3:13</v>
      </c>
      <c r="CN73" s="116" t="str">
        <f t="shared" si="23"/>
        <v>腕得点表!16:25</v>
      </c>
      <c r="CO73" s="18" t="str">
        <f t="shared" si="24"/>
        <v>腕膝得点表!3:4</v>
      </c>
      <c r="CP73" s="116" t="str">
        <f t="shared" si="25"/>
        <v>腕膝得点表!8:9</v>
      </c>
      <c r="CQ73" s="18" t="str">
        <f t="shared" si="26"/>
        <v>20mシャトルラン得点表!3:13</v>
      </c>
      <c r="CR73" s="116" t="str">
        <f t="shared" si="27"/>
        <v>20mシャトルラン得点表!16:25</v>
      </c>
      <c r="CS73" t="b">
        <f t="shared" si="28"/>
        <v>0</v>
      </c>
    </row>
    <row r="74" spans="1:97" ht="18" customHeight="1">
      <c r="A74" s="8">
        <v>63</v>
      </c>
      <c r="B74" s="146"/>
      <c r="C74" s="16"/>
      <c r="D74" s="16"/>
      <c r="E74" s="16"/>
      <c r="F74" s="138" t="str">
        <f>IF(D74="","",DATEDIF(D74,Q4,"y"))</f>
        <v/>
      </c>
      <c r="G74" s="16"/>
      <c r="H74" s="16"/>
      <c r="I74" s="32"/>
      <c r="J74" s="29" t="str">
        <f t="shared" ca="1" si="0"/>
        <v/>
      </c>
      <c r="K74" s="32"/>
      <c r="L74" s="29" t="str">
        <f t="shared" ca="1" si="1"/>
        <v/>
      </c>
      <c r="M74" s="6"/>
      <c r="N74" s="62"/>
      <c r="O74" s="62"/>
      <c r="P74" s="62"/>
      <c r="Q74" s="150"/>
      <c r="R74" s="121"/>
      <c r="S74" s="36" t="str">
        <f t="shared" ca="1" si="2"/>
        <v/>
      </c>
      <c r="T74" s="6"/>
      <c r="U74" s="62"/>
      <c r="V74" s="62"/>
      <c r="W74" s="62"/>
      <c r="X74" s="52"/>
      <c r="Y74" s="36"/>
      <c r="Z74" s="143" t="str">
        <f t="shared" ca="1" si="3"/>
        <v/>
      </c>
      <c r="AA74" s="6"/>
      <c r="AB74" s="62"/>
      <c r="AC74" s="62"/>
      <c r="AD74" s="150"/>
      <c r="AE74" s="32"/>
      <c r="AF74" s="29" t="str">
        <f t="shared" ca="1" si="4"/>
        <v/>
      </c>
      <c r="AG74" s="32"/>
      <c r="AH74" s="29" t="str">
        <f t="shared" ca="1" si="5"/>
        <v/>
      </c>
      <c r="AI74" s="121"/>
      <c r="AJ74" s="36" t="str">
        <f t="shared" ca="1" si="6"/>
        <v/>
      </c>
      <c r="AK74" s="32"/>
      <c r="AL74" s="29" t="str">
        <f t="shared" ca="1" si="7"/>
        <v/>
      </c>
      <c r="AM74" s="7" t="str">
        <f t="shared" si="8"/>
        <v/>
      </c>
      <c r="AN74" s="7" t="str">
        <f t="shared" si="9"/>
        <v/>
      </c>
      <c r="AO74" s="7" t="str">
        <f>IF(AM74=7,VLOOKUP(AN74,設定!$A$2:$B$6,2,1),"---")</f>
        <v>---</v>
      </c>
      <c r="AP74" s="78"/>
      <c r="AQ74" s="79"/>
      <c r="AR74" s="79"/>
      <c r="AS74" s="80" t="s">
        <v>115</v>
      </c>
      <c r="AT74" s="81"/>
      <c r="AU74" s="80"/>
      <c r="AV74" s="82"/>
      <c r="AW74" s="83" t="str">
        <f t="shared" si="29"/>
        <v/>
      </c>
      <c r="AX74" s="80" t="s">
        <v>115</v>
      </c>
      <c r="AY74" s="80" t="s">
        <v>115</v>
      </c>
      <c r="AZ74" s="80" t="s">
        <v>115</v>
      </c>
      <c r="BA74" s="80"/>
      <c r="BB74" s="80"/>
      <c r="BC74" s="80"/>
      <c r="BD74" s="80"/>
      <c r="BE74" s="84"/>
      <c r="BF74" s="95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257"/>
      <c r="BY74" s="50"/>
      <c r="CA74">
        <v>63</v>
      </c>
      <c r="CB74" s="18" t="str">
        <f t="shared" si="11"/>
        <v/>
      </c>
      <c r="CC74" s="18" t="str">
        <f t="shared" si="12"/>
        <v>立得点表!3:12</v>
      </c>
      <c r="CD74" s="116" t="str">
        <f t="shared" si="13"/>
        <v>立得点表!16:25</v>
      </c>
      <c r="CE74" s="18" t="str">
        <f t="shared" si="14"/>
        <v>立3段得点表!3:13</v>
      </c>
      <c r="CF74" s="116" t="str">
        <f t="shared" si="15"/>
        <v>立3段得点表!16:25</v>
      </c>
      <c r="CG74" s="18" t="str">
        <f t="shared" si="16"/>
        <v>ボール得点表!3:13</v>
      </c>
      <c r="CH74" s="116" t="str">
        <f t="shared" si="17"/>
        <v>ボール得点表!16:25</v>
      </c>
      <c r="CI74" s="18" t="str">
        <f t="shared" si="18"/>
        <v>50m得点表!3:13</v>
      </c>
      <c r="CJ74" s="116" t="str">
        <f t="shared" si="19"/>
        <v>50m得点表!16:25</v>
      </c>
      <c r="CK74" s="18" t="str">
        <f t="shared" si="20"/>
        <v>往得点表!3:13</v>
      </c>
      <c r="CL74" s="116" t="str">
        <f t="shared" si="21"/>
        <v>往得点表!16:25</v>
      </c>
      <c r="CM74" s="18" t="str">
        <f t="shared" si="22"/>
        <v>腕得点表!3:13</v>
      </c>
      <c r="CN74" s="116" t="str">
        <f t="shared" si="23"/>
        <v>腕得点表!16:25</v>
      </c>
      <c r="CO74" s="18" t="str">
        <f t="shared" si="24"/>
        <v>腕膝得点表!3:4</v>
      </c>
      <c r="CP74" s="116" t="str">
        <f t="shared" si="25"/>
        <v>腕膝得点表!8:9</v>
      </c>
      <c r="CQ74" s="18" t="str">
        <f t="shared" si="26"/>
        <v>20mシャトルラン得点表!3:13</v>
      </c>
      <c r="CR74" s="116" t="str">
        <f t="shared" si="27"/>
        <v>20mシャトルラン得点表!16:25</v>
      </c>
      <c r="CS74" t="b">
        <f t="shared" si="28"/>
        <v>0</v>
      </c>
    </row>
    <row r="75" spans="1:97" ht="18" customHeight="1">
      <c r="A75" s="8">
        <v>64</v>
      </c>
      <c r="B75" s="146"/>
      <c r="C75" s="16"/>
      <c r="D75" s="16"/>
      <c r="E75" s="16"/>
      <c r="F75" s="138" t="str">
        <f>IF(D75="","",DATEDIF(D75,Q4,"y"))</f>
        <v/>
      </c>
      <c r="G75" s="16"/>
      <c r="H75" s="16"/>
      <c r="I75" s="32"/>
      <c r="J75" s="29" t="str">
        <f t="shared" ca="1" si="0"/>
        <v/>
      </c>
      <c r="K75" s="32"/>
      <c r="L75" s="29" t="str">
        <f t="shared" ca="1" si="1"/>
        <v/>
      </c>
      <c r="M75" s="6"/>
      <c r="N75" s="62"/>
      <c r="O75" s="62"/>
      <c r="P75" s="62"/>
      <c r="Q75" s="150"/>
      <c r="R75" s="121"/>
      <c r="S75" s="36" t="str">
        <f t="shared" ca="1" si="2"/>
        <v/>
      </c>
      <c r="T75" s="6"/>
      <c r="U75" s="62"/>
      <c r="V75" s="62"/>
      <c r="W75" s="62"/>
      <c r="X75" s="52"/>
      <c r="Y75" s="36"/>
      <c r="Z75" s="143" t="str">
        <f t="shared" ca="1" si="3"/>
        <v/>
      </c>
      <c r="AA75" s="6"/>
      <c r="AB75" s="62"/>
      <c r="AC75" s="62"/>
      <c r="AD75" s="150"/>
      <c r="AE75" s="32"/>
      <c r="AF75" s="29" t="str">
        <f t="shared" ca="1" si="4"/>
        <v/>
      </c>
      <c r="AG75" s="32"/>
      <c r="AH75" s="29" t="str">
        <f t="shared" ca="1" si="5"/>
        <v/>
      </c>
      <c r="AI75" s="121"/>
      <c r="AJ75" s="36" t="str">
        <f t="shared" ca="1" si="6"/>
        <v/>
      </c>
      <c r="AK75" s="32"/>
      <c r="AL75" s="29" t="str">
        <f t="shared" ca="1" si="7"/>
        <v/>
      </c>
      <c r="AM75" s="7" t="str">
        <f t="shared" si="8"/>
        <v/>
      </c>
      <c r="AN75" s="7" t="str">
        <f t="shared" si="9"/>
        <v/>
      </c>
      <c r="AO75" s="7" t="str">
        <f>IF(AM75=7,VLOOKUP(AN75,設定!$A$2:$B$6,2,1),"---")</f>
        <v>---</v>
      </c>
      <c r="AP75" s="78"/>
      <c r="AQ75" s="79"/>
      <c r="AR75" s="79"/>
      <c r="AS75" s="80" t="s">
        <v>115</v>
      </c>
      <c r="AT75" s="81"/>
      <c r="AU75" s="80"/>
      <c r="AV75" s="82"/>
      <c r="AW75" s="83" t="str">
        <f t="shared" si="29"/>
        <v/>
      </c>
      <c r="AX75" s="80" t="s">
        <v>115</v>
      </c>
      <c r="AY75" s="80" t="s">
        <v>115</v>
      </c>
      <c r="AZ75" s="80" t="s">
        <v>115</v>
      </c>
      <c r="BA75" s="80"/>
      <c r="BB75" s="80"/>
      <c r="BC75" s="80"/>
      <c r="BD75" s="80"/>
      <c r="BE75" s="84"/>
      <c r="BF75" s="95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257"/>
      <c r="BY75" s="50"/>
      <c r="CA75">
        <v>64</v>
      </c>
      <c r="CB75" s="18" t="str">
        <f t="shared" si="11"/>
        <v/>
      </c>
      <c r="CC75" s="18" t="str">
        <f t="shared" si="12"/>
        <v>立得点表!3:12</v>
      </c>
      <c r="CD75" s="116" t="str">
        <f t="shared" si="13"/>
        <v>立得点表!16:25</v>
      </c>
      <c r="CE75" s="18" t="str">
        <f t="shared" si="14"/>
        <v>立3段得点表!3:13</v>
      </c>
      <c r="CF75" s="116" t="str">
        <f t="shared" si="15"/>
        <v>立3段得点表!16:25</v>
      </c>
      <c r="CG75" s="18" t="str">
        <f t="shared" si="16"/>
        <v>ボール得点表!3:13</v>
      </c>
      <c r="CH75" s="116" t="str">
        <f t="shared" si="17"/>
        <v>ボール得点表!16:25</v>
      </c>
      <c r="CI75" s="18" t="str">
        <f t="shared" si="18"/>
        <v>50m得点表!3:13</v>
      </c>
      <c r="CJ75" s="116" t="str">
        <f t="shared" si="19"/>
        <v>50m得点表!16:25</v>
      </c>
      <c r="CK75" s="18" t="str">
        <f t="shared" si="20"/>
        <v>往得点表!3:13</v>
      </c>
      <c r="CL75" s="116" t="str">
        <f t="shared" si="21"/>
        <v>往得点表!16:25</v>
      </c>
      <c r="CM75" s="18" t="str">
        <f t="shared" si="22"/>
        <v>腕得点表!3:13</v>
      </c>
      <c r="CN75" s="116" t="str">
        <f t="shared" si="23"/>
        <v>腕得点表!16:25</v>
      </c>
      <c r="CO75" s="18" t="str">
        <f t="shared" si="24"/>
        <v>腕膝得点表!3:4</v>
      </c>
      <c r="CP75" s="116" t="str">
        <f t="shared" si="25"/>
        <v>腕膝得点表!8:9</v>
      </c>
      <c r="CQ75" s="18" t="str">
        <f t="shared" si="26"/>
        <v>20mシャトルラン得点表!3:13</v>
      </c>
      <c r="CR75" s="116" t="str">
        <f t="shared" si="27"/>
        <v>20mシャトルラン得点表!16:25</v>
      </c>
      <c r="CS75" t="b">
        <f t="shared" si="28"/>
        <v>0</v>
      </c>
    </row>
    <row r="76" spans="1:97" s="47" customFormat="1" ht="18" customHeight="1">
      <c r="A76" s="10">
        <v>65</v>
      </c>
      <c r="B76" s="147"/>
      <c r="C76" s="15"/>
      <c r="D76" s="15"/>
      <c r="E76" s="15"/>
      <c r="F76" s="139" t="str">
        <f>IF(D76="","",DATEDIF(D76,Q4,"y"))</f>
        <v/>
      </c>
      <c r="G76" s="15"/>
      <c r="H76" s="15"/>
      <c r="I76" s="30"/>
      <c r="J76" s="31" t="str">
        <f t="shared" ref="J76:J111" ca="1" si="30">IF(B76="","",IF(I76="","",CHOOSE(MATCH($I76,IF($C76="男",INDIRECT(CC76),INDIRECT(CD76)),1),1,2,3,4,5,6,7,8,9,10)))</f>
        <v/>
      </c>
      <c r="K76" s="30"/>
      <c r="L76" s="31" t="str">
        <f t="shared" ref="L76:L111" ca="1" si="31">IF(B76="","",IF(K76="","",CHOOSE(MATCH($K76,IF($C76="男",INDIRECT(CE76),INDIRECT(CF76)),1),1,2,3,4,5,6,7,8,9,10)))</f>
        <v/>
      </c>
      <c r="M76" s="59"/>
      <c r="N76" s="60"/>
      <c r="O76" s="60"/>
      <c r="P76" s="60"/>
      <c r="Q76" s="151"/>
      <c r="R76" s="122"/>
      <c r="S76" s="38" t="str">
        <f t="shared" ref="S76:S111" ca="1" si="32">IF(B76="","",IF(R76="","",CHOOSE(MATCH($R76,IF($C76="男",INDIRECT(CG76),INDIRECT(CH76)),1),1,2,3,4,5,6,7,8,9,10)))</f>
        <v/>
      </c>
      <c r="T76" s="59"/>
      <c r="U76" s="60"/>
      <c r="V76" s="60"/>
      <c r="W76" s="60"/>
      <c r="X76" s="61"/>
      <c r="Y76" s="38"/>
      <c r="Z76" s="144" t="str">
        <f t="shared" ref="Z76:Z111" ca="1" si="33">IF(B76="","",IF(Y76="","",CHOOSE(MATCH($Y76,IF($C76="男",INDIRECT(CI76),INDIRECT(CJ76)),1),10,9,8,7,6,5,4,3,2,1)))</f>
        <v/>
      </c>
      <c r="AA76" s="59"/>
      <c r="AB76" s="60"/>
      <c r="AC76" s="60"/>
      <c r="AD76" s="151"/>
      <c r="AE76" s="30"/>
      <c r="AF76" s="31" t="str">
        <f t="shared" ref="AF76:AF111" ca="1" si="34">IF(B76="","",IF(AE76="","",CHOOSE(MATCH(AE76,IF($C76="男",INDIRECT(CK76),INDIRECT(CL76)),1),1,2,3,4,5,6,7,8,9,10)))</f>
        <v/>
      </c>
      <c r="AG76" s="30"/>
      <c r="AH76" s="31" t="str">
        <f t="shared" ref="AH76:AH111" ca="1" si="35">IF(B76="","",IF(AG76="","",CHOOSE(MATCH(AG76,IF($C76="男",INDIRECT(CM76),INDIRECT(CN76)),1),1,2,3,4,5,6,7,8,9,10)))</f>
        <v/>
      </c>
      <c r="AI76" s="122"/>
      <c r="AJ76" s="38" t="str">
        <f t="shared" ref="AJ76:AJ111" ca="1" si="36">IF(B76="","",IF(AI76="","",CHOOSE(MATCH(AI76,IF($C76="男",INDIRECT(CO76),INDIRECT(CP76)),1),1,2,3,4,5,6,7,8,9,10)))</f>
        <v/>
      </c>
      <c r="AK76" s="30"/>
      <c r="AL76" s="31" t="str">
        <f t="shared" ref="AL76:AL111" ca="1" si="37">IF(B76="","",IF(AK76="","",CHOOSE(MATCH(AK76,IF($C76="男",INDIRECT(CQ76),INDIRECT(CR76)),1),1,2,3,4,5,6,7,8,9,10)))</f>
        <v/>
      </c>
      <c r="AM76" s="11" t="str">
        <f t="shared" ref="AM76:AM111" si="38">IF(B76="","",COUNT(I76,K76,R76,Y76,AG76,AE76,AK76,AI76))</f>
        <v/>
      </c>
      <c r="AN76" s="11" t="str">
        <f t="shared" ref="AN76:AN111" si="39">IF(B76="","",SUM(J76,L76,S76,AH76,Z76,AF76,AL76,AJ76))</f>
        <v/>
      </c>
      <c r="AO76" s="11" t="str">
        <f>IF(AM76=7,VLOOKUP(AN76,設定!$A$2:$B$6,2,1),"---")</f>
        <v>---</v>
      </c>
      <c r="AP76" s="85"/>
      <c r="AQ76" s="86"/>
      <c r="AR76" s="86"/>
      <c r="AS76" s="87" t="s">
        <v>115</v>
      </c>
      <c r="AT76" s="88"/>
      <c r="AU76" s="87"/>
      <c r="AV76" s="89"/>
      <c r="AW76" s="90" t="str">
        <f t="shared" si="29"/>
        <v/>
      </c>
      <c r="AX76" s="87" t="s">
        <v>115</v>
      </c>
      <c r="AY76" s="87" t="s">
        <v>115</v>
      </c>
      <c r="AZ76" s="87" t="s">
        <v>115</v>
      </c>
      <c r="BA76" s="87"/>
      <c r="BB76" s="87"/>
      <c r="BC76" s="87"/>
      <c r="BD76" s="87"/>
      <c r="BE76" s="91"/>
      <c r="BF76" s="96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256"/>
      <c r="BY76" s="106"/>
      <c r="CA76" s="47">
        <v>65</v>
      </c>
      <c r="CB76" s="47" t="str">
        <f t="shared" si="11"/>
        <v/>
      </c>
      <c r="CC76" s="47" t="str">
        <f t="shared" si="12"/>
        <v>立得点表!3:12</v>
      </c>
      <c r="CD76" s="156" t="str">
        <f t="shared" si="13"/>
        <v>立得点表!16:25</v>
      </c>
      <c r="CE76" s="47" t="str">
        <f t="shared" si="14"/>
        <v>立3段得点表!3:13</v>
      </c>
      <c r="CF76" s="156" t="str">
        <f t="shared" si="15"/>
        <v>立3段得点表!16:25</v>
      </c>
      <c r="CG76" s="47" t="str">
        <f t="shared" si="16"/>
        <v>ボール得点表!3:13</v>
      </c>
      <c r="CH76" s="156" t="str">
        <f t="shared" si="17"/>
        <v>ボール得点表!16:25</v>
      </c>
      <c r="CI76" s="47" t="str">
        <f t="shared" si="18"/>
        <v>50m得点表!3:13</v>
      </c>
      <c r="CJ76" s="156" t="str">
        <f t="shared" si="19"/>
        <v>50m得点表!16:25</v>
      </c>
      <c r="CK76" s="47" t="str">
        <f t="shared" si="20"/>
        <v>往得点表!3:13</v>
      </c>
      <c r="CL76" s="156" t="str">
        <f t="shared" si="21"/>
        <v>往得点表!16:25</v>
      </c>
      <c r="CM76" s="47" t="str">
        <f t="shared" si="22"/>
        <v>腕得点表!3:13</v>
      </c>
      <c r="CN76" s="156" t="str">
        <f t="shared" si="23"/>
        <v>腕得点表!16:25</v>
      </c>
      <c r="CO76" s="140" t="str">
        <f t="shared" si="24"/>
        <v>腕膝得点表!3:4</v>
      </c>
      <c r="CP76" s="141" t="str">
        <f t="shared" si="25"/>
        <v>腕膝得点表!8:9</v>
      </c>
      <c r="CQ76" s="47" t="str">
        <f t="shared" si="26"/>
        <v>20mシャトルラン得点表!3:13</v>
      </c>
      <c r="CR76" s="156" t="str">
        <f t="shared" si="27"/>
        <v>20mシャトルラン得点表!16:25</v>
      </c>
      <c r="CS76" s="47" t="b">
        <f t="shared" si="28"/>
        <v>0</v>
      </c>
    </row>
    <row r="77" spans="1:97" ht="18" customHeight="1">
      <c r="A77" s="5">
        <v>66</v>
      </c>
      <c r="B77" s="145"/>
      <c r="C77" s="13"/>
      <c r="D77" s="63"/>
      <c r="E77" s="13"/>
      <c r="F77" s="138" t="str">
        <f>IF(D77="","",DATEDIF(D77,Q4,"y"))</f>
        <v/>
      </c>
      <c r="G77" s="13"/>
      <c r="H77" s="13"/>
      <c r="I77" s="28"/>
      <c r="J77" s="29" t="str">
        <f t="shared" ca="1" si="30"/>
        <v/>
      </c>
      <c r="K77" s="28"/>
      <c r="L77" s="29" t="str">
        <f t="shared" ca="1" si="31"/>
        <v/>
      </c>
      <c r="M77" s="6"/>
      <c r="N77" s="62"/>
      <c r="O77" s="62"/>
      <c r="P77" s="62"/>
      <c r="Q77" s="150"/>
      <c r="R77" s="121"/>
      <c r="S77" s="36" t="str">
        <f t="shared" ca="1" si="32"/>
        <v/>
      </c>
      <c r="T77" s="6"/>
      <c r="U77" s="62"/>
      <c r="V77" s="62"/>
      <c r="W77" s="62"/>
      <c r="X77" s="52"/>
      <c r="Y77" s="36"/>
      <c r="Z77" s="143" t="str">
        <f t="shared" ca="1" si="33"/>
        <v/>
      </c>
      <c r="AA77" s="6"/>
      <c r="AB77" s="62"/>
      <c r="AC77" s="62"/>
      <c r="AD77" s="150"/>
      <c r="AE77" s="28"/>
      <c r="AF77" s="29" t="str">
        <f t="shared" ca="1" si="34"/>
        <v/>
      </c>
      <c r="AG77" s="28"/>
      <c r="AH77" s="29" t="str">
        <f t="shared" ca="1" si="35"/>
        <v/>
      </c>
      <c r="AI77" s="121"/>
      <c r="AJ77" s="36" t="str">
        <f t="shared" ca="1" si="36"/>
        <v/>
      </c>
      <c r="AK77" s="28"/>
      <c r="AL77" s="29" t="str">
        <f t="shared" ca="1" si="37"/>
        <v/>
      </c>
      <c r="AM77" s="20" t="str">
        <f t="shared" si="38"/>
        <v/>
      </c>
      <c r="AN77" s="7" t="str">
        <f t="shared" si="39"/>
        <v/>
      </c>
      <c r="AO77" s="9" t="str">
        <f>IF(AM77=7,VLOOKUP(AN77,設定!$A$2:$B$6,2,1),"---")</f>
        <v>---</v>
      </c>
      <c r="AP77" s="98"/>
      <c r="AQ77" s="99"/>
      <c r="AR77" s="99"/>
      <c r="AS77" s="100" t="s">
        <v>115</v>
      </c>
      <c r="AT77" s="101"/>
      <c r="AU77" s="100"/>
      <c r="AV77" s="102"/>
      <c r="AW77" s="103" t="str">
        <f t="shared" ref="AW77:AW111" si="40">IF(AV77="","",AV77/AU77)</f>
        <v/>
      </c>
      <c r="AX77" s="100" t="s">
        <v>115</v>
      </c>
      <c r="AY77" s="100" t="s">
        <v>115</v>
      </c>
      <c r="AZ77" s="100" t="s">
        <v>115</v>
      </c>
      <c r="BA77" s="100"/>
      <c r="BB77" s="100"/>
      <c r="BC77" s="100"/>
      <c r="BD77" s="100"/>
      <c r="BE77" s="104"/>
      <c r="BF77" s="105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255"/>
      <c r="BY77" s="50"/>
      <c r="CA77">
        <v>66</v>
      </c>
      <c r="CB77" s="18" t="str">
        <f t="shared" ref="CB77:CB111" si="41">IF(F77="","",VLOOKUP(F77,年齢変換表,2))</f>
        <v/>
      </c>
      <c r="CC77" s="18" t="str">
        <f t="shared" ref="CC77:CC111" si="42">"立得点表!"&amp;$CB77&amp;"3:"&amp;$CB77&amp;"12"</f>
        <v>立得点表!3:12</v>
      </c>
      <c r="CD77" s="116" t="str">
        <f t="shared" ref="CD77:CD111" si="43">"立得点表!"&amp;$CB77&amp;"16:"&amp;$CB77&amp;"25"</f>
        <v>立得点表!16:25</v>
      </c>
      <c r="CE77" s="18" t="str">
        <f t="shared" ref="CE77:CE111" si="44">"立3段得点表!"&amp;$CB77&amp;"3:"&amp;$CB77&amp;"13"</f>
        <v>立3段得点表!3:13</v>
      </c>
      <c r="CF77" s="116" t="str">
        <f t="shared" ref="CF77:CF111" si="45">"立3段得点表!"&amp;$CB77&amp;"16:"&amp;$CB77&amp;"25"</f>
        <v>立3段得点表!16:25</v>
      </c>
      <c r="CG77" s="18" t="str">
        <f t="shared" ref="CG77:CG111" si="46">"ボール得点表!"&amp;$CB77&amp;"3:"&amp;$CB77&amp;"13"</f>
        <v>ボール得点表!3:13</v>
      </c>
      <c r="CH77" s="116" t="str">
        <f t="shared" ref="CH77:CH111" si="47">"ボール得点表!"&amp;$CB77&amp;"16:"&amp;$CB77&amp;"25"</f>
        <v>ボール得点表!16:25</v>
      </c>
      <c r="CI77" s="18" t="str">
        <f t="shared" ref="CI77:CI111" si="48">"50m得点表!"&amp;$CB77&amp;"3:"&amp;$CB77&amp;"13"</f>
        <v>50m得点表!3:13</v>
      </c>
      <c r="CJ77" s="116" t="str">
        <f t="shared" ref="CJ77:CJ111" si="49">"50m得点表!"&amp;$CB77&amp;"16:"&amp;$CB77&amp;"25"</f>
        <v>50m得点表!16:25</v>
      </c>
      <c r="CK77" s="18" t="str">
        <f t="shared" ref="CK77:CK111" si="50">"往得点表!"&amp;$CB77&amp;"3:"&amp;$CB77&amp;"13"</f>
        <v>往得点表!3:13</v>
      </c>
      <c r="CL77" s="116" t="str">
        <f t="shared" ref="CL77:CL111" si="51">"往得点表!"&amp;$CB77&amp;"16:"&amp;$CB77&amp;"25"</f>
        <v>往得点表!16:25</v>
      </c>
      <c r="CM77" s="18" t="str">
        <f t="shared" ref="CM77:CM111" si="52">"腕得点表!"&amp;$CB77&amp;"3:"&amp;$CB77&amp;"13"</f>
        <v>腕得点表!3:13</v>
      </c>
      <c r="CN77" s="116" t="str">
        <f t="shared" ref="CN77:CN111" si="53">"腕得点表!"&amp;$CB77&amp;"16:"&amp;$CB77&amp;"25"</f>
        <v>腕得点表!16:25</v>
      </c>
      <c r="CO77" s="18" t="str">
        <f t="shared" ref="CO77:CO111" si="54">"腕膝得点表!"&amp;$CB77&amp;"3:"&amp;$CB77&amp;"4"</f>
        <v>腕膝得点表!3:4</v>
      </c>
      <c r="CP77" s="116" t="str">
        <f t="shared" ref="CP77:CP111" si="55">"腕膝得点表!"&amp;$CB77&amp;"8:"&amp;$CB77&amp;"9"</f>
        <v>腕膝得点表!8:9</v>
      </c>
      <c r="CQ77" s="18" t="str">
        <f t="shared" ref="CQ77:CQ111" si="56">"20mシャトルラン得点表!"&amp;$CB77&amp;"3:"&amp;$CB77&amp;"13"</f>
        <v>20mシャトルラン得点表!3:13</v>
      </c>
      <c r="CR77" s="116" t="str">
        <f t="shared" ref="CR77:CR111" si="57">"20mシャトルラン得点表!"&amp;$CB77&amp;"16:"&amp;$CB77&amp;"25"</f>
        <v>20mシャトルラン得点表!16:25</v>
      </c>
      <c r="CS77" t="b">
        <f t="shared" ref="CS77:CS111" si="58">OR(AND(E77&lt;=7,E77&lt;&gt;""),AND(E77&gt;=50,E77=""))</f>
        <v>0</v>
      </c>
    </row>
    <row r="78" spans="1:97" ht="18" customHeight="1">
      <c r="A78" s="8">
        <v>67</v>
      </c>
      <c r="B78" s="146"/>
      <c r="C78" s="16"/>
      <c r="D78" s="137"/>
      <c r="E78" s="16"/>
      <c r="F78" s="138" t="str">
        <f>IF(D78="","",DATEDIF(D78,Q4,"y"))</f>
        <v/>
      </c>
      <c r="G78" s="16"/>
      <c r="H78" s="16"/>
      <c r="I78" s="32"/>
      <c r="J78" s="29" t="str">
        <f t="shared" ca="1" si="30"/>
        <v/>
      </c>
      <c r="K78" s="32"/>
      <c r="L78" s="29" t="str">
        <f t="shared" ca="1" si="31"/>
        <v/>
      </c>
      <c r="M78" s="6"/>
      <c r="N78" s="62"/>
      <c r="O78" s="62"/>
      <c r="P78" s="62"/>
      <c r="Q78" s="150"/>
      <c r="R78" s="121"/>
      <c r="S78" s="36" t="str">
        <f t="shared" ca="1" si="32"/>
        <v/>
      </c>
      <c r="T78" s="6"/>
      <c r="U78" s="62"/>
      <c r="V78" s="62"/>
      <c r="W78" s="62"/>
      <c r="X78" s="52"/>
      <c r="Y78" s="36"/>
      <c r="Z78" s="143" t="str">
        <f t="shared" ca="1" si="33"/>
        <v/>
      </c>
      <c r="AA78" s="6"/>
      <c r="AB78" s="62"/>
      <c r="AC78" s="62"/>
      <c r="AD78" s="150"/>
      <c r="AE78" s="32"/>
      <c r="AF78" s="29" t="str">
        <f t="shared" ca="1" si="34"/>
        <v/>
      </c>
      <c r="AG78" s="32"/>
      <c r="AH78" s="29" t="str">
        <f t="shared" ca="1" si="35"/>
        <v/>
      </c>
      <c r="AI78" s="121"/>
      <c r="AJ78" s="36" t="str">
        <f t="shared" ca="1" si="36"/>
        <v/>
      </c>
      <c r="AK78" s="32"/>
      <c r="AL78" s="29" t="str">
        <f t="shared" ca="1" si="37"/>
        <v/>
      </c>
      <c r="AM78" s="7" t="str">
        <f t="shared" si="38"/>
        <v/>
      </c>
      <c r="AN78" s="7" t="str">
        <f t="shared" si="39"/>
        <v/>
      </c>
      <c r="AO78" s="7" t="str">
        <f>IF(AM78=7,VLOOKUP(AN78,設定!$A$2:$B$6,2,1),"---")</f>
        <v>---</v>
      </c>
      <c r="AP78" s="78"/>
      <c r="AQ78" s="79"/>
      <c r="AR78" s="79"/>
      <c r="AS78" s="80" t="s">
        <v>115</v>
      </c>
      <c r="AT78" s="81"/>
      <c r="AU78" s="80"/>
      <c r="AV78" s="82"/>
      <c r="AW78" s="83" t="str">
        <f t="shared" si="40"/>
        <v/>
      </c>
      <c r="AX78" s="80" t="s">
        <v>115</v>
      </c>
      <c r="AY78" s="80" t="s">
        <v>115</v>
      </c>
      <c r="AZ78" s="80" t="s">
        <v>115</v>
      </c>
      <c r="BA78" s="80"/>
      <c r="BB78" s="80"/>
      <c r="BC78" s="80"/>
      <c r="BD78" s="80"/>
      <c r="BE78" s="84"/>
      <c r="BF78" s="95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257"/>
      <c r="BY78" s="50"/>
      <c r="CA78">
        <v>67</v>
      </c>
      <c r="CB78" s="18" t="str">
        <f t="shared" si="41"/>
        <v/>
      </c>
      <c r="CC78" s="18" t="str">
        <f t="shared" si="42"/>
        <v>立得点表!3:12</v>
      </c>
      <c r="CD78" s="116" t="str">
        <f t="shared" si="43"/>
        <v>立得点表!16:25</v>
      </c>
      <c r="CE78" s="18" t="str">
        <f t="shared" si="44"/>
        <v>立3段得点表!3:13</v>
      </c>
      <c r="CF78" s="116" t="str">
        <f t="shared" si="45"/>
        <v>立3段得点表!16:25</v>
      </c>
      <c r="CG78" s="18" t="str">
        <f t="shared" si="46"/>
        <v>ボール得点表!3:13</v>
      </c>
      <c r="CH78" s="116" t="str">
        <f t="shared" si="47"/>
        <v>ボール得点表!16:25</v>
      </c>
      <c r="CI78" s="18" t="str">
        <f t="shared" si="48"/>
        <v>50m得点表!3:13</v>
      </c>
      <c r="CJ78" s="116" t="str">
        <f t="shared" si="49"/>
        <v>50m得点表!16:25</v>
      </c>
      <c r="CK78" s="18" t="str">
        <f t="shared" si="50"/>
        <v>往得点表!3:13</v>
      </c>
      <c r="CL78" s="116" t="str">
        <f t="shared" si="51"/>
        <v>往得点表!16:25</v>
      </c>
      <c r="CM78" s="18" t="str">
        <f t="shared" si="52"/>
        <v>腕得点表!3:13</v>
      </c>
      <c r="CN78" s="116" t="str">
        <f t="shared" si="53"/>
        <v>腕得点表!16:25</v>
      </c>
      <c r="CO78" s="18" t="str">
        <f t="shared" si="54"/>
        <v>腕膝得点表!3:4</v>
      </c>
      <c r="CP78" s="116" t="str">
        <f t="shared" si="55"/>
        <v>腕膝得点表!8:9</v>
      </c>
      <c r="CQ78" s="18" t="str">
        <f t="shared" si="56"/>
        <v>20mシャトルラン得点表!3:13</v>
      </c>
      <c r="CR78" s="116" t="str">
        <f t="shared" si="57"/>
        <v>20mシャトルラン得点表!16:25</v>
      </c>
      <c r="CS78" t="b">
        <f t="shared" si="58"/>
        <v>0</v>
      </c>
    </row>
    <row r="79" spans="1:97" ht="18" customHeight="1">
      <c r="A79" s="8">
        <v>68</v>
      </c>
      <c r="B79" s="146"/>
      <c r="C79" s="16"/>
      <c r="D79" s="16"/>
      <c r="E79" s="16"/>
      <c r="F79" s="138" t="str">
        <f>IF(D79="","",DATEDIF(D79,Q4,"y"))</f>
        <v/>
      </c>
      <c r="G79" s="16"/>
      <c r="H79" s="16"/>
      <c r="I79" s="32"/>
      <c r="J79" s="29" t="str">
        <f t="shared" ca="1" si="30"/>
        <v/>
      </c>
      <c r="K79" s="32"/>
      <c r="L79" s="29" t="str">
        <f t="shared" ca="1" si="31"/>
        <v/>
      </c>
      <c r="M79" s="6"/>
      <c r="N79" s="62"/>
      <c r="O79" s="62"/>
      <c r="P79" s="62"/>
      <c r="Q79" s="150"/>
      <c r="R79" s="121"/>
      <c r="S79" s="36" t="str">
        <f t="shared" ca="1" si="32"/>
        <v/>
      </c>
      <c r="T79" s="6"/>
      <c r="U79" s="62"/>
      <c r="V79" s="62"/>
      <c r="W79" s="62"/>
      <c r="X79" s="52"/>
      <c r="Y79" s="36"/>
      <c r="Z79" s="143" t="str">
        <f t="shared" ca="1" si="33"/>
        <v/>
      </c>
      <c r="AA79" s="6"/>
      <c r="AB79" s="62"/>
      <c r="AC79" s="62"/>
      <c r="AD79" s="150"/>
      <c r="AE79" s="32"/>
      <c r="AF79" s="29" t="str">
        <f t="shared" ca="1" si="34"/>
        <v/>
      </c>
      <c r="AG79" s="32"/>
      <c r="AH79" s="29" t="str">
        <f t="shared" ca="1" si="35"/>
        <v/>
      </c>
      <c r="AI79" s="121"/>
      <c r="AJ79" s="36" t="str">
        <f t="shared" ca="1" si="36"/>
        <v/>
      </c>
      <c r="AK79" s="32"/>
      <c r="AL79" s="29" t="str">
        <f t="shared" ca="1" si="37"/>
        <v/>
      </c>
      <c r="AM79" s="7" t="str">
        <f t="shared" si="38"/>
        <v/>
      </c>
      <c r="AN79" s="7" t="str">
        <f t="shared" si="39"/>
        <v/>
      </c>
      <c r="AO79" s="7" t="str">
        <f>IF(AM79=7,VLOOKUP(AN79,設定!$A$2:$B$6,2,1),"---")</f>
        <v>---</v>
      </c>
      <c r="AP79" s="78"/>
      <c r="AQ79" s="79"/>
      <c r="AR79" s="79"/>
      <c r="AS79" s="80" t="s">
        <v>115</v>
      </c>
      <c r="AT79" s="81"/>
      <c r="AU79" s="80"/>
      <c r="AV79" s="82"/>
      <c r="AW79" s="83" t="str">
        <f t="shared" si="40"/>
        <v/>
      </c>
      <c r="AX79" s="80" t="s">
        <v>115</v>
      </c>
      <c r="AY79" s="80" t="s">
        <v>115</v>
      </c>
      <c r="AZ79" s="80" t="s">
        <v>115</v>
      </c>
      <c r="BA79" s="80"/>
      <c r="BB79" s="80"/>
      <c r="BC79" s="80"/>
      <c r="BD79" s="80"/>
      <c r="BE79" s="84"/>
      <c r="BF79" s="95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257"/>
      <c r="BY79" s="50"/>
      <c r="CA79">
        <v>68</v>
      </c>
      <c r="CB79" s="18" t="str">
        <f t="shared" si="41"/>
        <v/>
      </c>
      <c r="CC79" s="18" t="str">
        <f t="shared" si="42"/>
        <v>立得点表!3:12</v>
      </c>
      <c r="CD79" s="116" t="str">
        <f t="shared" si="43"/>
        <v>立得点表!16:25</v>
      </c>
      <c r="CE79" s="18" t="str">
        <f t="shared" si="44"/>
        <v>立3段得点表!3:13</v>
      </c>
      <c r="CF79" s="116" t="str">
        <f t="shared" si="45"/>
        <v>立3段得点表!16:25</v>
      </c>
      <c r="CG79" s="18" t="str">
        <f t="shared" si="46"/>
        <v>ボール得点表!3:13</v>
      </c>
      <c r="CH79" s="116" t="str">
        <f t="shared" si="47"/>
        <v>ボール得点表!16:25</v>
      </c>
      <c r="CI79" s="18" t="str">
        <f t="shared" si="48"/>
        <v>50m得点表!3:13</v>
      </c>
      <c r="CJ79" s="116" t="str">
        <f t="shared" si="49"/>
        <v>50m得点表!16:25</v>
      </c>
      <c r="CK79" s="18" t="str">
        <f t="shared" si="50"/>
        <v>往得点表!3:13</v>
      </c>
      <c r="CL79" s="116" t="str">
        <f t="shared" si="51"/>
        <v>往得点表!16:25</v>
      </c>
      <c r="CM79" s="18" t="str">
        <f t="shared" si="52"/>
        <v>腕得点表!3:13</v>
      </c>
      <c r="CN79" s="116" t="str">
        <f t="shared" si="53"/>
        <v>腕得点表!16:25</v>
      </c>
      <c r="CO79" s="18" t="str">
        <f t="shared" si="54"/>
        <v>腕膝得点表!3:4</v>
      </c>
      <c r="CP79" s="116" t="str">
        <f t="shared" si="55"/>
        <v>腕膝得点表!8:9</v>
      </c>
      <c r="CQ79" s="18" t="str">
        <f t="shared" si="56"/>
        <v>20mシャトルラン得点表!3:13</v>
      </c>
      <c r="CR79" s="116" t="str">
        <f t="shared" si="57"/>
        <v>20mシャトルラン得点表!16:25</v>
      </c>
      <c r="CS79" t="b">
        <f t="shared" si="58"/>
        <v>0</v>
      </c>
    </row>
    <row r="80" spans="1:97" ht="18" customHeight="1">
      <c r="A80" s="8">
        <v>69</v>
      </c>
      <c r="B80" s="146"/>
      <c r="C80" s="16"/>
      <c r="D80" s="16"/>
      <c r="E80" s="16"/>
      <c r="F80" s="138" t="str">
        <f>IF(D80="","",DATEDIF(D80,Q4,"y"))</f>
        <v/>
      </c>
      <c r="G80" s="16"/>
      <c r="H80" s="16"/>
      <c r="I80" s="32"/>
      <c r="J80" s="29" t="str">
        <f t="shared" ca="1" si="30"/>
        <v/>
      </c>
      <c r="K80" s="32"/>
      <c r="L80" s="29" t="str">
        <f t="shared" ca="1" si="31"/>
        <v/>
      </c>
      <c r="M80" s="6"/>
      <c r="N80" s="62"/>
      <c r="O80" s="62"/>
      <c r="P80" s="62"/>
      <c r="Q80" s="150"/>
      <c r="R80" s="121"/>
      <c r="S80" s="36" t="str">
        <f t="shared" ca="1" si="32"/>
        <v/>
      </c>
      <c r="T80" s="6"/>
      <c r="U80" s="62"/>
      <c r="V80" s="62"/>
      <c r="W80" s="62"/>
      <c r="X80" s="52"/>
      <c r="Y80" s="36"/>
      <c r="Z80" s="143" t="str">
        <f t="shared" ca="1" si="33"/>
        <v/>
      </c>
      <c r="AA80" s="6"/>
      <c r="AB80" s="62"/>
      <c r="AC80" s="62"/>
      <c r="AD80" s="150"/>
      <c r="AE80" s="32"/>
      <c r="AF80" s="29" t="str">
        <f t="shared" ca="1" si="34"/>
        <v/>
      </c>
      <c r="AG80" s="32"/>
      <c r="AH80" s="29" t="str">
        <f t="shared" ca="1" si="35"/>
        <v/>
      </c>
      <c r="AI80" s="121"/>
      <c r="AJ80" s="36" t="str">
        <f t="shared" ca="1" si="36"/>
        <v/>
      </c>
      <c r="AK80" s="32"/>
      <c r="AL80" s="29" t="str">
        <f t="shared" ca="1" si="37"/>
        <v/>
      </c>
      <c r="AM80" s="7" t="str">
        <f t="shared" si="38"/>
        <v/>
      </c>
      <c r="AN80" s="7" t="str">
        <f t="shared" si="39"/>
        <v/>
      </c>
      <c r="AO80" s="7" t="str">
        <f>IF(AM80=7,VLOOKUP(AN80,設定!$A$2:$B$6,2,1),"---")</f>
        <v>---</v>
      </c>
      <c r="AP80" s="78"/>
      <c r="AQ80" s="79"/>
      <c r="AR80" s="79"/>
      <c r="AS80" s="80" t="s">
        <v>115</v>
      </c>
      <c r="AT80" s="81"/>
      <c r="AU80" s="80"/>
      <c r="AV80" s="82"/>
      <c r="AW80" s="83" t="str">
        <f t="shared" si="40"/>
        <v/>
      </c>
      <c r="AX80" s="80" t="s">
        <v>115</v>
      </c>
      <c r="AY80" s="80" t="s">
        <v>115</v>
      </c>
      <c r="AZ80" s="80" t="s">
        <v>115</v>
      </c>
      <c r="BA80" s="80"/>
      <c r="BB80" s="80"/>
      <c r="BC80" s="80"/>
      <c r="BD80" s="80"/>
      <c r="BE80" s="84"/>
      <c r="BF80" s="95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257"/>
      <c r="BY80" s="50"/>
      <c r="CA80">
        <v>69</v>
      </c>
      <c r="CB80" s="18" t="str">
        <f t="shared" si="41"/>
        <v/>
      </c>
      <c r="CC80" s="18" t="str">
        <f t="shared" si="42"/>
        <v>立得点表!3:12</v>
      </c>
      <c r="CD80" s="116" t="str">
        <f t="shared" si="43"/>
        <v>立得点表!16:25</v>
      </c>
      <c r="CE80" s="18" t="str">
        <f t="shared" si="44"/>
        <v>立3段得点表!3:13</v>
      </c>
      <c r="CF80" s="116" t="str">
        <f t="shared" si="45"/>
        <v>立3段得点表!16:25</v>
      </c>
      <c r="CG80" s="18" t="str">
        <f t="shared" si="46"/>
        <v>ボール得点表!3:13</v>
      </c>
      <c r="CH80" s="116" t="str">
        <f t="shared" si="47"/>
        <v>ボール得点表!16:25</v>
      </c>
      <c r="CI80" s="18" t="str">
        <f t="shared" si="48"/>
        <v>50m得点表!3:13</v>
      </c>
      <c r="CJ80" s="116" t="str">
        <f t="shared" si="49"/>
        <v>50m得点表!16:25</v>
      </c>
      <c r="CK80" s="18" t="str">
        <f t="shared" si="50"/>
        <v>往得点表!3:13</v>
      </c>
      <c r="CL80" s="116" t="str">
        <f t="shared" si="51"/>
        <v>往得点表!16:25</v>
      </c>
      <c r="CM80" s="18" t="str">
        <f t="shared" si="52"/>
        <v>腕得点表!3:13</v>
      </c>
      <c r="CN80" s="116" t="str">
        <f t="shared" si="53"/>
        <v>腕得点表!16:25</v>
      </c>
      <c r="CO80" s="18" t="str">
        <f t="shared" si="54"/>
        <v>腕膝得点表!3:4</v>
      </c>
      <c r="CP80" s="116" t="str">
        <f t="shared" si="55"/>
        <v>腕膝得点表!8:9</v>
      </c>
      <c r="CQ80" s="18" t="str">
        <f t="shared" si="56"/>
        <v>20mシャトルラン得点表!3:13</v>
      </c>
      <c r="CR80" s="116" t="str">
        <f t="shared" si="57"/>
        <v>20mシャトルラン得点表!16:25</v>
      </c>
      <c r="CS80" t="b">
        <f t="shared" si="58"/>
        <v>0</v>
      </c>
    </row>
    <row r="81" spans="1:97" s="47" customFormat="1" ht="18" customHeight="1">
      <c r="A81" s="10">
        <v>70</v>
      </c>
      <c r="B81" s="147"/>
      <c r="C81" s="15"/>
      <c r="D81" s="15"/>
      <c r="E81" s="15"/>
      <c r="F81" s="139" t="str">
        <f>IF(D81="","",DATEDIF(D81,Q4,"y"))</f>
        <v/>
      </c>
      <c r="G81" s="15"/>
      <c r="H81" s="15"/>
      <c r="I81" s="30"/>
      <c r="J81" s="31" t="str">
        <f t="shared" ca="1" si="30"/>
        <v/>
      </c>
      <c r="K81" s="30"/>
      <c r="L81" s="31" t="str">
        <f t="shared" ca="1" si="31"/>
        <v/>
      </c>
      <c r="M81" s="59"/>
      <c r="N81" s="60"/>
      <c r="O81" s="60"/>
      <c r="P81" s="60"/>
      <c r="Q81" s="151"/>
      <c r="R81" s="122"/>
      <c r="S81" s="38" t="str">
        <f t="shared" ca="1" si="32"/>
        <v/>
      </c>
      <c r="T81" s="59"/>
      <c r="U81" s="60"/>
      <c r="V81" s="60"/>
      <c r="W81" s="60"/>
      <c r="X81" s="61"/>
      <c r="Y81" s="38"/>
      <c r="Z81" s="144" t="str">
        <f t="shared" ca="1" si="33"/>
        <v/>
      </c>
      <c r="AA81" s="59"/>
      <c r="AB81" s="60"/>
      <c r="AC81" s="60"/>
      <c r="AD81" s="151"/>
      <c r="AE81" s="30"/>
      <c r="AF81" s="31" t="str">
        <f t="shared" ca="1" si="34"/>
        <v/>
      </c>
      <c r="AG81" s="30"/>
      <c r="AH81" s="31" t="str">
        <f t="shared" ca="1" si="35"/>
        <v/>
      </c>
      <c r="AI81" s="122"/>
      <c r="AJ81" s="38" t="str">
        <f t="shared" ca="1" si="36"/>
        <v/>
      </c>
      <c r="AK81" s="30"/>
      <c r="AL81" s="31" t="str">
        <f t="shared" ca="1" si="37"/>
        <v/>
      </c>
      <c r="AM81" s="11" t="str">
        <f t="shared" si="38"/>
        <v/>
      </c>
      <c r="AN81" s="11" t="str">
        <f t="shared" si="39"/>
        <v/>
      </c>
      <c r="AO81" s="11" t="str">
        <f>IF(AM81=7,VLOOKUP(AN81,設定!$A$2:$B$6,2,1),"---")</f>
        <v>---</v>
      </c>
      <c r="AP81" s="85"/>
      <c r="AQ81" s="86"/>
      <c r="AR81" s="86"/>
      <c r="AS81" s="87" t="s">
        <v>115</v>
      </c>
      <c r="AT81" s="88"/>
      <c r="AU81" s="87"/>
      <c r="AV81" s="89"/>
      <c r="AW81" s="90" t="str">
        <f t="shared" si="40"/>
        <v/>
      </c>
      <c r="AX81" s="87" t="s">
        <v>115</v>
      </c>
      <c r="AY81" s="87" t="s">
        <v>115</v>
      </c>
      <c r="AZ81" s="87" t="s">
        <v>115</v>
      </c>
      <c r="BA81" s="87"/>
      <c r="BB81" s="87"/>
      <c r="BC81" s="87"/>
      <c r="BD81" s="87"/>
      <c r="BE81" s="91"/>
      <c r="BF81" s="96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256"/>
      <c r="BY81" s="106"/>
      <c r="CA81" s="47">
        <v>70</v>
      </c>
      <c r="CB81" s="47" t="str">
        <f t="shared" si="41"/>
        <v/>
      </c>
      <c r="CC81" s="47" t="str">
        <f t="shared" si="42"/>
        <v>立得点表!3:12</v>
      </c>
      <c r="CD81" s="156" t="str">
        <f t="shared" si="43"/>
        <v>立得点表!16:25</v>
      </c>
      <c r="CE81" s="47" t="str">
        <f t="shared" si="44"/>
        <v>立3段得点表!3:13</v>
      </c>
      <c r="CF81" s="156" t="str">
        <f t="shared" si="45"/>
        <v>立3段得点表!16:25</v>
      </c>
      <c r="CG81" s="47" t="str">
        <f t="shared" si="46"/>
        <v>ボール得点表!3:13</v>
      </c>
      <c r="CH81" s="156" t="str">
        <f t="shared" si="47"/>
        <v>ボール得点表!16:25</v>
      </c>
      <c r="CI81" s="47" t="str">
        <f t="shared" si="48"/>
        <v>50m得点表!3:13</v>
      </c>
      <c r="CJ81" s="156" t="str">
        <f t="shared" si="49"/>
        <v>50m得点表!16:25</v>
      </c>
      <c r="CK81" s="47" t="str">
        <f t="shared" si="50"/>
        <v>往得点表!3:13</v>
      </c>
      <c r="CL81" s="156" t="str">
        <f t="shared" si="51"/>
        <v>往得点表!16:25</v>
      </c>
      <c r="CM81" s="47" t="str">
        <f t="shared" si="52"/>
        <v>腕得点表!3:13</v>
      </c>
      <c r="CN81" s="156" t="str">
        <f t="shared" si="53"/>
        <v>腕得点表!16:25</v>
      </c>
      <c r="CO81" s="140" t="str">
        <f t="shared" si="54"/>
        <v>腕膝得点表!3:4</v>
      </c>
      <c r="CP81" s="141" t="str">
        <f t="shared" si="55"/>
        <v>腕膝得点表!8:9</v>
      </c>
      <c r="CQ81" s="47" t="str">
        <f t="shared" si="56"/>
        <v>20mシャトルラン得点表!3:13</v>
      </c>
      <c r="CR81" s="156" t="str">
        <f t="shared" si="57"/>
        <v>20mシャトルラン得点表!16:25</v>
      </c>
      <c r="CS81" s="47" t="b">
        <f t="shared" si="58"/>
        <v>0</v>
      </c>
    </row>
    <row r="82" spans="1:97" ht="18" customHeight="1">
      <c r="A82" s="5">
        <v>71</v>
      </c>
      <c r="B82" s="145"/>
      <c r="C82" s="13"/>
      <c r="D82" s="63"/>
      <c r="E82" s="13"/>
      <c r="F82" s="138" t="str">
        <f>IF(D82="","",DATEDIF(D82,Q4,"y"))</f>
        <v/>
      </c>
      <c r="G82" s="13"/>
      <c r="H82" s="13"/>
      <c r="I82" s="28"/>
      <c r="J82" s="29" t="str">
        <f t="shared" ca="1" si="30"/>
        <v/>
      </c>
      <c r="K82" s="28"/>
      <c r="L82" s="29" t="str">
        <f t="shared" ca="1" si="31"/>
        <v/>
      </c>
      <c r="M82" s="6"/>
      <c r="N82" s="62"/>
      <c r="O82" s="62"/>
      <c r="P82" s="62"/>
      <c r="Q82" s="150"/>
      <c r="R82" s="121"/>
      <c r="S82" s="36" t="str">
        <f t="shared" ca="1" si="32"/>
        <v/>
      </c>
      <c r="T82" s="6"/>
      <c r="U82" s="62"/>
      <c r="V82" s="62"/>
      <c r="W82" s="62"/>
      <c r="X82" s="52"/>
      <c r="Y82" s="36"/>
      <c r="Z82" s="143" t="str">
        <f t="shared" ca="1" si="33"/>
        <v/>
      </c>
      <c r="AA82" s="6"/>
      <c r="AB82" s="62"/>
      <c r="AC82" s="62"/>
      <c r="AD82" s="150"/>
      <c r="AE82" s="28"/>
      <c r="AF82" s="29" t="str">
        <f t="shared" ca="1" si="34"/>
        <v/>
      </c>
      <c r="AG82" s="28"/>
      <c r="AH82" s="29" t="str">
        <f t="shared" ca="1" si="35"/>
        <v/>
      </c>
      <c r="AI82" s="121"/>
      <c r="AJ82" s="36" t="str">
        <f t="shared" ca="1" si="36"/>
        <v/>
      </c>
      <c r="AK82" s="28"/>
      <c r="AL82" s="29" t="str">
        <f t="shared" ca="1" si="37"/>
        <v/>
      </c>
      <c r="AM82" s="20" t="str">
        <f t="shared" si="38"/>
        <v/>
      </c>
      <c r="AN82" s="7" t="str">
        <f t="shared" si="39"/>
        <v/>
      </c>
      <c r="AO82" s="9" t="str">
        <f>IF(AM82=7,VLOOKUP(AN82,設定!$A$2:$B$6,2,1),"---")</f>
        <v>---</v>
      </c>
      <c r="AP82" s="98"/>
      <c r="AQ82" s="99"/>
      <c r="AR82" s="99"/>
      <c r="AS82" s="100" t="s">
        <v>115</v>
      </c>
      <c r="AT82" s="101"/>
      <c r="AU82" s="100"/>
      <c r="AV82" s="102"/>
      <c r="AW82" s="103" t="str">
        <f t="shared" si="40"/>
        <v/>
      </c>
      <c r="AX82" s="100" t="s">
        <v>115</v>
      </c>
      <c r="AY82" s="100" t="s">
        <v>115</v>
      </c>
      <c r="AZ82" s="100" t="s">
        <v>115</v>
      </c>
      <c r="BA82" s="100"/>
      <c r="BB82" s="100"/>
      <c r="BC82" s="100"/>
      <c r="BD82" s="100"/>
      <c r="BE82" s="104"/>
      <c r="BF82" s="105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255"/>
      <c r="BY82" s="50"/>
      <c r="CA82">
        <v>71</v>
      </c>
      <c r="CB82" s="18" t="str">
        <f t="shared" si="41"/>
        <v/>
      </c>
      <c r="CC82" s="18" t="str">
        <f t="shared" si="42"/>
        <v>立得点表!3:12</v>
      </c>
      <c r="CD82" s="116" t="str">
        <f t="shared" si="43"/>
        <v>立得点表!16:25</v>
      </c>
      <c r="CE82" s="18" t="str">
        <f t="shared" si="44"/>
        <v>立3段得点表!3:13</v>
      </c>
      <c r="CF82" s="116" t="str">
        <f t="shared" si="45"/>
        <v>立3段得点表!16:25</v>
      </c>
      <c r="CG82" s="18" t="str">
        <f t="shared" si="46"/>
        <v>ボール得点表!3:13</v>
      </c>
      <c r="CH82" s="116" t="str">
        <f t="shared" si="47"/>
        <v>ボール得点表!16:25</v>
      </c>
      <c r="CI82" s="18" t="str">
        <f t="shared" si="48"/>
        <v>50m得点表!3:13</v>
      </c>
      <c r="CJ82" s="116" t="str">
        <f t="shared" si="49"/>
        <v>50m得点表!16:25</v>
      </c>
      <c r="CK82" s="18" t="str">
        <f t="shared" si="50"/>
        <v>往得点表!3:13</v>
      </c>
      <c r="CL82" s="116" t="str">
        <f t="shared" si="51"/>
        <v>往得点表!16:25</v>
      </c>
      <c r="CM82" s="18" t="str">
        <f t="shared" si="52"/>
        <v>腕得点表!3:13</v>
      </c>
      <c r="CN82" s="116" t="str">
        <f t="shared" si="53"/>
        <v>腕得点表!16:25</v>
      </c>
      <c r="CO82" s="18" t="str">
        <f t="shared" si="54"/>
        <v>腕膝得点表!3:4</v>
      </c>
      <c r="CP82" s="116" t="str">
        <f t="shared" si="55"/>
        <v>腕膝得点表!8:9</v>
      </c>
      <c r="CQ82" s="18" t="str">
        <f t="shared" si="56"/>
        <v>20mシャトルラン得点表!3:13</v>
      </c>
      <c r="CR82" s="116" t="str">
        <f t="shared" si="57"/>
        <v>20mシャトルラン得点表!16:25</v>
      </c>
      <c r="CS82" t="b">
        <f t="shared" si="58"/>
        <v>0</v>
      </c>
    </row>
    <row r="83" spans="1:97" ht="18" customHeight="1">
      <c r="A83" s="8">
        <v>72</v>
      </c>
      <c r="B83" s="146"/>
      <c r="C83" s="16"/>
      <c r="D83" s="137"/>
      <c r="E83" s="16"/>
      <c r="F83" s="138" t="str">
        <f>IF(D83="","",DATEDIF(D83,Q4,"y"))</f>
        <v/>
      </c>
      <c r="G83" s="16"/>
      <c r="H83" s="16"/>
      <c r="I83" s="32"/>
      <c r="J83" s="29" t="str">
        <f t="shared" ca="1" si="30"/>
        <v/>
      </c>
      <c r="K83" s="32"/>
      <c r="L83" s="29" t="str">
        <f t="shared" ca="1" si="31"/>
        <v/>
      </c>
      <c r="M83" s="6"/>
      <c r="N83" s="62"/>
      <c r="O83" s="62"/>
      <c r="P83" s="62"/>
      <c r="Q83" s="150"/>
      <c r="R83" s="121"/>
      <c r="S83" s="36" t="str">
        <f t="shared" ca="1" si="32"/>
        <v/>
      </c>
      <c r="T83" s="6"/>
      <c r="U83" s="62"/>
      <c r="V83" s="62"/>
      <c r="W83" s="62"/>
      <c r="X83" s="52"/>
      <c r="Y83" s="36"/>
      <c r="Z83" s="143" t="str">
        <f t="shared" ca="1" si="33"/>
        <v/>
      </c>
      <c r="AA83" s="6"/>
      <c r="AB83" s="62"/>
      <c r="AC83" s="62"/>
      <c r="AD83" s="150"/>
      <c r="AE83" s="32"/>
      <c r="AF83" s="29" t="str">
        <f t="shared" ca="1" si="34"/>
        <v/>
      </c>
      <c r="AG83" s="32"/>
      <c r="AH83" s="29" t="str">
        <f t="shared" ca="1" si="35"/>
        <v/>
      </c>
      <c r="AI83" s="121"/>
      <c r="AJ83" s="36" t="str">
        <f t="shared" ca="1" si="36"/>
        <v/>
      </c>
      <c r="AK83" s="32"/>
      <c r="AL83" s="29" t="str">
        <f t="shared" ca="1" si="37"/>
        <v/>
      </c>
      <c r="AM83" s="7" t="str">
        <f t="shared" si="38"/>
        <v/>
      </c>
      <c r="AN83" s="7" t="str">
        <f t="shared" si="39"/>
        <v/>
      </c>
      <c r="AO83" s="7" t="str">
        <f>IF(AM83=7,VLOOKUP(AN83,設定!$A$2:$B$6,2,1),"---")</f>
        <v>---</v>
      </c>
      <c r="AP83" s="78"/>
      <c r="AQ83" s="79"/>
      <c r="AR83" s="79"/>
      <c r="AS83" s="80" t="s">
        <v>115</v>
      </c>
      <c r="AT83" s="81"/>
      <c r="AU83" s="80"/>
      <c r="AV83" s="82"/>
      <c r="AW83" s="83" t="str">
        <f t="shared" si="40"/>
        <v/>
      </c>
      <c r="AX83" s="80" t="s">
        <v>115</v>
      </c>
      <c r="AY83" s="80" t="s">
        <v>115</v>
      </c>
      <c r="AZ83" s="80" t="s">
        <v>115</v>
      </c>
      <c r="BA83" s="80"/>
      <c r="BB83" s="80"/>
      <c r="BC83" s="80"/>
      <c r="BD83" s="80"/>
      <c r="BE83" s="84"/>
      <c r="BF83" s="95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257"/>
      <c r="BY83" s="50"/>
      <c r="CA83">
        <v>72</v>
      </c>
      <c r="CB83" s="18" t="str">
        <f t="shared" si="41"/>
        <v/>
      </c>
      <c r="CC83" s="18" t="str">
        <f t="shared" si="42"/>
        <v>立得点表!3:12</v>
      </c>
      <c r="CD83" s="116" t="str">
        <f t="shared" si="43"/>
        <v>立得点表!16:25</v>
      </c>
      <c r="CE83" s="18" t="str">
        <f t="shared" si="44"/>
        <v>立3段得点表!3:13</v>
      </c>
      <c r="CF83" s="116" t="str">
        <f t="shared" si="45"/>
        <v>立3段得点表!16:25</v>
      </c>
      <c r="CG83" s="18" t="str">
        <f t="shared" si="46"/>
        <v>ボール得点表!3:13</v>
      </c>
      <c r="CH83" s="116" t="str">
        <f t="shared" si="47"/>
        <v>ボール得点表!16:25</v>
      </c>
      <c r="CI83" s="18" t="str">
        <f t="shared" si="48"/>
        <v>50m得点表!3:13</v>
      </c>
      <c r="CJ83" s="116" t="str">
        <f t="shared" si="49"/>
        <v>50m得点表!16:25</v>
      </c>
      <c r="CK83" s="18" t="str">
        <f t="shared" si="50"/>
        <v>往得点表!3:13</v>
      </c>
      <c r="CL83" s="116" t="str">
        <f t="shared" si="51"/>
        <v>往得点表!16:25</v>
      </c>
      <c r="CM83" s="18" t="str">
        <f t="shared" si="52"/>
        <v>腕得点表!3:13</v>
      </c>
      <c r="CN83" s="116" t="str">
        <f t="shared" si="53"/>
        <v>腕得点表!16:25</v>
      </c>
      <c r="CO83" s="18" t="str">
        <f t="shared" si="54"/>
        <v>腕膝得点表!3:4</v>
      </c>
      <c r="CP83" s="116" t="str">
        <f t="shared" si="55"/>
        <v>腕膝得点表!8:9</v>
      </c>
      <c r="CQ83" s="18" t="str">
        <f t="shared" si="56"/>
        <v>20mシャトルラン得点表!3:13</v>
      </c>
      <c r="CR83" s="116" t="str">
        <f t="shared" si="57"/>
        <v>20mシャトルラン得点表!16:25</v>
      </c>
      <c r="CS83" t="b">
        <f t="shared" si="58"/>
        <v>0</v>
      </c>
    </row>
    <row r="84" spans="1:97" ht="18" customHeight="1">
      <c r="A84" s="8">
        <v>73</v>
      </c>
      <c r="B84" s="146"/>
      <c r="C84" s="16"/>
      <c r="D84" s="16"/>
      <c r="E84" s="16"/>
      <c r="F84" s="138" t="str">
        <f>IF(D84="","",DATEDIF(D84,Q4,"y"))</f>
        <v/>
      </c>
      <c r="G84" s="16"/>
      <c r="H84" s="16"/>
      <c r="I84" s="32"/>
      <c r="J84" s="29" t="str">
        <f t="shared" ca="1" si="30"/>
        <v/>
      </c>
      <c r="K84" s="32"/>
      <c r="L84" s="29" t="str">
        <f t="shared" ca="1" si="31"/>
        <v/>
      </c>
      <c r="M84" s="6"/>
      <c r="N84" s="62"/>
      <c r="O84" s="62"/>
      <c r="P84" s="62"/>
      <c r="Q84" s="150"/>
      <c r="R84" s="121"/>
      <c r="S84" s="36" t="str">
        <f t="shared" ca="1" si="32"/>
        <v/>
      </c>
      <c r="T84" s="6"/>
      <c r="U84" s="62"/>
      <c r="V84" s="62"/>
      <c r="W84" s="62"/>
      <c r="X84" s="52"/>
      <c r="Y84" s="36"/>
      <c r="Z84" s="143" t="str">
        <f t="shared" ca="1" si="33"/>
        <v/>
      </c>
      <c r="AA84" s="6"/>
      <c r="AB84" s="62"/>
      <c r="AC84" s="62"/>
      <c r="AD84" s="150"/>
      <c r="AE84" s="32"/>
      <c r="AF84" s="29" t="str">
        <f t="shared" ca="1" si="34"/>
        <v/>
      </c>
      <c r="AG84" s="32"/>
      <c r="AH84" s="29" t="str">
        <f t="shared" ca="1" si="35"/>
        <v/>
      </c>
      <c r="AI84" s="121"/>
      <c r="AJ84" s="36" t="str">
        <f t="shared" ca="1" si="36"/>
        <v/>
      </c>
      <c r="AK84" s="32"/>
      <c r="AL84" s="29" t="str">
        <f t="shared" ca="1" si="37"/>
        <v/>
      </c>
      <c r="AM84" s="7" t="str">
        <f t="shared" si="38"/>
        <v/>
      </c>
      <c r="AN84" s="7" t="str">
        <f t="shared" si="39"/>
        <v/>
      </c>
      <c r="AO84" s="7" t="str">
        <f>IF(AM84=7,VLOOKUP(AN84,設定!$A$2:$B$6,2,1),"---")</f>
        <v>---</v>
      </c>
      <c r="AP84" s="78"/>
      <c r="AQ84" s="79"/>
      <c r="AR84" s="79"/>
      <c r="AS84" s="80" t="s">
        <v>115</v>
      </c>
      <c r="AT84" s="81"/>
      <c r="AU84" s="80"/>
      <c r="AV84" s="82"/>
      <c r="AW84" s="83" t="str">
        <f t="shared" si="40"/>
        <v/>
      </c>
      <c r="AX84" s="80" t="s">
        <v>115</v>
      </c>
      <c r="AY84" s="80" t="s">
        <v>115</v>
      </c>
      <c r="AZ84" s="80" t="s">
        <v>115</v>
      </c>
      <c r="BA84" s="80"/>
      <c r="BB84" s="80"/>
      <c r="BC84" s="80"/>
      <c r="BD84" s="80"/>
      <c r="BE84" s="84"/>
      <c r="BF84" s="95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257"/>
      <c r="BY84" s="50"/>
      <c r="CA84">
        <v>73</v>
      </c>
      <c r="CB84" s="18" t="str">
        <f t="shared" si="41"/>
        <v/>
      </c>
      <c r="CC84" s="18" t="str">
        <f t="shared" si="42"/>
        <v>立得点表!3:12</v>
      </c>
      <c r="CD84" s="116" t="str">
        <f t="shared" si="43"/>
        <v>立得点表!16:25</v>
      </c>
      <c r="CE84" s="18" t="str">
        <f t="shared" si="44"/>
        <v>立3段得点表!3:13</v>
      </c>
      <c r="CF84" s="116" t="str">
        <f t="shared" si="45"/>
        <v>立3段得点表!16:25</v>
      </c>
      <c r="CG84" s="18" t="str">
        <f t="shared" si="46"/>
        <v>ボール得点表!3:13</v>
      </c>
      <c r="CH84" s="116" t="str">
        <f t="shared" si="47"/>
        <v>ボール得点表!16:25</v>
      </c>
      <c r="CI84" s="18" t="str">
        <f t="shared" si="48"/>
        <v>50m得点表!3:13</v>
      </c>
      <c r="CJ84" s="116" t="str">
        <f t="shared" si="49"/>
        <v>50m得点表!16:25</v>
      </c>
      <c r="CK84" s="18" t="str">
        <f t="shared" si="50"/>
        <v>往得点表!3:13</v>
      </c>
      <c r="CL84" s="116" t="str">
        <f t="shared" si="51"/>
        <v>往得点表!16:25</v>
      </c>
      <c r="CM84" s="18" t="str">
        <f t="shared" si="52"/>
        <v>腕得点表!3:13</v>
      </c>
      <c r="CN84" s="116" t="str">
        <f t="shared" si="53"/>
        <v>腕得点表!16:25</v>
      </c>
      <c r="CO84" s="18" t="str">
        <f t="shared" si="54"/>
        <v>腕膝得点表!3:4</v>
      </c>
      <c r="CP84" s="116" t="str">
        <f t="shared" si="55"/>
        <v>腕膝得点表!8:9</v>
      </c>
      <c r="CQ84" s="18" t="str">
        <f t="shared" si="56"/>
        <v>20mシャトルラン得点表!3:13</v>
      </c>
      <c r="CR84" s="116" t="str">
        <f t="shared" si="57"/>
        <v>20mシャトルラン得点表!16:25</v>
      </c>
      <c r="CS84" t="b">
        <f t="shared" si="58"/>
        <v>0</v>
      </c>
    </row>
    <row r="85" spans="1:97" ht="18" customHeight="1">
      <c r="A85" s="8">
        <v>74</v>
      </c>
      <c r="B85" s="146"/>
      <c r="C85" s="16"/>
      <c r="D85" s="16"/>
      <c r="E85" s="16"/>
      <c r="F85" s="138" t="str">
        <f>IF(D85="","",DATEDIF(D85,Q4,"y"))</f>
        <v/>
      </c>
      <c r="G85" s="16"/>
      <c r="H85" s="16"/>
      <c r="I85" s="32"/>
      <c r="J85" s="29" t="str">
        <f t="shared" ca="1" si="30"/>
        <v/>
      </c>
      <c r="K85" s="32"/>
      <c r="L85" s="29" t="str">
        <f t="shared" ca="1" si="31"/>
        <v/>
      </c>
      <c r="M85" s="6"/>
      <c r="N85" s="62"/>
      <c r="O85" s="62"/>
      <c r="P85" s="62"/>
      <c r="Q85" s="150"/>
      <c r="R85" s="121"/>
      <c r="S85" s="36" t="str">
        <f t="shared" ca="1" si="32"/>
        <v/>
      </c>
      <c r="T85" s="6"/>
      <c r="U85" s="62"/>
      <c r="V85" s="62"/>
      <c r="W85" s="62"/>
      <c r="X85" s="52"/>
      <c r="Y85" s="36"/>
      <c r="Z85" s="143" t="str">
        <f t="shared" ca="1" si="33"/>
        <v/>
      </c>
      <c r="AA85" s="6"/>
      <c r="AB85" s="62"/>
      <c r="AC85" s="62"/>
      <c r="AD85" s="150"/>
      <c r="AE85" s="32"/>
      <c r="AF85" s="29" t="str">
        <f t="shared" ca="1" si="34"/>
        <v/>
      </c>
      <c r="AG85" s="32"/>
      <c r="AH85" s="29" t="str">
        <f t="shared" ca="1" si="35"/>
        <v/>
      </c>
      <c r="AI85" s="121"/>
      <c r="AJ85" s="36" t="str">
        <f t="shared" ca="1" si="36"/>
        <v/>
      </c>
      <c r="AK85" s="32"/>
      <c r="AL85" s="29" t="str">
        <f t="shared" ca="1" si="37"/>
        <v/>
      </c>
      <c r="AM85" s="7" t="str">
        <f t="shared" si="38"/>
        <v/>
      </c>
      <c r="AN85" s="7" t="str">
        <f t="shared" si="39"/>
        <v/>
      </c>
      <c r="AO85" s="7" t="str">
        <f>IF(AM85=7,VLOOKUP(AN85,設定!$A$2:$B$6,2,1),"---")</f>
        <v>---</v>
      </c>
      <c r="AP85" s="78"/>
      <c r="AQ85" s="79"/>
      <c r="AR85" s="79"/>
      <c r="AS85" s="80" t="s">
        <v>115</v>
      </c>
      <c r="AT85" s="81"/>
      <c r="AU85" s="80"/>
      <c r="AV85" s="82"/>
      <c r="AW85" s="83" t="str">
        <f t="shared" si="40"/>
        <v/>
      </c>
      <c r="AX85" s="80" t="s">
        <v>115</v>
      </c>
      <c r="AY85" s="80" t="s">
        <v>115</v>
      </c>
      <c r="AZ85" s="80" t="s">
        <v>115</v>
      </c>
      <c r="BA85" s="80"/>
      <c r="BB85" s="80"/>
      <c r="BC85" s="80"/>
      <c r="BD85" s="80"/>
      <c r="BE85" s="84"/>
      <c r="BF85" s="95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257"/>
      <c r="BY85" s="50"/>
      <c r="CA85">
        <v>74</v>
      </c>
      <c r="CB85" s="18" t="str">
        <f t="shared" si="41"/>
        <v/>
      </c>
      <c r="CC85" s="18" t="str">
        <f t="shared" si="42"/>
        <v>立得点表!3:12</v>
      </c>
      <c r="CD85" s="116" t="str">
        <f t="shared" si="43"/>
        <v>立得点表!16:25</v>
      </c>
      <c r="CE85" s="18" t="str">
        <f t="shared" si="44"/>
        <v>立3段得点表!3:13</v>
      </c>
      <c r="CF85" s="116" t="str">
        <f t="shared" si="45"/>
        <v>立3段得点表!16:25</v>
      </c>
      <c r="CG85" s="18" t="str">
        <f t="shared" si="46"/>
        <v>ボール得点表!3:13</v>
      </c>
      <c r="CH85" s="116" t="str">
        <f t="shared" si="47"/>
        <v>ボール得点表!16:25</v>
      </c>
      <c r="CI85" s="18" t="str">
        <f t="shared" si="48"/>
        <v>50m得点表!3:13</v>
      </c>
      <c r="CJ85" s="116" t="str">
        <f t="shared" si="49"/>
        <v>50m得点表!16:25</v>
      </c>
      <c r="CK85" s="18" t="str">
        <f t="shared" si="50"/>
        <v>往得点表!3:13</v>
      </c>
      <c r="CL85" s="116" t="str">
        <f t="shared" si="51"/>
        <v>往得点表!16:25</v>
      </c>
      <c r="CM85" s="18" t="str">
        <f t="shared" si="52"/>
        <v>腕得点表!3:13</v>
      </c>
      <c r="CN85" s="116" t="str">
        <f t="shared" si="53"/>
        <v>腕得点表!16:25</v>
      </c>
      <c r="CO85" s="18" t="str">
        <f t="shared" si="54"/>
        <v>腕膝得点表!3:4</v>
      </c>
      <c r="CP85" s="116" t="str">
        <f t="shared" si="55"/>
        <v>腕膝得点表!8:9</v>
      </c>
      <c r="CQ85" s="18" t="str">
        <f t="shared" si="56"/>
        <v>20mシャトルラン得点表!3:13</v>
      </c>
      <c r="CR85" s="116" t="str">
        <f t="shared" si="57"/>
        <v>20mシャトルラン得点表!16:25</v>
      </c>
      <c r="CS85" t="b">
        <f t="shared" si="58"/>
        <v>0</v>
      </c>
    </row>
    <row r="86" spans="1:97" s="47" customFormat="1" ht="18" customHeight="1">
      <c r="A86" s="10">
        <v>75</v>
      </c>
      <c r="B86" s="147"/>
      <c r="C86" s="15"/>
      <c r="D86" s="15"/>
      <c r="E86" s="15"/>
      <c r="F86" s="139" t="str">
        <f>IF(D86="","",DATEDIF(D86,Q4,"y"))</f>
        <v/>
      </c>
      <c r="G86" s="15"/>
      <c r="H86" s="15"/>
      <c r="I86" s="30"/>
      <c r="J86" s="31" t="str">
        <f t="shared" ca="1" si="30"/>
        <v/>
      </c>
      <c r="K86" s="30"/>
      <c r="L86" s="31" t="str">
        <f t="shared" ca="1" si="31"/>
        <v/>
      </c>
      <c r="M86" s="59"/>
      <c r="N86" s="60"/>
      <c r="O86" s="60"/>
      <c r="P86" s="60"/>
      <c r="Q86" s="151"/>
      <c r="R86" s="122"/>
      <c r="S86" s="38" t="str">
        <f t="shared" ca="1" si="32"/>
        <v/>
      </c>
      <c r="T86" s="59"/>
      <c r="U86" s="60"/>
      <c r="V86" s="60"/>
      <c r="W86" s="60"/>
      <c r="X86" s="61"/>
      <c r="Y86" s="38"/>
      <c r="Z86" s="144" t="str">
        <f t="shared" ca="1" si="33"/>
        <v/>
      </c>
      <c r="AA86" s="59"/>
      <c r="AB86" s="60"/>
      <c r="AC86" s="60"/>
      <c r="AD86" s="151"/>
      <c r="AE86" s="30"/>
      <c r="AF86" s="31" t="str">
        <f t="shared" ca="1" si="34"/>
        <v/>
      </c>
      <c r="AG86" s="30"/>
      <c r="AH86" s="31" t="str">
        <f t="shared" ca="1" si="35"/>
        <v/>
      </c>
      <c r="AI86" s="122"/>
      <c r="AJ86" s="38" t="str">
        <f t="shared" ca="1" si="36"/>
        <v/>
      </c>
      <c r="AK86" s="30"/>
      <c r="AL86" s="31" t="str">
        <f t="shared" ca="1" si="37"/>
        <v/>
      </c>
      <c r="AM86" s="11" t="str">
        <f t="shared" si="38"/>
        <v/>
      </c>
      <c r="AN86" s="11" t="str">
        <f t="shared" si="39"/>
        <v/>
      </c>
      <c r="AO86" s="11" t="str">
        <f>IF(AM86=7,VLOOKUP(AN86,設定!$A$2:$B$6,2,1),"---")</f>
        <v>---</v>
      </c>
      <c r="AP86" s="85"/>
      <c r="AQ86" s="86"/>
      <c r="AR86" s="86"/>
      <c r="AS86" s="87" t="s">
        <v>115</v>
      </c>
      <c r="AT86" s="88"/>
      <c r="AU86" s="87"/>
      <c r="AV86" s="89"/>
      <c r="AW86" s="90" t="str">
        <f t="shared" si="40"/>
        <v/>
      </c>
      <c r="AX86" s="87" t="s">
        <v>115</v>
      </c>
      <c r="AY86" s="87" t="s">
        <v>115</v>
      </c>
      <c r="AZ86" s="87" t="s">
        <v>115</v>
      </c>
      <c r="BA86" s="87"/>
      <c r="BB86" s="87"/>
      <c r="BC86" s="87"/>
      <c r="BD86" s="87"/>
      <c r="BE86" s="91"/>
      <c r="BF86" s="96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256"/>
      <c r="BY86" s="106"/>
      <c r="CA86" s="47">
        <v>75</v>
      </c>
      <c r="CB86" s="47" t="str">
        <f t="shared" si="41"/>
        <v/>
      </c>
      <c r="CC86" s="47" t="str">
        <f t="shared" si="42"/>
        <v>立得点表!3:12</v>
      </c>
      <c r="CD86" s="156" t="str">
        <f t="shared" si="43"/>
        <v>立得点表!16:25</v>
      </c>
      <c r="CE86" s="47" t="str">
        <f t="shared" si="44"/>
        <v>立3段得点表!3:13</v>
      </c>
      <c r="CF86" s="156" t="str">
        <f t="shared" si="45"/>
        <v>立3段得点表!16:25</v>
      </c>
      <c r="CG86" s="47" t="str">
        <f t="shared" si="46"/>
        <v>ボール得点表!3:13</v>
      </c>
      <c r="CH86" s="156" t="str">
        <f t="shared" si="47"/>
        <v>ボール得点表!16:25</v>
      </c>
      <c r="CI86" s="47" t="str">
        <f t="shared" si="48"/>
        <v>50m得点表!3:13</v>
      </c>
      <c r="CJ86" s="156" t="str">
        <f t="shared" si="49"/>
        <v>50m得点表!16:25</v>
      </c>
      <c r="CK86" s="47" t="str">
        <f t="shared" si="50"/>
        <v>往得点表!3:13</v>
      </c>
      <c r="CL86" s="156" t="str">
        <f t="shared" si="51"/>
        <v>往得点表!16:25</v>
      </c>
      <c r="CM86" s="47" t="str">
        <f t="shared" si="52"/>
        <v>腕得点表!3:13</v>
      </c>
      <c r="CN86" s="156" t="str">
        <f t="shared" si="53"/>
        <v>腕得点表!16:25</v>
      </c>
      <c r="CO86" s="140" t="str">
        <f t="shared" si="54"/>
        <v>腕膝得点表!3:4</v>
      </c>
      <c r="CP86" s="141" t="str">
        <f t="shared" si="55"/>
        <v>腕膝得点表!8:9</v>
      </c>
      <c r="CQ86" s="47" t="str">
        <f t="shared" si="56"/>
        <v>20mシャトルラン得点表!3:13</v>
      </c>
      <c r="CR86" s="156" t="str">
        <f t="shared" si="57"/>
        <v>20mシャトルラン得点表!16:25</v>
      </c>
      <c r="CS86" s="47" t="b">
        <f t="shared" si="58"/>
        <v>0</v>
      </c>
    </row>
    <row r="87" spans="1:97" ht="18" customHeight="1">
      <c r="A87" s="5">
        <v>76</v>
      </c>
      <c r="B87" s="145"/>
      <c r="C87" s="13"/>
      <c r="D87" s="63"/>
      <c r="E87" s="13"/>
      <c r="F87" s="138" t="str">
        <f>IF(D87="","",DATEDIF(D87,Q4,"y"))</f>
        <v/>
      </c>
      <c r="G87" s="13"/>
      <c r="H87" s="13"/>
      <c r="I87" s="28"/>
      <c r="J87" s="29" t="str">
        <f t="shared" ca="1" si="30"/>
        <v/>
      </c>
      <c r="K87" s="28"/>
      <c r="L87" s="29" t="str">
        <f t="shared" ca="1" si="31"/>
        <v/>
      </c>
      <c r="M87" s="6"/>
      <c r="N87" s="62"/>
      <c r="O87" s="62"/>
      <c r="P87" s="62"/>
      <c r="Q87" s="150"/>
      <c r="R87" s="121"/>
      <c r="S87" s="36" t="str">
        <f t="shared" ca="1" si="32"/>
        <v/>
      </c>
      <c r="T87" s="6"/>
      <c r="U87" s="62"/>
      <c r="V87" s="62"/>
      <c r="W87" s="62"/>
      <c r="X87" s="52"/>
      <c r="Y87" s="36"/>
      <c r="Z87" s="143" t="str">
        <f t="shared" ca="1" si="33"/>
        <v/>
      </c>
      <c r="AA87" s="6"/>
      <c r="AB87" s="62"/>
      <c r="AC87" s="62"/>
      <c r="AD87" s="150"/>
      <c r="AE87" s="28"/>
      <c r="AF87" s="29" t="str">
        <f t="shared" ca="1" si="34"/>
        <v/>
      </c>
      <c r="AG87" s="28"/>
      <c r="AH87" s="29" t="str">
        <f t="shared" ca="1" si="35"/>
        <v/>
      </c>
      <c r="AI87" s="121"/>
      <c r="AJ87" s="36" t="str">
        <f t="shared" ca="1" si="36"/>
        <v/>
      </c>
      <c r="AK87" s="28"/>
      <c r="AL87" s="29" t="str">
        <f t="shared" ca="1" si="37"/>
        <v/>
      </c>
      <c r="AM87" s="20" t="str">
        <f t="shared" si="38"/>
        <v/>
      </c>
      <c r="AN87" s="7" t="str">
        <f t="shared" si="39"/>
        <v/>
      </c>
      <c r="AO87" s="9" t="str">
        <f>IF(AM87=7,VLOOKUP(AN87,設定!$A$2:$B$6,2,1),"---")</f>
        <v>---</v>
      </c>
      <c r="AP87" s="98"/>
      <c r="AQ87" s="99"/>
      <c r="AR87" s="99"/>
      <c r="AS87" s="100" t="s">
        <v>115</v>
      </c>
      <c r="AT87" s="101"/>
      <c r="AU87" s="100"/>
      <c r="AV87" s="102"/>
      <c r="AW87" s="103" t="str">
        <f t="shared" si="40"/>
        <v/>
      </c>
      <c r="AX87" s="100" t="s">
        <v>115</v>
      </c>
      <c r="AY87" s="100" t="s">
        <v>115</v>
      </c>
      <c r="AZ87" s="100" t="s">
        <v>115</v>
      </c>
      <c r="BA87" s="100"/>
      <c r="BB87" s="100"/>
      <c r="BC87" s="100"/>
      <c r="BD87" s="100"/>
      <c r="BE87" s="104"/>
      <c r="BF87" s="105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255"/>
      <c r="BY87" s="50"/>
      <c r="CA87">
        <v>76</v>
      </c>
      <c r="CB87" s="18" t="str">
        <f t="shared" si="41"/>
        <v/>
      </c>
      <c r="CC87" s="18" t="str">
        <f t="shared" si="42"/>
        <v>立得点表!3:12</v>
      </c>
      <c r="CD87" s="116" t="str">
        <f t="shared" si="43"/>
        <v>立得点表!16:25</v>
      </c>
      <c r="CE87" s="18" t="str">
        <f t="shared" si="44"/>
        <v>立3段得点表!3:13</v>
      </c>
      <c r="CF87" s="116" t="str">
        <f t="shared" si="45"/>
        <v>立3段得点表!16:25</v>
      </c>
      <c r="CG87" s="18" t="str">
        <f t="shared" si="46"/>
        <v>ボール得点表!3:13</v>
      </c>
      <c r="CH87" s="116" t="str">
        <f t="shared" si="47"/>
        <v>ボール得点表!16:25</v>
      </c>
      <c r="CI87" s="18" t="str">
        <f t="shared" si="48"/>
        <v>50m得点表!3:13</v>
      </c>
      <c r="CJ87" s="116" t="str">
        <f t="shared" si="49"/>
        <v>50m得点表!16:25</v>
      </c>
      <c r="CK87" s="18" t="str">
        <f t="shared" si="50"/>
        <v>往得点表!3:13</v>
      </c>
      <c r="CL87" s="116" t="str">
        <f t="shared" si="51"/>
        <v>往得点表!16:25</v>
      </c>
      <c r="CM87" s="18" t="str">
        <f t="shared" si="52"/>
        <v>腕得点表!3:13</v>
      </c>
      <c r="CN87" s="116" t="str">
        <f t="shared" si="53"/>
        <v>腕得点表!16:25</v>
      </c>
      <c r="CO87" s="18" t="str">
        <f t="shared" si="54"/>
        <v>腕膝得点表!3:4</v>
      </c>
      <c r="CP87" s="116" t="str">
        <f t="shared" si="55"/>
        <v>腕膝得点表!8:9</v>
      </c>
      <c r="CQ87" s="18" t="str">
        <f t="shared" si="56"/>
        <v>20mシャトルラン得点表!3:13</v>
      </c>
      <c r="CR87" s="116" t="str">
        <f t="shared" si="57"/>
        <v>20mシャトルラン得点表!16:25</v>
      </c>
      <c r="CS87" t="b">
        <f t="shared" si="58"/>
        <v>0</v>
      </c>
    </row>
    <row r="88" spans="1:97" ht="18" customHeight="1">
      <c r="A88" s="8">
        <v>77</v>
      </c>
      <c r="B88" s="146"/>
      <c r="C88" s="16"/>
      <c r="D88" s="137"/>
      <c r="E88" s="16"/>
      <c r="F88" s="138" t="str">
        <f>IF(D88="","",DATEDIF(D88,Q4,"y"))</f>
        <v/>
      </c>
      <c r="G88" s="16"/>
      <c r="H88" s="16"/>
      <c r="I88" s="32"/>
      <c r="J88" s="29" t="str">
        <f t="shared" ca="1" si="30"/>
        <v/>
      </c>
      <c r="K88" s="32"/>
      <c r="L88" s="29" t="str">
        <f t="shared" ca="1" si="31"/>
        <v/>
      </c>
      <c r="M88" s="6"/>
      <c r="N88" s="62"/>
      <c r="O88" s="62"/>
      <c r="P88" s="62"/>
      <c r="Q88" s="150"/>
      <c r="R88" s="121"/>
      <c r="S88" s="36" t="str">
        <f t="shared" ca="1" si="32"/>
        <v/>
      </c>
      <c r="T88" s="6"/>
      <c r="U88" s="62"/>
      <c r="V88" s="62"/>
      <c r="W88" s="62"/>
      <c r="X88" s="52"/>
      <c r="Y88" s="36"/>
      <c r="Z88" s="143" t="str">
        <f t="shared" ca="1" si="33"/>
        <v/>
      </c>
      <c r="AA88" s="6"/>
      <c r="AB88" s="62"/>
      <c r="AC88" s="62"/>
      <c r="AD88" s="150"/>
      <c r="AE88" s="32"/>
      <c r="AF88" s="29" t="str">
        <f t="shared" ca="1" si="34"/>
        <v/>
      </c>
      <c r="AG88" s="32"/>
      <c r="AH88" s="29" t="str">
        <f t="shared" ca="1" si="35"/>
        <v/>
      </c>
      <c r="AI88" s="121"/>
      <c r="AJ88" s="36" t="str">
        <f t="shared" ca="1" si="36"/>
        <v/>
      </c>
      <c r="AK88" s="32"/>
      <c r="AL88" s="29" t="str">
        <f t="shared" ca="1" si="37"/>
        <v/>
      </c>
      <c r="AM88" s="7" t="str">
        <f t="shared" si="38"/>
        <v/>
      </c>
      <c r="AN88" s="7" t="str">
        <f t="shared" si="39"/>
        <v/>
      </c>
      <c r="AO88" s="7" t="str">
        <f>IF(AM88=7,VLOOKUP(AN88,設定!$A$2:$B$6,2,1),"---")</f>
        <v>---</v>
      </c>
      <c r="AP88" s="78"/>
      <c r="AQ88" s="79"/>
      <c r="AR88" s="79"/>
      <c r="AS88" s="80" t="s">
        <v>115</v>
      </c>
      <c r="AT88" s="81"/>
      <c r="AU88" s="80"/>
      <c r="AV88" s="82"/>
      <c r="AW88" s="83" t="str">
        <f t="shared" si="40"/>
        <v/>
      </c>
      <c r="AX88" s="80" t="s">
        <v>115</v>
      </c>
      <c r="AY88" s="80" t="s">
        <v>115</v>
      </c>
      <c r="AZ88" s="80" t="s">
        <v>115</v>
      </c>
      <c r="BA88" s="80"/>
      <c r="BB88" s="80"/>
      <c r="BC88" s="80"/>
      <c r="BD88" s="80"/>
      <c r="BE88" s="84"/>
      <c r="BF88" s="95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257"/>
      <c r="BY88" s="50"/>
      <c r="CA88">
        <v>77</v>
      </c>
      <c r="CB88" s="18" t="str">
        <f t="shared" si="41"/>
        <v/>
      </c>
      <c r="CC88" s="18" t="str">
        <f t="shared" si="42"/>
        <v>立得点表!3:12</v>
      </c>
      <c r="CD88" s="116" t="str">
        <f t="shared" si="43"/>
        <v>立得点表!16:25</v>
      </c>
      <c r="CE88" s="18" t="str">
        <f t="shared" si="44"/>
        <v>立3段得点表!3:13</v>
      </c>
      <c r="CF88" s="116" t="str">
        <f t="shared" si="45"/>
        <v>立3段得点表!16:25</v>
      </c>
      <c r="CG88" s="18" t="str">
        <f t="shared" si="46"/>
        <v>ボール得点表!3:13</v>
      </c>
      <c r="CH88" s="116" t="str">
        <f t="shared" si="47"/>
        <v>ボール得点表!16:25</v>
      </c>
      <c r="CI88" s="18" t="str">
        <f t="shared" si="48"/>
        <v>50m得点表!3:13</v>
      </c>
      <c r="CJ88" s="116" t="str">
        <f t="shared" si="49"/>
        <v>50m得点表!16:25</v>
      </c>
      <c r="CK88" s="18" t="str">
        <f t="shared" si="50"/>
        <v>往得点表!3:13</v>
      </c>
      <c r="CL88" s="116" t="str">
        <f t="shared" si="51"/>
        <v>往得点表!16:25</v>
      </c>
      <c r="CM88" s="18" t="str">
        <f t="shared" si="52"/>
        <v>腕得点表!3:13</v>
      </c>
      <c r="CN88" s="116" t="str">
        <f t="shared" si="53"/>
        <v>腕得点表!16:25</v>
      </c>
      <c r="CO88" s="18" t="str">
        <f t="shared" si="54"/>
        <v>腕膝得点表!3:4</v>
      </c>
      <c r="CP88" s="116" t="str">
        <f t="shared" si="55"/>
        <v>腕膝得点表!8:9</v>
      </c>
      <c r="CQ88" s="18" t="str">
        <f t="shared" si="56"/>
        <v>20mシャトルラン得点表!3:13</v>
      </c>
      <c r="CR88" s="116" t="str">
        <f t="shared" si="57"/>
        <v>20mシャトルラン得点表!16:25</v>
      </c>
      <c r="CS88" t="b">
        <f t="shared" si="58"/>
        <v>0</v>
      </c>
    </row>
    <row r="89" spans="1:97" ht="18" customHeight="1">
      <c r="A89" s="8">
        <v>78</v>
      </c>
      <c r="B89" s="146"/>
      <c r="C89" s="16"/>
      <c r="D89" s="16"/>
      <c r="E89" s="16"/>
      <c r="F89" s="138" t="str">
        <f>IF(D89="","",DATEDIF(D89,Q4,"y"))</f>
        <v/>
      </c>
      <c r="G89" s="16"/>
      <c r="H89" s="16"/>
      <c r="I89" s="32"/>
      <c r="J89" s="29" t="str">
        <f t="shared" ca="1" si="30"/>
        <v/>
      </c>
      <c r="K89" s="32"/>
      <c r="L89" s="29" t="str">
        <f t="shared" ca="1" si="31"/>
        <v/>
      </c>
      <c r="M89" s="6"/>
      <c r="N89" s="62"/>
      <c r="O89" s="62"/>
      <c r="P89" s="62"/>
      <c r="Q89" s="150"/>
      <c r="R89" s="121"/>
      <c r="S89" s="36" t="str">
        <f t="shared" ca="1" si="32"/>
        <v/>
      </c>
      <c r="T89" s="6"/>
      <c r="U89" s="62"/>
      <c r="V89" s="62"/>
      <c r="W89" s="62"/>
      <c r="X89" s="52"/>
      <c r="Y89" s="36"/>
      <c r="Z89" s="143" t="str">
        <f t="shared" ca="1" si="33"/>
        <v/>
      </c>
      <c r="AA89" s="6"/>
      <c r="AB89" s="62"/>
      <c r="AC89" s="62"/>
      <c r="AD89" s="150"/>
      <c r="AE89" s="32"/>
      <c r="AF89" s="29" t="str">
        <f t="shared" ca="1" si="34"/>
        <v/>
      </c>
      <c r="AG89" s="32"/>
      <c r="AH89" s="29" t="str">
        <f t="shared" ca="1" si="35"/>
        <v/>
      </c>
      <c r="AI89" s="121"/>
      <c r="AJ89" s="36" t="str">
        <f t="shared" ca="1" si="36"/>
        <v/>
      </c>
      <c r="AK89" s="32"/>
      <c r="AL89" s="29" t="str">
        <f t="shared" ca="1" si="37"/>
        <v/>
      </c>
      <c r="AM89" s="7" t="str">
        <f t="shared" si="38"/>
        <v/>
      </c>
      <c r="AN89" s="7" t="str">
        <f t="shared" si="39"/>
        <v/>
      </c>
      <c r="AO89" s="7" t="str">
        <f>IF(AM89=7,VLOOKUP(AN89,設定!$A$2:$B$6,2,1),"---")</f>
        <v>---</v>
      </c>
      <c r="AP89" s="78"/>
      <c r="AQ89" s="79"/>
      <c r="AR89" s="79"/>
      <c r="AS89" s="80" t="s">
        <v>115</v>
      </c>
      <c r="AT89" s="81"/>
      <c r="AU89" s="80"/>
      <c r="AV89" s="82"/>
      <c r="AW89" s="83" t="str">
        <f t="shared" si="40"/>
        <v/>
      </c>
      <c r="AX89" s="80" t="s">
        <v>115</v>
      </c>
      <c r="AY89" s="80" t="s">
        <v>115</v>
      </c>
      <c r="AZ89" s="80" t="s">
        <v>115</v>
      </c>
      <c r="BA89" s="80"/>
      <c r="BB89" s="80"/>
      <c r="BC89" s="80"/>
      <c r="BD89" s="80"/>
      <c r="BE89" s="84"/>
      <c r="BF89" s="95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257"/>
      <c r="BY89" s="50"/>
      <c r="CA89">
        <v>78</v>
      </c>
      <c r="CB89" s="18" t="str">
        <f t="shared" si="41"/>
        <v/>
      </c>
      <c r="CC89" s="18" t="str">
        <f t="shared" si="42"/>
        <v>立得点表!3:12</v>
      </c>
      <c r="CD89" s="116" t="str">
        <f t="shared" si="43"/>
        <v>立得点表!16:25</v>
      </c>
      <c r="CE89" s="18" t="str">
        <f t="shared" si="44"/>
        <v>立3段得点表!3:13</v>
      </c>
      <c r="CF89" s="116" t="str">
        <f t="shared" si="45"/>
        <v>立3段得点表!16:25</v>
      </c>
      <c r="CG89" s="18" t="str">
        <f t="shared" si="46"/>
        <v>ボール得点表!3:13</v>
      </c>
      <c r="CH89" s="116" t="str">
        <f t="shared" si="47"/>
        <v>ボール得点表!16:25</v>
      </c>
      <c r="CI89" s="18" t="str">
        <f t="shared" si="48"/>
        <v>50m得点表!3:13</v>
      </c>
      <c r="CJ89" s="116" t="str">
        <f t="shared" si="49"/>
        <v>50m得点表!16:25</v>
      </c>
      <c r="CK89" s="18" t="str">
        <f t="shared" si="50"/>
        <v>往得点表!3:13</v>
      </c>
      <c r="CL89" s="116" t="str">
        <f t="shared" si="51"/>
        <v>往得点表!16:25</v>
      </c>
      <c r="CM89" s="18" t="str">
        <f t="shared" si="52"/>
        <v>腕得点表!3:13</v>
      </c>
      <c r="CN89" s="116" t="str">
        <f t="shared" si="53"/>
        <v>腕得点表!16:25</v>
      </c>
      <c r="CO89" s="18" t="str">
        <f t="shared" si="54"/>
        <v>腕膝得点表!3:4</v>
      </c>
      <c r="CP89" s="116" t="str">
        <f t="shared" si="55"/>
        <v>腕膝得点表!8:9</v>
      </c>
      <c r="CQ89" s="18" t="str">
        <f t="shared" si="56"/>
        <v>20mシャトルラン得点表!3:13</v>
      </c>
      <c r="CR89" s="116" t="str">
        <f t="shared" si="57"/>
        <v>20mシャトルラン得点表!16:25</v>
      </c>
      <c r="CS89" t="b">
        <f t="shared" si="58"/>
        <v>0</v>
      </c>
    </row>
    <row r="90" spans="1:97" ht="18" customHeight="1">
      <c r="A90" s="8">
        <v>79</v>
      </c>
      <c r="B90" s="146"/>
      <c r="C90" s="16"/>
      <c r="D90" s="16"/>
      <c r="E90" s="16"/>
      <c r="F90" s="138" t="str">
        <f>IF(D90="","",DATEDIF(D90,Q4,"y"))</f>
        <v/>
      </c>
      <c r="G90" s="16"/>
      <c r="H90" s="16"/>
      <c r="I90" s="32"/>
      <c r="J90" s="29" t="str">
        <f t="shared" ca="1" si="30"/>
        <v/>
      </c>
      <c r="K90" s="32"/>
      <c r="L90" s="29" t="str">
        <f t="shared" ca="1" si="31"/>
        <v/>
      </c>
      <c r="M90" s="6"/>
      <c r="N90" s="62"/>
      <c r="O90" s="62"/>
      <c r="P90" s="62"/>
      <c r="Q90" s="150"/>
      <c r="R90" s="121"/>
      <c r="S90" s="36" t="str">
        <f t="shared" ca="1" si="32"/>
        <v/>
      </c>
      <c r="T90" s="6"/>
      <c r="U90" s="62"/>
      <c r="V90" s="62"/>
      <c r="W90" s="62"/>
      <c r="X90" s="52"/>
      <c r="Y90" s="36"/>
      <c r="Z90" s="143" t="str">
        <f t="shared" ca="1" si="33"/>
        <v/>
      </c>
      <c r="AA90" s="6"/>
      <c r="AB90" s="62"/>
      <c r="AC90" s="62"/>
      <c r="AD90" s="150"/>
      <c r="AE90" s="32"/>
      <c r="AF90" s="29" t="str">
        <f t="shared" ca="1" si="34"/>
        <v/>
      </c>
      <c r="AG90" s="32"/>
      <c r="AH90" s="29" t="str">
        <f t="shared" ca="1" si="35"/>
        <v/>
      </c>
      <c r="AI90" s="121"/>
      <c r="AJ90" s="36" t="str">
        <f t="shared" ca="1" si="36"/>
        <v/>
      </c>
      <c r="AK90" s="32"/>
      <c r="AL90" s="29" t="str">
        <f t="shared" ca="1" si="37"/>
        <v/>
      </c>
      <c r="AM90" s="7" t="str">
        <f t="shared" si="38"/>
        <v/>
      </c>
      <c r="AN90" s="7" t="str">
        <f t="shared" si="39"/>
        <v/>
      </c>
      <c r="AO90" s="7" t="str">
        <f>IF(AM90=7,VLOOKUP(AN90,設定!$A$2:$B$6,2,1),"---")</f>
        <v>---</v>
      </c>
      <c r="AP90" s="78"/>
      <c r="AQ90" s="79"/>
      <c r="AR90" s="79"/>
      <c r="AS90" s="80" t="s">
        <v>115</v>
      </c>
      <c r="AT90" s="81"/>
      <c r="AU90" s="80"/>
      <c r="AV90" s="82"/>
      <c r="AW90" s="83" t="str">
        <f t="shared" si="40"/>
        <v/>
      </c>
      <c r="AX90" s="80" t="s">
        <v>115</v>
      </c>
      <c r="AY90" s="80" t="s">
        <v>115</v>
      </c>
      <c r="AZ90" s="80" t="s">
        <v>115</v>
      </c>
      <c r="BA90" s="80"/>
      <c r="BB90" s="80"/>
      <c r="BC90" s="80"/>
      <c r="BD90" s="80"/>
      <c r="BE90" s="84"/>
      <c r="BF90" s="95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257"/>
      <c r="BY90" s="50"/>
      <c r="CA90">
        <v>79</v>
      </c>
      <c r="CB90" s="18" t="str">
        <f t="shared" si="41"/>
        <v/>
      </c>
      <c r="CC90" s="18" t="str">
        <f t="shared" si="42"/>
        <v>立得点表!3:12</v>
      </c>
      <c r="CD90" s="116" t="str">
        <f t="shared" si="43"/>
        <v>立得点表!16:25</v>
      </c>
      <c r="CE90" s="18" t="str">
        <f t="shared" si="44"/>
        <v>立3段得点表!3:13</v>
      </c>
      <c r="CF90" s="116" t="str">
        <f t="shared" si="45"/>
        <v>立3段得点表!16:25</v>
      </c>
      <c r="CG90" s="18" t="str">
        <f t="shared" si="46"/>
        <v>ボール得点表!3:13</v>
      </c>
      <c r="CH90" s="116" t="str">
        <f t="shared" si="47"/>
        <v>ボール得点表!16:25</v>
      </c>
      <c r="CI90" s="18" t="str">
        <f t="shared" si="48"/>
        <v>50m得点表!3:13</v>
      </c>
      <c r="CJ90" s="116" t="str">
        <f t="shared" si="49"/>
        <v>50m得点表!16:25</v>
      </c>
      <c r="CK90" s="18" t="str">
        <f t="shared" si="50"/>
        <v>往得点表!3:13</v>
      </c>
      <c r="CL90" s="116" t="str">
        <f t="shared" si="51"/>
        <v>往得点表!16:25</v>
      </c>
      <c r="CM90" s="18" t="str">
        <f t="shared" si="52"/>
        <v>腕得点表!3:13</v>
      </c>
      <c r="CN90" s="116" t="str">
        <f t="shared" si="53"/>
        <v>腕得点表!16:25</v>
      </c>
      <c r="CO90" s="18" t="str">
        <f t="shared" si="54"/>
        <v>腕膝得点表!3:4</v>
      </c>
      <c r="CP90" s="116" t="str">
        <f t="shared" si="55"/>
        <v>腕膝得点表!8:9</v>
      </c>
      <c r="CQ90" s="18" t="str">
        <f t="shared" si="56"/>
        <v>20mシャトルラン得点表!3:13</v>
      </c>
      <c r="CR90" s="116" t="str">
        <f t="shared" si="57"/>
        <v>20mシャトルラン得点表!16:25</v>
      </c>
      <c r="CS90" t="b">
        <f t="shared" si="58"/>
        <v>0</v>
      </c>
    </row>
    <row r="91" spans="1:97" s="47" customFormat="1" ht="18" customHeight="1">
      <c r="A91" s="10">
        <v>80</v>
      </c>
      <c r="B91" s="147"/>
      <c r="C91" s="15"/>
      <c r="D91" s="15"/>
      <c r="E91" s="15"/>
      <c r="F91" s="139" t="str">
        <f>IF(D91="","",DATEDIF(D91,Q4,"y"))</f>
        <v/>
      </c>
      <c r="G91" s="15"/>
      <c r="H91" s="15"/>
      <c r="I91" s="30"/>
      <c r="J91" s="31" t="str">
        <f t="shared" ca="1" si="30"/>
        <v/>
      </c>
      <c r="K91" s="30"/>
      <c r="L91" s="31" t="str">
        <f t="shared" ca="1" si="31"/>
        <v/>
      </c>
      <c r="M91" s="59"/>
      <c r="N91" s="60"/>
      <c r="O91" s="60"/>
      <c r="P91" s="60"/>
      <c r="Q91" s="151"/>
      <c r="R91" s="122"/>
      <c r="S91" s="38" t="str">
        <f t="shared" ca="1" si="32"/>
        <v/>
      </c>
      <c r="T91" s="59"/>
      <c r="U91" s="60"/>
      <c r="V91" s="60"/>
      <c r="W91" s="60"/>
      <c r="X91" s="61"/>
      <c r="Y91" s="38"/>
      <c r="Z91" s="144" t="str">
        <f t="shared" ca="1" si="33"/>
        <v/>
      </c>
      <c r="AA91" s="59"/>
      <c r="AB91" s="60"/>
      <c r="AC91" s="60"/>
      <c r="AD91" s="151"/>
      <c r="AE91" s="30"/>
      <c r="AF91" s="31" t="str">
        <f t="shared" ca="1" si="34"/>
        <v/>
      </c>
      <c r="AG91" s="30"/>
      <c r="AH91" s="31" t="str">
        <f t="shared" ca="1" si="35"/>
        <v/>
      </c>
      <c r="AI91" s="122"/>
      <c r="AJ91" s="38" t="str">
        <f t="shared" ca="1" si="36"/>
        <v/>
      </c>
      <c r="AK91" s="30"/>
      <c r="AL91" s="31" t="str">
        <f t="shared" ca="1" si="37"/>
        <v/>
      </c>
      <c r="AM91" s="11" t="str">
        <f t="shared" si="38"/>
        <v/>
      </c>
      <c r="AN91" s="11" t="str">
        <f t="shared" si="39"/>
        <v/>
      </c>
      <c r="AO91" s="11" t="str">
        <f>IF(AM91=7,VLOOKUP(AN91,設定!$A$2:$B$6,2,1),"---")</f>
        <v>---</v>
      </c>
      <c r="AP91" s="85"/>
      <c r="AQ91" s="86"/>
      <c r="AR91" s="86"/>
      <c r="AS91" s="87" t="s">
        <v>115</v>
      </c>
      <c r="AT91" s="88"/>
      <c r="AU91" s="87"/>
      <c r="AV91" s="89"/>
      <c r="AW91" s="90" t="str">
        <f t="shared" si="40"/>
        <v/>
      </c>
      <c r="AX91" s="87" t="s">
        <v>115</v>
      </c>
      <c r="AY91" s="87" t="s">
        <v>115</v>
      </c>
      <c r="AZ91" s="87" t="s">
        <v>115</v>
      </c>
      <c r="BA91" s="87"/>
      <c r="BB91" s="87"/>
      <c r="BC91" s="87"/>
      <c r="BD91" s="87"/>
      <c r="BE91" s="91"/>
      <c r="BF91" s="96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256"/>
      <c r="BY91" s="106"/>
      <c r="CA91" s="47">
        <v>80</v>
      </c>
      <c r="CB91" s="47" t="str">
        <f t="shared" si="41"/>
        <v/>
      </c>
      <c r="CC91" s="47" t="str">
        <f t="shared" si="42"/>
        <v>立得点表!3:12</v>
      </c>
      <c r="CD91" s="156" t="str">
        <f t="shared" si="43"/>
        <v>立得点表!16:25</v>
      </c>
      <c r="CE91" s="47" t="str">
        <f t="shared" si="44"/>
        <v>立3段得点表!3:13</v>
      </c>
      <c r="CF91" s="156" t="str">
        <f t="shared" si="45"/>
        <v>立3段得点表!16:25</v>
      </c>
      <c r="CG91" s="47" t="str">
        <f t="shared" si="46"/>
        <v>ボール得点表!3:13</v>
      </c>
      <c r="CH91" s="156" t="str">
        <f t="shared" si="47"/>
        <v>ボール得点表!16:25</v>
      </c>
      <c r="CI91" s="47" t="str">
        <f t="shared" si="48"/>
        <v>50m得点表!3:13</v>
      </c>
      <c r="CJ91" s="156" t="str">
        <f t="shared" si="49"/>
        <v>50m得点表!16:25</v>
      </c>
      <c r="CK91" s="47" t="str">
        <f t="shared" si="50"/>
        <v>往得点表!3:13</v>
      </c>
      <c r="CL91" s="156" t="str">
        <f t="shared" si="51"/>
        <v>往得点表!16:25</v>
      </c>
      <c r="CM91" s="47" t="str">
        <f t="shared" si="52"/>
        <v>腕得点表!3:13</v>
      </c>
      <c r="CN91" s="156" t="str">
        <f t="shared" si="53"/>
        <v>腕得点表!16:25</v>
      </c>
      <c r="CO91" s="140" t="str">
        <f t="shared" si="54"/>
        <v>腕膝得点表!3:4</v>
      </c>
      <c r="CP91" s="141" t="str">
        <f t="shared" si="55"/>
        <v>腕膝得点表!8:9</v>
      </c>
      <c r="CQ91" s="47" t="str">
        <f t="shared" si="56"/>
        <v>20mシャトルラン得点表!3:13</v>
      </c>
      <c r="CR91" s="156" t="str">
        <f t="shared" si="57"/>
        <v>20mシャトルラン得点表!16:25</v>
      </c>
      <c r="CS91" s="47" t="b">
        <f t="shared" si="58"/>
        <v>0</v>
      </c>
    </row>
    <row r="92" spans="1:97" ht="18" customHeight="1">
      <c r="A92" s="5">
        <v>81</v>
      </c>
      <c r="B92" s="145"/>
      <c r="C92" s="13"/>
      <c r="D92" s="63"/>
      <c r="E92" s="13"/>
      <c r="F92" s="138" t="str">
        <f>IF(D92="","",DATEDIF(D92,Q4,"y"))</f>
        <v/>
      </c>
      <c r="G92" s="13"/>
      <c r="H92" s="13"/>
      <c r="I92" s="28"/>
      <c r="J92" s="29" t="str">
        <f t="shared" ca="1" si="30"/>
        <v/>
      </c>
      <c r="K92" s="28"/>
      <c r="L92" s="29" t="str">
        <f t="shared" ca="1" si="31"/>
        <v/>
      </c>
      <c r="M92" s="6"/>
      <c r="N92" s="62"/>
      <c r="O92" s="62"/>
      <c r="P92" s="62"/>
      <c r="Q92" s="150"/>
      <c r="R92" s="121"/>
      <c r="S92" s="36" t="str">
        <f t="shared" ca="1" si="32"/>
        <v/>
      </c>
      <c r="T92" s="6"/>
      <c r="U92" s="62"/>
      <c r="V92" s="62"/>
      <c r="W92" s="62"/>
      <c r="X92" s="52"/>
      <c r="Y92" s="36"/>
      <c r="Z92" s="143" t="str">
        <f t="shared" ca="1" si="33"/>
        <v/>
      </c>
      <c r="AA92" s="6"/>
      <c r="AB92" s="62"/>
      <c r="AC92" s="62"/>
      <c r="AD92" s="150"/>
      <c r="AE92" s="28"/>
      <c r="AF92" s="29" t="str">
        <f t="shared" ca="1" si="34"/>
        <v/>
      </c>
      <c r="AG92" s="28"/>
      <c r="AH92" s="29" t="str">
        <f t="shared" ca="1" si="35"/>
        <v/>
      </c>
      <c r="AI92" s="121"/>
      <c r="AJ92" s="36" t="str">
        <f t="shared" ca="1" si="36"/>
        <v/>
      </c>
      <c r="AK92" s="28"/>
      <c r="AL92" s="29" t="str">
        <f t="shared" ca="1" si="37"/>
        <v/>
      </c>
      <c r="AM92" s="20" t="str">
        <f t="shared" si="38"/>
        <v/>
      </c>
      <c r="AN92" s="7" t="str">
        <f t="shared" si="39"/>
        <v/>
      </c>
      <c r="AO92" s="9" t="str">
        <f>IF(AM92=7,VLOOKUP(AN92,設定!$A$2:$B$6,2,1),"---")</f>
        <v>---</v>
      </c>
      <c r="AP92" s="98"/>
      <c r="AQ92" s="99"/>
      <c r="AR92" s="99"/>
      <c r="AS92" s="100" t="s">
        <v>115</v>
      </c>
      <c r="AT92" s="101"/>
      <c r="AU92" s="100"/>
      <c r="AV92" s="102"/>
      <c r="AW92" s="103" t="str">
        <f t="shared" si="40"/>
        <v/>
      </c>
      <c r="AX92" s="100" t="s">
        <v>115</v>
      </c>
      <c r="AY92" s="100" t="s">
        <v>115</v>
      </c>
      <c r="AZ92" s="100" t="s">
        <v>115</v>
      </c>
      <c r="BA92" s="100"/>
      <c r="BB92" s="100"/>
      <c r="BC92" s="100"/>
      <c r="BD92" s="100"/>
      <c r="BE92" s="104"/>
      <c r="BF92" s="105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255"/>
      <c r="BY92" s="50"/>
      <c r="CA92">
        <v>81</v>
      </c>
      <c r="CB92" s="18" t="str">
        <f t="shared" si="41"/>
        <v/>
      </c>
      <c r="CC92" s="18" t="str">
        <f t="shared" si="42"/>
        <v>立得点表!3:12</v>
      </c>
      <c r="CD92" s="116" t="str">
        <f t="shared" si="43"/>
        <v>立得点表!16:25</v>
      </c>
      <c r="CE92" s="18" t="str">
        <f t="shared" si="44"/>
        <v>立3段得点表!3:13</v>
      </c>
      <c r="CF92" s="116" t="str">
        <f t="shared" si="45"/>
        <v>立3段得点表!16:25</v>
      </c>
      <c r="CG92" s="18" t="str">
        <f t="shared" si="46"/>
        <v>ボール得点表!3:13</v>
      </c>
      <c r="CH92" s="116" t="str">
        <f t="shared" si="47"/>
        <v>ボール得点表!16:25</v>
      </c>
      <c r="CI92" s="18" t="str">
        <f t="shared" si="48"/>
        <v>50m得点表!3:13</v>
      </c>
      <c r="CJ92" s="116" t="str">
        <f t="shared" si="49"/>
        <v>50m得点表!16:25</v>
      </c>
      <c r="CK92" s="18" t="str">
        <f t="shared" si="50"/>
        <v>往得点表!3:13</v>
      </c>
      <c r="CL92" s="116" t="str">
        <f t="shared" si="51"/>
        <v>往得点表!16:25</v>
      </c>
      <c r="CM92" s="18" t="str">
        <f t="shared" si="52"/>
        <v>腕得点表!3:13</v>
      </c>
      <c r="CN92" s="116" t="str">
        <f t="shared" si="53"/>
        <v>腕得点表!16:25</v>
      </c>
      <c r="CO92" s="18" t="str">
        <f t="shared" si="54"/>
        <v>腕膝得点表!3:4</v>
      </c>
      <c r="CP92" s="116" t="str">
        <f t="shared" si="55"/>
        <v>腕膝得点表!8:9</v>
      </c>
      <c r="CQ92" s="18" t="str">
        <f t="shared" si="56"/>
        <v>20mシャトルラン得点表!3:13</v>
      </c>
      <c r="CR92" s="116" t="str">
        <f t="shared" si="57"/>
        <v>20mシャトルラン得点表!16:25</v>
      </c>
      <c r="CS92" t="b">
        <f t="shared" si="58"/>
        <v>0</v>
      </c>
    </row>
    <row r="93" spans="1:97" ht="18" customHeight="1">
      <c r="A93" s="8">
        <v>82</v>
      </c>
      <c r="B93" s="146"/>
      <c r="C93" s="16"/>
      <c r="D93" s="137"/>
      <c r="E93" s="16"/>
      <c r="F93" s="138" t="str">
        <f>IF(D93="","",DATEDIF(D93,Q4,"y"))</f>
        <v/>
      </c>
      <c r="G93" s="16"/>
      <c r="H93" s="16"/>
      <c r="I93" s="32"/>
      <c r="J93" s="29" t="str">
        <f t="shared" ca="1" si="30"/>
        <v/>
      </c>
      <c r="K93" s="32"/>
      <c r="L93" s="29" t="str">
        <f t="shared" ca="1" si="31"/>
        <v/>
      </c>
      <c r="M93" s="6"/>
      <c r="N93" s="62"/>
      <c r="O93" s="62"/>
      <c r="P93" s="62"/>
      <c r="Q93" s="150"/>
      <c r="R93" s="121"/>
      <c r="S93" s="36" t="str">
        <f t="shared" ca="1" si="32"/>
        <v/>
      </c>
      <c r="T93" s="6"/>
      <c r="U93" s="62"/>
      <c r="V93" s="62"/>
      <c r="W93" s="62"/>
      <c r="X93" s="52"/>
      <c r="Y93" s="36"/>
      <c r="Z93" s="143" t="str">
        <f t="shared" ca="1" si="33"/>
        <v/>
      </c>
      <c r="AA93" s="6"/>
      <c r="AB93" s="62"/>
      <c r="AC93" s="62"/>
      <c r="AD93" s="150"/>
      <c r="AE93" s="32"/>
      <c r="AF93" s="29" t="str">
        <f t="shared" ca="1" si="34"/>
        <v/>
      </c>
      <c r="AG93" s="32"/>
      <c r="AH93" s="29" t="str">
        <f t="shared" ca="1" si="35"/>
        <v/>
      </c>
      <c r="AI93" s="121"/>
      <c r="AJ93" s="36" t="str">
        <f t="shared" ca="1" si="36"/>
        <v/>
      </c>
      <c r="AK93" s="32"/>
      <c r="AL93" s="29" t="str">
        <f t="shared" ca="1" si="37"/>
        <v/>
      </c>
      <c r="AM93" s="7" t="str">
        <f t="shared" si="38"/>
        <v/>
      </c>
      <c r="AN93" s="7" t="str">
        <f t="shared" si="39"/>
        <v/>
      </c>
      <c r="AO93" s="7" t="str">
        <f>IF(AM93=7,VLOOKUP(AN93,設定!$A$2:$B$6,2,1),"---")</f>
        <v>---</v>
      </c>
      <c r="AP93" s="78"/>
      <c r="AQ93" s="79"/>
      <c r="AR93" s="79"/>
      <c r="AS93" s="80" t="s">
        <v>115</v>
      </c>
      <c r="AT93" s="81"/>
      <c r="AU93" s="80"/>
      <c r="AV93" s="82"/>
      <c r="AW93" s="83" t="str">
        <f t="shared" si="40"/>
        <v/>
      </c>
      <c r="AX93" s="80" t="s">
        <v>115</v>
      </c>
      <c r="AY93" s="80" t="s">
        <v>115</v>
      </c>
      <c r="AZ93" s="80" t="s">
        <v>115</v>
      </c>
      <c r="BA93" s="80"/>
      <c r="BB93" s="80"/>
      <c r="BC93" s="80"/>
      <c r="BD93" s="80"/>
      <c r="BE93" s="84"/>
      <c r="BF93" s="95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257"/>
      <c r="BY93" s="50"/>
      <c r="CA93">
        <v>82</v>
      </c>
      <c r="CB93" s="18" t="str">
        <f t="shared" si="41"/>
        <v/>
      </c>
      <c r="CC93" s="18" t="str">
        <f t="shared" si="42"/>
        <v>立得点表!3:12</v>
      </c>
      <c r="CD93" s="116" t="str">
        <f t="shared" si="43"/>
        <v>立得点表!16:25</v>
      </c>
      <c r="CE93" s="18" t="str">
        <f t="shared" si="44"/>
        <v>立3段得点表!3:13</v>
      </c>
      <c r="CF93" s="116" t="str">
        <f t="shared" si="45"/>
        <v>立3段得点表!16:25</v>
      </c>
      <c r="CG93" s="18" t="str">
        <f t="shared" si="46"/>
        <v>ボール得点表!3:13</v>
      </c>
      <c r="CH93" s="116" t="str">
        <f t="shared" si="47"/>
        <v>ボール得点表!16:25</v>
      </c>
      <c r="CI93" s="18" t="str">
        <f t="shared" si="48"/>
        <v>50m得点表!3:13</v>
      </c>
      <c r="CJ93" s="116" t="str">
        <f t="shared" si="49"/>
        <v>50m得点表!16:25</v>
      </c>
      <c r="CK93" s="18" t="str">
        <f t="shared" si="50"/>
        <v>往得点表!3:13</v>
      </c>
      <c r="CL93" s="116" t="str">
        <f t="shared" si="51"/>
        <v>往得点表!16:25</v>
      </c>
      <c r="CM93" s="18" t="str">
        <f t="shared" si="52"/>
        <v>腕得点表!3:13</v>
      </c>
      <c r="CN93" s="116" t="str">
        <f t="shared" si="53"/>
        <v>腕得点表!16:25</v>
      </c>
      <c r="CO93" s="18" t="str">
        <f t="shared" si="54"/>
        <v>腕膝得点表!3:4</v>
      </c>
      <c r="CP93" s="116" t="str">
        <f t="shared" si="55"/>
        <v>腕膝得点表!8:9</v>
      </c>
      <c r="CQ93" s="18" t="str">
        <f t="shared" si="56"/>
        <v>20mシャトルラン得点表!3:13</v>
      </c>
      <c r="CR93" s="116" t="str">
        <f t="shared" si="57"/>
        <v>20mシャトルラン得点表!16:25</v>
      </c>
      <c r="CS93" t="b">
        <f t="shared" si="58"/>
        <v>0</v>
      </c>
    </row>
    <row r="94" spans="1:97" ht="18" customHeight="1">
      <c r="A94" s="8">
        <v>83</v>
      </c>
      <c r="B94" s="146"/>
      <c r="C94" s="16"/>
      <c r="D94" s="16"/>
      <c r="E94" s="16"/>
      <c r="F94" s="138" t="str">
        <f>IF(D94="","",DATEDIF(D94,Q4,"y"))</f>
        <v/>
      </c>
      <c r="G94" s="16"/>
      <c r="H94" s="16"/>
      <c r="I94" s="32"/>
      <c r="J94" s="29" t="str">
        <f t="shared" ca="1" si="30"/>
        <v/>
      </c>
      <c r="K94" s="32"/>
      <c r="L94" s="29" t="str">
        <f t="shared" ca="1" si="31"/>
        <v/>
      </c>
      <c r="M94" s="6"/>
      <c r="N94" s="62"/>
      <c r="O94" s="62"/>
      <c r="P94" s="62"/>
      <c r="Q94" s="150"/>
      <c r="R94" s="121"/>
      <c r="S94" s="36" t="str">
        <f t="shared" ca="1" si="32"/>
        <v/>
      </c>
      <c r="T94" s="6"/>
      <c r="U94" s="62"/>
      <c r="V94" s="62"/>
      <c r="W94" s="62"/>
      <c r="X94" s="52"/>
      <c r="Y94" s="36"/>
      <c r="Z94" s="143" t="str">
        <f t="shared" ca="1" si="33"/>
        <v/>
      </c>
      <c r="AA94" s="6"/>
      <c r="AB94" s="62"/>
      <c r="AC94" s="62"/>
      <c r="AD94" s="150"/>
      <c r="AE94" s="32"/>
      <c r="AF94" s="29" t="str">
        <f t="shared" ca="1" si="34"/>
        <v/>
      </c>
      <c r="AG94" s="32"/>
      <c r="AH94" s="29" t="str">
        <f t="shared" ca="1" si="35"/>
        <v/>
      </c>
      <c r="AI94" s="121"/>
      <c r="AJ94" s="36" t="str">
        <f t="shared" ca="1" si="36"/>
        <v/>
      </c>
      <c r="AK94" s="32"/>
      <c r="AL94" s="29" t="str">
        <f t="shared" ca="1" si="37"/>
        <v/>
      </c>
      <c r="AM94" s="7" t="str">
        <f t="shared" si="38"/>
        <v/>
      </c>
      <c r="AN94" s="7" t="str">
        <f t="shared" si="39"/>
        <v/>
      </c>
      <c r="AO94" s="7" t="str">
        <f>IF(AM94=7,VLOOKUP(AN94,設定!$A$2:$B$6,2,1),"---")</f>
        <v>---</v>
      </c>
      <c r="AP94" s="78"/>
      <c r="AQ94" s="79"/>
      <c r="AR94" s="79"/>
      <c r="AS94" s="80" t="s">
        <v>115</v>
      </c>
      <c r="AT94" s="81"/>
      <c r="AU94" s="80"/>
      <c r="AV94" s="82"/>
      <c r="AW94" s="83" t="str">
        <f t="shared" si="40"/>
        <v/>
      </c>
      <c r="AX94" s="80" t="s">
        <v>115</v>
      </c>
      <c r="AY94" s="80" t="s">
        <v>115</v>
      </c>
      <c r="AZ94" s="80" t="s">
        <v>115</v>
      </c>
      <c r="BA94" s="80"/>
      <c r="BB94" s="80"/>
      <c r="BC94" s="80"/>
      <c r="BD94" s="80"/>
      <c r="BE94" s="84"/>
      <c r="BF94" s="95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257"/>
      <c r="BY94" s="50"/>
      <c r="CA94">
        <v>83</v>
      </c>
      <c r="CB94" s="18" t="str">
        <f t="shared" si="41"/>
        <v/>
      </c>
      <c r="CC94" s="18" t="str">
        <f t="shared" si="42"/>
        <v>立得点表!3:12</v>
      </c>
      <c r="CD94" s="116" t="str">
        <f t="shared" si="43"/>
        <v>立得点表!16:25</v>
      </c>
      <c r="CE94" s="18" t="str">
        <f t="shared" si="44"/>
        <v>立3段得点表!3:13</v>
      </c>
      <c r="CF94" s="116" t="str">
        <f t="shared" si="45"/>
        <v>立3段得点表!16:25</v>
      </c>
      <c r="CG94" s="18" t="str">
        <f t="shared" si="46"/>
        <v>ボール得点表!3:13</v>
      </c>
      <c r="CH94" s="116" t="str">
        <f t="shared" si="47"/>
        <v>ボール得点表!16:25</v>
      </c>
      <c r="CI94" s="18" t="str">
        <f t="shared" si="48"/>
        <v>50m得点表!3:13</v>
      </c>
      <c r="CJ94" s="116" t="str">
        <f t="shared" si="49"/>
        <v>50m得点表!16:25</v>
      </c>
      <c r="CK94" s="18" t="str">
        <f t="shared" si="50"/>
        <v>往得点表!3:13</v>
      </c>
      <c r="CL94" s="116" t="str">
        <f t="shared" si="51"/>
        <v>往得点表!16:25</v>
      </c>
      <c r="CM94" s="18" t="str">
        <f t="shared" si="52"/>
        <v>腕得点表!3:13</v>
      </c>
      <c r="CN94" s="116" t="str">
        <f t="shared" si="53"/>
        <v>腕得点表!16:25</v>
      </c>
      <c r="CO94" s="18" t="str">
        <f t="shared" si="54"/>
        <v>腕膝得点表!3:4</v>
      </c>
      <c r="CP94" s="116" t="str">
        <f t="shared" si="55"/>
        <v>腕膝得点表!8:9</v>
      </c>
      <c r="CQ94" s="18" t="str">
        <f t="shared" si="56"/>
        <v>20mシャトルラン得点表!3:13</v>
      </c>
      <c r="CR94" s="116" t="str">
        <f t="shared" si="57"/>
        <v>20mシャトルラン得点表!16:25</v>
      </c>
      <c r="CS94" t="b">
        <f t="shared" si="58"/>
        <v>0</v>
      </c>
    </row>
    <row r="95" spans="1:97" ht="18" customHeight="1">
      <c r="A95" s="8">
        <v>84</v>
      </c>
      <c r="B95" s="146"/>
      <c r="C95" s="16"/>
      <c r="D95" s="16"/>
      <c r="E95" s="16"/>
      <c r="F95" s="138" t="str">
        <f>IF(D95="","",DATEDIF(D95,Q4,"y"))</f>
        <v/>
      </c>
      <c r="G95" s="16"/>
      <c r="H95" s="16"/>
      <c r="I95" s="32"/>
      <c r="J95" s="29" t="str">
        <f t="shared" ca="1" si="30"/>
        <v/>
      </c>
      <c r="K95" s="32"/>
      <c r="L95" s="29" t="str">
        <f t="shared" ca="1" si="31"/>
        <v/>
      </c>
      <c r="M95" s="6"/>
      <c r="N95" s="62"/>
      <c r="O95" s="62"/>
      <c r="P95" s="62"/>
      <c r="Q95" s="150"/>
      <c r="R95" s="121"/>
      <c r="S95" s="36" t="str">
        <f t="shared" ca="1" si="32"/>
        <v/>
      </c>
      <c r="T95" s="6"/>
      <c r="U95" s="62"/>
      <c r="V95" s="62"/>
      <c r="W95" s="62"/>
      <c r="X95" s="52"/>
      <c r="Y95" s="36"/>
      <c r="Z95" s="143" t="str">
        <f t="shared" ca="1" si="33"/>
        <v/>
      </c>
      <c r="AA95" s="6"/>
      <c r="AB95" s="62"/>
      <c r="AC95" s="62"/>
      <c r="AD95" s="150"/>
      <c r="AE95" s="32"/>
      <c r="AF95" s="29" t="str">
        <f t="shared" ca="1" si="34"/>
        <v/>
      </c>
      <c r="AG95" s="32"/>
      <c r="AH95" s="29" t="str">
        <f t="shared" ca="1" si="35"/>
        <v/>
      </c>
      <c r="AI95" s="121"/>
      <c r="AJ95" s="36" t="str">
        <f t="shared" ca="1" si="36"/>
        <v/>
      </c>
      <c r="AK95" s="32"/>
      <c r="AL95" s="29" t="str">
        <f t="shared" ca="1" si="37"/>
        <v/>
      </c>
      <c r="AM95" s="7" t="str">
        <f t="shared" si="38"/>
        <v/>
      </c>
      <c r="AN95" s="7" t="str">
        <f t="shared" si="39"/>
        <v/>
      </c>
      <c r="AO95" s="7" t="str">
        <f>IF(AM95=7,VLOOKUP(AN95,設定!$A$2:$B$6,2,1),"---")</f>
        <v>---</v>
      </c>
      <c r="AP95" s="78"/>
      <c r="AQ95" s="79"/>
      <c r="AR95" s="79"/>
      <c r="AS95" s="80" t="s">
        <v>115</v>
      </c>
      <c r="AT95" s="81"/>
      <c r="AU95" s="80"/>
      <c r="AV95" s="82"/>
      <c r="AW95" s="83" t="str">
        <f t="shared" si="40"/>
        <v/>
      </c>
      <c r="AX95" s="80" t="s">
        <v>115</v>
      </c>
      <c r="AY95" s="80" t="s">
        <v>115</v>
      </c>
      <c r="AZ95" s="80" t="s">
        <v>115</v>
      </c>
      <c r="BA95" s="80"/>
      <c r="BB95" s="80"/>
      <c r="BC95" s="80"/>
      <c r="BD95" s="80"/>
      <c r="BE95" s="84"/>
      <c r="BF95" s="95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257"/>
      <c r="BY95" s="50"/>
      <c r="CA95">
        <v>84</v>
      </c>
      <c r="CB95" s="18" t="str">
        <f t="shared" si="41"/>
        <v/>
      </c>
      <c r="CC95" s="18" t="str">
        <f t="shared" si="42"/>
        <v>立得点表!3:12</v>
      </c>
      <c r="CD95" s="116" t="str">
        <f t="shared" si="43"/>
        <v>立得点表!16:25</v>
      </c>
      <c r="CE95" s="18" t="str">
        <f t="shared" si="44"/>
        <v>立3段得点表!3:13</v>
      </c>
      <c r="CF95" s="116" t="str">
        <f t="shared" si="45"/>
        <v>立3段得点表!16:25</v>
      </c>
      <c r="CG95" s="18" t="str">
        <f t="shared" si="46"/>
        <v>ボール得点表!3:13</v>
      </c>
      <c r="CH95" s="116" t="str">
        <f t="shared" si="47"/>
        <v>ボール得点表!16:25</v>
      </c>
      <c r="CI95" s="18" t="str">
        <f t="shared" si="48"/>
        <v>50m得点表!3:13</v>
      </c>
      <c r="CJ95" s="116" t="str">
        <f t="shared" si="49"/>
        <v>50m得点表!16:25</v>
      </c>
      <c r="CK95" s="18" t="str">
        <f t="shared" si="50"/>
        <v>往得点表!3:13</v>
      </c>
      <c r="CL95" s="116" t="str">
        <f t="shared" si="51"/>
        <v>往得点表!16:25</v>
      </c>
      <c r="CM95" s="18" t="str">
        <f t="shared" si="52"/>
        <v>腕得点表!3:13</v>
      </c>
      <c r="CN95" s="116" t="str">
        <f t="shared" si="53"/>
        <v>腕得点表!16:25</v>
      </c>
      <c r="CO95" s="18" t="str">
        <f t="shared" si="54"/>
        <v>腕膝得点表!3:4</v>
      </c>
      <c r="CP95" s="116" t="str">
        <f t="shared" si="55"/>
        <v>腕膝得点表!8:9</v>
      </c>
      <c r="CQ95" s="18" t="str">
        <f t="shared" si="56"/>
        <v>20mシャトルラン得点表!3:13</v>
      </c>
      <c r="CR95" s="116" t="str">
        <f t="shared" si="57"/>
        <v>20mシャトルラン得点表!16:25</v>
      </c>
      <c r="CS95" t="b">
        <f t="shared" si="58"/>
        <v>0</v>
      </c>
    </row>
    <row r="96" spans="1:97" s="47" customFormat="1" ht="18" customHeight="1">
      <c r="A96" s="10">
        <v>85</v>
      </c>
      <c r="B96" s="147"/>
      <c r="C96" s="15"/>
      <c r="D96" s="15"/>
      <c r="E96" s="15"/>
      <c r="F96" s="139" t="str">
        <f>IF(D96="","",DATEDIF(D96,Q4,"y"))</f>
        <v/>
      </c>
      <c r="G96" s="15"/>
      <c r="H96" s="15"/>
      <c r="I96" s="30"/>
      <c r="J96" s="31" t="str">
        <f t="shared" ca="1" si="30"/>
        <v/>
      </c>
      <c r="K96" s="30"/>
      <c r="L96" s="31" t="str">
        <f t="shared" ca="1" si="31"/>
        <v/>
      </c>
      <c r="M96" s="59"/>
      <c r="N96" s="60"/>
      <c r="O96" s="60"/>
      <c r="P96" s="60"/>
      <c r="Q96" s="151"/>
      <c r="R96" s="122"/>
      <c r="S96" s="38" t="str">
        <f t="shared" ca="1" si="32"/>
        <v/>
      </c>
      <c r="T96" s="59"/>
      <c r="U96" s="60"/>
      <c r="V96" s="60"/>
      <c r="W96" s="60"/>
      <c r="X96" s="61"/>
      <c r="Y96" s="38"/>
      <c r="Z96" s="144" t="str">
        <f t="shared" ca="1" si="33"/>
        <v/>
      </c>
      <c r="AA96" s="59"/>
      <c r="AB96" s="60"/>
      <c r="AC96" s="60"/>
      <c r="AD96" s="151"/>
      <c r="AE96" s="30"/>
      <c r="AF96" s="31" t="str">
        <f t="shared" ca="1" si="34"/>
        <v/>
      </c>
      <c r="AG96" s="30"/>
      <c r="AH96" s="31" t="str">
        <f t="shared" ca="1" si="35"/>
        <v/>
      </c>
      <c r="AI96" s="122"/>
      <c r="AJ96" s="38" t="str">
        <f t="shared" ca="1" si="36"/>
        <v/>
      </c>
      <c r="AK96" s="30"/>
      <c r="AL96" s="31" t="str">
        <f t="shared" ca="1" si="37"/>
        <v/>
      </c>
      <c r="AM96" s="11" t="str">
        <f t="shared" si="38"/>
        <v/>
      </c>
      <c r="AN96" s="11" t="str">
        <f t="shared" si="39"/>
        <v/>
      </c>
      <c r="AO96" s="11" t="str">
        <f>IF(AM96=7,VLOOKUP(AN96,設定!$A$2:$B$6,2,1),"---")</f>
        <v>---</v>
      </c>
      <c r="AP96" s="85"/>
      <c r="AQ96" s="86"/>
      <c r="AR96" s="86"/>
      <c r="AS96" s="87" t="s">
        <v>115</v>
      </c>
      <c r="AT96" s="88"/>
      <c r="AU96" s="87"/>
      <c r="AV96" s="89"/>
      <c r="AW96" s="90" t="str">
        <f t="shared" si="40"/>
        <v/>
      </c>
      <c r="AX96" s="87" t="s">
        <v>115</v>
      </c>
      <c r="AY96" s="87" t="s">
        <v>115</v>
      </c>
      <c r="AZ96" s="87" t="s">
        <v>115</v>
      </c>
      <c r="BA96" s="87"/>
      <c r="BB96" s="87"/>
      <c r="BC96" s="87"/>
      <c r="BD96" s="87"/>
      <c r="BE96" s="91"/>
      <c r="BF96" s="96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256"/>
      <c r="BY96" s="106"/>
      <c r="CA96" s="47">
        <v>85</v>
      </c>
      <c r="CB96" s="47" t="str">
        <f t="shared" si="41"/>
        <v/>
      </c>
      <c r="CC96" s="47" t="str">
        <f t="shared" si="42"/>
        <v>立得点表!3:12</v>
      </c>
      <c r="CD96" s="156" t="str">
        <f t="shared" si="43"/>
        <v>立得点表!16:25</v>
      </c>
      <c r="CE96" s="47" t="str">
        <f t="shared" si="44"/>
        <v>立3段得点表!3:13</v>
      </c>
      <c r="CF96" s="156" t="str">
        <f t="shared" si="45"/>
        <v>立3段得点表!16:25</v>
      </c>
      <c r="CG96" s="47" t="str">
        <f t="shared" si="46"/>
        <v>ボール得点表!3:13</v>
      </c>
      <c r="CH96" s="156" t="str">
        <f t="shared" si="47"/>
        <v>ボール得点表!16:25</v>
      </c>
      <c r="CI96" s="47" t="str">
        <f t="shared" si="48"/>
        <v>50m得点表!3:13</v>
      </c>
      <c r="CJ96" s="156" t="str">
        <f t="shared" si="49"/>
        <v>50m得点表!16:25</v>
      </c>
      <c r="CK96" s="47" t="str">
        <f t="shared" si="50"/>
        <v>往得点表!3:13</v>
      </c>
      <c r="CL96" s="156" t="str">
        <f t="shared" si="51"/>
        <v>往得点表!16:25</v>
      </c>
      <c r="CM96" s="47" t="str">
        <f t="shared" si="52"/>
        <v>腕得点表!3:13</v>
      </c>
      <c r="CN96" s="156" t="str">
        <f t="shared" si="53"/>
        <v>腕得点表!16:25</v>
      </c>
      <c r="CO96" s="140" t="str">
        <f t="shared" si="54"/>
        <v>腕膝得点表!3:4</v>
      </c>
      <c r="CP96" s="141" t="str">
        <f t="shared" si="55"/>
        <v>腕膝得点表!8:9</v>
      </c>
      <c r="CQ96" s="47" t="str">
        <f t="shared" si="56"/>
        <v>20mシャトルラン得点表!3:13</v>
      </c>
      <c r="CR96" s="156" t="str">
        <f t="shared" si="57"/>
        <v>20mシャトルラン得点表!16:25</v>
      </c>
      <c r="CS96" s="47" t="b">
        <f t="shared" si="58"/>
        <v>0</v>
      </c>
    </row>
    <row r="97" spans="1:97" ht="18" customHeight="1">
      <c r="A97" s="5">
        <v>86</v>
      </c>
      <c r="B97" s="145"/>
      <c r="C97" s="13"/>
      <c r="D97" s="63"/>
      <c r="E97" s="13"/>
      <c r="F97" s="138" t="str">
        <f>IF(D97="","",DATEDIF(D97,Q4,"y"))</f>
        <v/>
      </c>
      <c r="G97" s="13"/>
      <c r="H97" s="13"/>
      <c r="I97" s="28"/>
      <c r="J97" s="29" t="str">
        <f t="shared" ca="1" si="30"/>
        <v/>
      </c>
      <c r="K97" s="28"/>
      <c r="L97" s="29" t="str">
        <f t="shared" ca="1" si="31"/>
        <v/>
      </c>
      <c r="M97" s="6"/>
      <c r="N97" s="62"/>
      <c r="O97" s="62"/>
      <c r="P97" s="62"/>
      <c r="Q97" s="150"/>
      <c r="R97" s="121"/>
      <c r="S97" s="36" t="str">
        <f t="shared" ca="1" si="32"/>
        <v/>
      </c>
      <c r="T97" s="6"/>
      <c r="U97" s="62"/>
      <c r="V97" s="62"/>
      <c r="W97" s="62"/>
      <c r="X97" s="52"/>
      <c r="Y97" s="36"/>
      <c r="Z97" s="143" t="str">
        <f t="shared" ca="1" si="33"/>
        <v/>
      </c>
      <c r="AA97" s="6"/>
      <c r="AB97" s="62"/>
      <c r="AC97" s="62"/>
      <c r="AD97" s="150"/>
      <c r="AE97" s="28"/>
      <c r="AF97" s="29" t="str">
        <f t="shared" ca="1" si="34"/>
        <v/>
      </c>
      <c r="AG97" s="28"/>
      <c r="AH97" s="29" t="str">
        <f t="shared" ca="1" si="35"/>
        <v/>
      </c>
      <c r="AI97" s="121"/>
      <c r="AJ97" s="36" t="str">
        <f t="shared" ca="1" si="36"/>
        <v/>
      </c>
      <c r="AK97" s="28"/>
      <c r="AL97" s="29" t="str">
        <f t="shared" ca="1" si="37"/>
        <v/>
      </c>
      <c r="AM97" s="20" t="str">
        <f t="shared" si="38"/>
        <v/>
      </c>
      <c r="AN97" s="7" t="str">
        <f t="shared" si="39"/>
        <v/>
      </c>
      <c r="AO97" s="9" t="str">
        <f>IF(AM97=7,VLOOKUP(AN97,設定!$A$2:$B$6,2,1),"---")</f>
        <v>---</v>
      </c>
      <c r="AP97" s="98"/>
      <c r="AQ97" s="99"/>
      <c r="AR97" s="99"/>
      <c r="AS97" s="100" t="s">
        <v>115</v>
      </c>
      <c r="AT97" s="101"/>
      <c r="AU97" s="100"/>
      <c r="AV97" s="102"/>
      <c r="AW97" s="103" t="str">
        <f t="shared" si="40"/>
        <v/>
      </c>
      <c r="AX97" s="100" t="s">
        <v>115</v>
      </c>
      <c r="AY97" s="100" t="s">
        <v>115</v>
      </c>
      <c r="AZ97" s="100" t="s">
        <v>115</v>
      </c>
      <c r="BA97" s="100"/>
      <c r="BB97" s="100"/>
      <c r="BC97" s="100"/>
      <c r="BD97" s="100"/>
      <c r="BE97" s="104"/>
      <c r="BF97" s="105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255"/>
      <c r="BY97" s="50"/>
      <c r="CA97">
        <v>86</v>
      </c>
      <c r="CB97" s="18" t="str">
        <f t="shared" si="41"/>
        <v/>
      </c>
      <c r="CC97" s="18" t="str">
        <f t="shared" si="42"/>
        <v>立得点表!3:12</v>
      </c>
      <c r="CD97" s="116" t="str">
        <f t="shared" si="43"/>
        <v>立得点表!16:25</v>
      </c>
      <c r="CE97" s="18" t="str">
        <f t="shared" si="44"/>
        <v>立3段得点表!3:13</v>
      </c>
      <c r="CF97" s="116" t="str">
        <f t="shared" si="45"/>
        <v>立3段得点表!16:25</v>
      </c>
      <c r="CG97" s="18" t="str">
        <f t="shared" si="46"/>
        <v>ボール得点表!3:13</v>
      </c>
      <c r="CH97" s="116" t="str">
        <f t="shared" si="47"/>
        <v>ボール得点表!16:25</v>
      </c>
      <c r="CI97" s="18" t="str">
        <f t="shared" si="48"/>
        <v>50m得点表!3:13</v>
      </c>
      <c r="CJ97" s="116" t="str">
        <f t="shared" si="49"/>
        <v>50m得点表!16:25</v>
      </c>
      <c r="CK97" s="18" t="str">
        <f t="shared" si="50"/>
        <v>往得点表!3:13</v>
      </c>
      <c r="CL97" s="116" t="str">
        <f t="shared" si="51"/>
        <v>往得点表!16:25</v>
      </c>
      <c r="CM97" s="18" t="str">
        <f t="shared" si="52"/>
        <v>腕得点表!3:13</v>
      </c>
      <c r="CN97" s="116" t="str">
        <f t="shared" si="53"/>
        <v>腕得点表!16:25</v>
      </c>
      <c r="CO97" s="18" t="str">
        <f t="shared" si="54"/>
        <v>腕膝得点表!3:4</v>
      </c>
      <c r="CP97" s="116" t="str">
        <f t="shared" si="55"/>
        <v>腕膝得点表!8:9</v>
      </c>
      <c r="CQ97" s="18" t="str">
        <f t="shared" si="56"/>
        <v>20mシャトルラン得点表!3:13</v>
      </c>
      <c r="CR97" s="116" t="str">
        <f t="shared" si="57"/>
        <v>20mシャトルラン得点表!16:25</v>
      </c>
      <c r="CS97" t="b">
        <f t="shared" si="58"/>
        <v>0</v>
      </c>
    </row>
    <row r="98" spans="1:97" ht="18" customHeight="1">
      <c r="A98" s="8">
        <v>87</v>
      </c>
      <c r="B98" s="146"/>
      <c r="C98" s="16"/>
      <c r="D98" s="137"/>
      <c r="E98" s="16"/>
      <c r="F98" s="138" t="str">
        <f>IF(D98="","",DATEDIF(D98,Q4,"y"))</f>
        <v/>
      </c>
      <c r="G98" s="16"/>
      <c r="H98" s="16"/>
      <c r="I98" s="32"/>
      <c r="J98" s="29" t="str">
        <f t="shared" ca="1" si="30"/>
        <v/>
      </c>
      <c r="K98" s="32"/>
      <c r="L98" s="29" t="str">
        <f t="shared" ca="1" si="31"/>
        <v/>
      </c>
      <c r="M98" s="6"/>
      <c r="N98" s="62"/>
      <c r="O98" s="62"/>
      <c r="P98" s="62"/>
      <c r="Q98" s="150"/>
      <c r="R98" s="121"/>
      <c r="S98" s="36" t="str">
        <f t="shared" ca="1" si="32"/>
        <v/>
      </c>
      <c r="T98" s="6"/>
      <c r="U98" s="62"/>
      <c r="V98" s="62"/>
      <c r="W98" s="62"/>
      <c r="X98" s="52"/>
      <c r="Y98" s="36"/>
      <c r="Z98" s="143" t="str">
        <f t="shared" ca="1" si="33"/>
        <v/>
      </c>
      <c r="AA98" s="6"/>
      <c r="AB98" s="62"/>
      <c r="AC98" s="62"/>
      <c r="AD98" s="150"/>
      <c r="AE98" s="32"/>
      <c r="AF98" s="29" t="str">
        <f t="shared" ca="1" si="34"/>
        <v/>
      </c>
      <c r="AG98" s="32"/>
      <c r="AH98" s="29" t="str">
        <f t="shared" ca="1" si="35"/>
        <v/>
      </c>
      <c r="AI98" s="121"/>
      <c r="AJ98" s="36" t="str">
        <f t="shared" ca="1" si="36"/>
        <v/>
      </c>
      <c r="AK98" s="32"/>
      <c r="AL98" s="29" t="str">
        <f t="shared" ca="1" si="37"/>
        <v/>
      </c>
      <c r="AM98" s="7" t="str">
        <f t="shared" si="38"/>
        <v/>
      </c>
      <c r="AN98" s="7" t="str">
        <f t="shared" si="39"/>
        <v/>
      </c>
      <c r="AO98" s="7" t="str">
        <f>IF(AM98=7,VLOOKUP(AN98,設定!$A$2:$B$6,2,1),"---")</f>
        <v>---</v>
      </c>
      <c r="AP98" s="78"/>
      <c r="AQ98" s="79"/>
      <c r="AR98" s="79"/>
      <c r="AS98" s="80" t="s">
        <v>115</v>
      </c>
      <c r="AT98" s="81"/>
      <c r="AU98" s="80"/>
      <c r="AV98" s="82"/>
      <c r="AW98" s="83" t="str">
        <f t="shared" si="40"/>
        <v/>
      </c>
      <c r="AX98" s="80" t="s">
        <v>115</v>
      </c>
      <c r="AY98" s="80" t="s">
        <v>115</v>
      </c>
      <c r="AZ98" s="80" t="s">
        <v>115</v>
      </c>
      <c r="BA98" s="80"/>
      <c r="BB98" s="80"/>
      <c r="BC98" s="80"/>
      <c r="BD98" s="80"/>
      <c r="BE98" s="84"/>
      <c r="BF98" s="95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257"/>
      <c r="BY98" s="50"/>
      <c r="CA98">
        <v>87</v>
      </c>
      <c r="CB98" s="18" t="str">
        <f t="shared" si="41"/>
        <v/>
      </c>
      <c r="CC98" s="18" t="str">
        <f t="shared" si="42"/>
        <v>立得点表!3:12</v>
      </c>
      <c r="CD98" s="116" t="str">
        <f t="shared" si="43"/>
        <v>立得点表!16:25</v>
      </c>
      <c r="CE98" s="18" t="str">
        <f t="shared" si="44"/>
        <v>立3段得点表!3:13</v>
      </c>
      <c r="CF98" s="116" t="str">
        <f t="shared" si="45"/>
        <v>立3段得点表!16:25</v>
      </c>
      <c r="CG98" s="18" t="str">
        <f t="shared" si="46"/>
        <v>ボール得点表!3:13</v>
      </c>
      <c r="CH98" s="116" t="str">
        <f t="shared" si="47"/>
        <v>ボール得点表!16:25</v>
      </c>
      <c r="CI98" s="18" t="str">
        <f t="shared" si="48"/>
        <v>50m得点表!3:13</v>
      </c>
      <c r="CJ98" s="116" t="str">
        <f t="shared" si="49"/>
        <v>50m得点表!16:25</v>
      </c>
      <c r="CK98" s="18" t="str">
        <f t="shared" si="50"/>
        <v>往得点表!3:13</v>
      </c>
      <c r="CL98" s="116" t="str">
        <f t="shared" si="51"/>
        <v>往得点表!16:25</v>
      </c>
      <c r="CM98" s="18" t="str">
        <f t="shared" si="52"/>
        <v>腕得点表!3:13</v>
      </c>
      <c r="CN98" s="116" t="str">
        <f t="shared" si="53"/>
        <v>腕得点表!16:25</v>
      </c>
      <c r="CO98" s="18" t="str">
        <f t="shared" si="54"/>
        <v>腕膝得点表!3:4</v>
      </c>
      <c r="CP98" s="116" t="str">
        <f t="shared" si="55"/>
        <v>腕膝得点表!8:9</v>
      </c>
      <c r="CQ98" s="18" t="str">
        <f t="shared" si="56"/>
        <v>20mシャトルラン得点表!3:13</v>
      </c>
      <c r="CR98" s="116" t="str">
        <f t="shared" si="57"/>
        <v>20mシャトルラン得点表!16:25</v>
      </c>
      <c r="CS98" t="b">
        <f t="shared" si="58"/>
        <v>0</v>
      </c>
    </row>
    <row r="99" spans="1:97" ht="18" customHeight="1">
      <c r="A99" s="8">
        <v>88</v>
      </c>
      <c r="B99" s="146"/>
      <c r="C99" s="16"/>
      <c r="D99" s="16"/>
      <c r="E99" s="16"/>
      <c r="F99" s="138" t="str">
        <f>IF(D99="","",DATEDIF(D99,Q4,"y"))</f>
        <v/>
      </c>
      <c r="G99" s="16"/>
      <c r="H99" s="16"/>
      <c r="I99" s="32"/>
      <c r="J99" s="29" t="str">
        <f t="shared" ca="1" si="30"/>
        <v/>
      </c>
      <c r="K99" s="32"/>
      <c r="L99" s="29" t="str">
        <f t="shared" ca="1" si="31"/>
        <v/>
      </c>
      <c r="M99" s="6"/>
      <c r="N99" s="62"/>
      <c r="O99" s="62"/>
      <c r="P99" s="62"/>
      <c r="Q99" s="150"/>
      <c r="R99" s="121"/>
      <c r="S99" s="36" t="str">
        <f t="shared" ca="1" si="32"/>
        <v/>
      </c>
      <c r="T99" s="6"/>
      <c r="U99" s="62"/>
      <c r="V99" s="62"/>
      <c r="W99" s="62"/>
      <c r="X99" s="52"/>
      <c r="Y99" s="36"/>
      <c r="Z99" s="143" t="str">
        <f t="shared" ca="1" si="33"/>
        <v/>
      </c>
      <c r="AA99" s="6"/>
      <c r="AB99" s="62"/>
      <c r="AC99" s="62"/>
      <c r="AD99" s="150"/>
      <c r="AE99" s="32"/>
      <c r="AF99" s="29" t="str">
        <f t="shared" ca="1" si="34"/>
        <v/>
      </c>
      <c r="AG99" s="32"/>
      <c r="AH99" s="29" t="str">
        <f t="shared" ca="1" si="35"/>
        <v/>
      </c>
      <c r="AI99" s="121"/>
      <c r="AJ99" s="36" t="str">
        <f t="shared" ca="1" si="36"/>
        <v/>
      </c>
      <c r="AK99" s="32"/>
      <c r="AL99" s="29" t="str">
        <f t="shared" ca="1" si="37"/>
        <v/>
      </c>
      <c r="AM99" s="7" t="str">
        <f t="shared" si="38"/>
        <v/>
      </c>
      <c r="AN99" s="7" t="str">
        <f t="shared" si="39"/>
        <v/>
      </c>
      <c r="AO99" s="7" t="str">
        <f>IF(AM99=7,VLOOKUP(AN99,設定!$A$2:$B$6,2,1),"---")</f>
        <v>---</v>
      </c>
      <c r="AP99" s="78"/>
      <c r="AQ99" s="79"/>
      <c r="AR99" s="79"/>
      <c r="AS99" s="80" t="s">
        <v>115</v>
      </c>
      <c r="AT99" s="81"/>
      <c r="AU99" s="80"/>
      <c r="AV99" s="82"/>
      <c r="AW99" s="83" t="str">
        <f t="shared" si="40"/>
        <v/>
      </c>
      <c r="AX99" s="80" t="s">
        <v>115</v>
      </c>
      <c r="AY99" s="80" t="s">
        <v>115</v>
      </c>
      <c r="AZ99" s="80" t="s">
        <v>115</v>
      </c>
      <c r="BA99" s="80"/>
      <c r="BB99" s="80"/>
      <c r="BC99" s="80"/>
      <c r="BD99" s="80"/>
      <c r="BE99" s="84"/>
      <c r="BF99" s="95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257"/>
      <c r="BY99" s="50"/>
      <c r="CA99">
        <v>88</v>
      </c>
      <c r="CB99" s="18" t="str">
        <f t="shared" si="41"/>
        <v/>
      </c>
      <c r="CC99" s="18" t="str">
        <f t="shared" si="42"/>
        <v>立得点表!3:12</v>
      </c>
      <c r="CD99" s="116" t="str">
        <f t="shared" si="43"/>
        <v>立得点表!16:25</v>
      </c>
      <c r="CE99" s="18" t="str">
        <f t="shared" si="44"/>
        <v>立3段得点表!3:13</v>
      </c>
      <c r="CF99" s="116" t="str">
        <f t="shared" si="45"/>
        <v>立3段得点表!16:25</v>
      </c>
      <c r="CG99" s="18" t="str">
        <f t="shared" si="46"/>
        <v>ボール得点表!3:13</v>
      </c>
      <c r="CH99" s="116" t="str">
        <f t="shared" si="47"/>
        <v>ボール得点表!16:25</v>
      </c>
      <c r="CI99" s="18" t="str">
        <f t="shared" si="48"/>
        <v>50m得点表!3:13</v>
      </c>
      <c r="CJ99" s="116" t="str">
        <f t="shared" si="49"/>
        <v>50m得点表!16:25</v>
      </c>
      <c r="CK99" s="18" t="str">
        <f t="shared" si="50"/>
        <v>往得点表!3:13</v>
      </c>
      <c r="CL99" s="116" t="str">
        <f t="shared" si="51"/>
        <v>往得点表!16:25</v>
      </c>
      <c r="CM99" s="18" t="str">
        <f t="shared" si="52"/>
        <v>腕得点表!3:13</v>
      </c>
      <c r="CN99" s="116" t="str">
        <f t="shared" si="53"/>
        <v>腕得点表!16:25</v>
      </c>
      <c r="CO99" s="18" t="str">
        <f t="shared" si="54"/>
        <v>腕膝得点表!3:4</v>
      </c>
      <c r="CP99" s="116" t="str">
        <f t="shared" si="55"/>
        <v>腕膝得点表!8:9</v>
      </c>
      <c r="CQ99" s="18" t="str">
        <f t="shared" si="56"/>
        <v>20mシャトルラン得点表!3:13</v>
      </c>
      <c r="CR99" s="116" t="str">
        <f t="shared" si="57"/>
        <v>20mシャトルラン得点表!16:25</v>
      </c>
      <c r="CS99" t="b">
        <f t="shared" si="58"/>
        <v>0</v>
      </c>
    </row>
    <row r="100" spans="1:97" ht="18" customHeight="1">
      <c r="A100" s="8">
        <v>89</v>
      </c>
      <c r="B100" s="146"/>
      <c r="C100" s="16"/>
      <c r="D100" s="16"/>
      <c r="E100" s="16"/>
      <c r="F100" s="138" t="str">
        <f>IF(D100="","",DATEDIF(D100,Q4,"y"))</f>
        <v/>
      </c>
      <c r="G100" s="16"/>
      <c r="H100" s="16"/>
      <c r="I100" s="32"/>
      <c r="J100" s="29" t="str">
        <f t="shared" ca="1" si="30"/>
        <v/>
      </c>
      <c r="K100" s="32"/>
      <c r="L100" s="29" t="str">
        <f t="shared" ca="1" si="31"/>
        <v/>
      </c>
      <c r="M100" s="6"/>
      <c r="N100" s="62"/>
      <c r="O100" s="62"/>
      <c r="P100" s="62"/>
      <c r="Q100" s="150"/>
      <c r="R100" s="121"/>
      <c r="S100" s="36" t="str">
        <f t="shared" ca="1" si="32"/>
        <v/>
      </c>
      <c r="T100" s="6"/>
      <c r="U100" s="62"/>
      <c r="V100" s="62"/>
      <c r="W100" s="62"/>
      <c r="X100" s="52"/>
      <c r="Y100" s="36"/>
      <c r="Z100" s="143" t="str">
        <f t="shared" ca="1" si="33"/>
        <v/>
      </c>
      <c r="AA100" s="6"/>
      <c r="AB100" s="62"/>
      <c r="AC100" s="62"/>
      <c r="AD100" s="150"/>
      <c r="AE100" s="32"/>
      <c r="AF100" s="29" t="str">
        <f t="shared" ca="1" si="34"/>
        <v/>
      </c>
      <c r="AG100" s="32"/>
      <c r="AH100" s="29" t="str">
        <f t="shared" ca="1" si="35"/>
        <v/>
      </c>
      <c r="AI100" s="121"/>
      <c r="AJ100" s="36" t="str">
        <f t="shared" ca="1" si="36"/>
        <v/>
      </c>
      <c r="AK100" s="32"/>
      <c r="AL100" s="29" t="str">
        <f t="shared" ca="1" si="37"/>
        <v/>
      </c>
      <c r="AM100" s="7" t="str">
        <f t="shared" si="38"/>
        <v/>
      </c>
      <c r="AN100" s="7" t="str">
        <f t="shared" si="39"/>
        <v/>
      </c>
      <c r="AO100" s="7" t="str">
        <f>IF(AM100=7,VLOOKUP(AN100,設定!$A$2:$B$6,2,1),"---")</f>
        <v>---</v>
      </c>
      <c r="AP100" s="78"/>
      <c r="AQ100" s="79"/>
      <c r="AR100" s="79"/>
      <c r="AS100" s="80" t="s">
        <v>115</v>
      </c>
      <c r="AT100" s="81"/>
      <c r="AU100" s="80"/>
      <c r="AV100" s="82"/>
      <c r="AW100" s="83" t="str">
        <f t="shared" si="40"/>
        <v/>
      </c>
      <c r="AX100" s="80" t="s">
        <v>115</v>
      </c>
      <c r="AY100" s="80" t="s">
        <v>115</v>
      </c>
      <c r="AZ100" s="80" t="s">
        <v>115</v>
      </c>
      <c r="BA100" s="80"/>
      <c r="BB100" s="80"/>
      <c r="BC100" s="80"/>
      <c r="BD100" s="80"/>
      <c r="BE100" s="84"/>
      <c r="BF100" s="95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257"/>
      <c r="BY100" s="50"/>
      <c r="CA100">
        <v>89</v>
      </c>
      <c r="CB100" s="18" t="str">
        <f t="shared" si="41"/>
        <v/>
      </c>
      <c r="CC100" s="18" t="str">
        <f t="shared" si="42"/>
        <v>立得点表!3:12</v>
      </c>
      <c r="CD100" s="116" t="str">
        <f t="shared" si="43"/>
        <v>立得点表!16:25</v>
      </c>
      <c r="CE100" s="18" t="str">
        <f t="shared" si="44"/>
        <v>立3段得点表!3:13</v>
      </c>
      <c r="CF100" s="116" t="str">
        <f t="shared" si="45"/>
        <v>立3段得点表!16:25</v>
      </c>
      <c r="CG100" s="18" t="str">
        <f t="shared" si="46"/>
        <v>ボール得点表!3:13</v>
      </c>
      <c r="CH100" s="116" t="str">
        <f t="shared" si="47"/>
        <v>ボール得点表!16:25</v>
      </c>
      <c r="CI100" s="18" t="str">
        <f t="shared" si="48"/>
        <v>50m得点表!3:13</v>
      </c>
      <c r="CJ100" s="116" t="str">
        <f t="shared" si="49"/>
        <v>50m得点表!16:25</v>
      </c>
      <c r="CK100" s="18" t="str">
        <f t="shared" si="50"/>
        <v>往得点表!3:13</v>
      </c>
      <c r="CL100" s="116" t="str">
        <f t="shared" si="51"/>
        <v>往得点表!16:25</v>
      </c>
      <c r="CM100" s="18" t="str">
        <f t="shared" si="52"/>
        <v>腕得点表!3:13</v>
      </c>
      <c r="CN100" s="116" t="str">
        <f t="shared" si="53"/>
        <v>腕得点表!16:25</v>
      </c>
      <c r="CO100" s="18" t="str">
        <f t="shared" si="54"/>
        <v>腕膝得点表!3:4</v>
      </c>
      <c r="CP100" s="116" t="str">
        <f t="shared" si="55"/>
        <v>腕膝得点表!8:9</v>
      </c>
      <c r="CQ100" s="18" t="str">
        <f t="shared" si="56"/>
        <v>20mシャトルラン得点表!3:13</v>
      </c>
      <c r="CR100" s="116" t="str">
        <f t="shared" si="57"/>
        <v>20mシャトルラン得点表!16:25</v>
      </c>
      <c r="CS100" t="b">
        <f t="shared" si="58"/>
        <v>0</v>
      </c>
    </row>
    <row r="101" spans="1:97" s="47" customFormat="1" ht="18" customHeight="1">
      <c r="A101" s="10">
        <v>90</v>
      </c>
      <c r="B101" s="147"/>
      <c r="C101" s="15"/>
      <c r="D101" s="15"/>
      <c r="E101" s="15"/>
      <c r="F101" s="139" t="str">
        <f>IF(D101="","",DATEDIF(D101,Q4,"y"))</f>
        <v/>
      </c>
      <c r="G101" s="15"/>
      <c r="H101" s="15"/>
      <c r="I101" s="30"/>
      <c r="J101" s="31" t="str">
        <f t="shared" ca="1" si="30"/>
        <v/>
      </c>
      <c r="K101" s="30"/>
      <c r="L101" s="31" t="str">
        <f t="shared" ca="1" si="31"/>
        <v/>
      </c>
      <c r="M101" s="59"/>
      <c r="N101" s="60"/>
      <c r="O101" s="60"/>
      <c r="P101" s="60"/>
      <c r="Q101" s="151"/>
      <c r="R101" s="122"/>
      <c r="S101" s="38" t="str">
        <f t="shared" ca="1" si="32"/>
        <v/>
      </c>
      <c r="T101" s="59"/>
      <c r="U101" s="60"/>
      <c r="V101" s="60"/>
      <c r="W101" s="60"/>
      <c r="X101" s="61"/>
      <c r="Y101" s="38"/>
      <c r="Z101" s="144" t="str">
        <f t="shared" ca="1" si="33"/>
        <v/>
      </c>
      <c r="AA101" s="59"/>
      <c r="AB101" s="60"/>
      <c r="AC101" s="60"/>
      <c r="AD101" s="151"/>
      <c r="AE101" s="30"/>
      <c r="AF101" s="31" t="str">
        <f t="shared" ca="1" si="34"/>
        <v/>
      </c>
      <c r="AG101" s="30"/>
      <c r="AH101" s="31" t="str">
        <f t="shared" ca="1" si="35"/>
        <v/>
      </c>
      <c r="AI101" s="122"/>
      <c r="AJ101" s="38" t="str">
        <f t="shared" ca="1" si="36"/>
        <v/>
      </c>
      <c r="AK101" s="30"/>
      <c r="AL101" s="31" t="str">
        <f t="shared" ca="1" si="37"/>
        <v/>
      </c>
      <c r="AM101" s="11" t="str">
        <f t="shared" si="38"/>
        <v/>
      </c>
      <c r="AN101" s="11" t="str">
        <f t="shared" si="39"/>
        <v/>
      </c>
      <c r="AO101" s="11" t="str">
        <f>IF(AM101=7,VLOOKUP(AN101,設定!$A$2:$B$6,2,1),"---")</f>
        <v>---</v>
      </c>
      <c r="AP101" s="85"/>
      <c r="AQ101" s="86"/>
      <c r="AR101" s="86"/>
      <c r="AS101" s="87" t="s">
        <v>115</v>
      </c>
      <c r="AT101" s="88"/>
      <c r="AU101" s="87"/>
      <c r="AV101" s="89"/>
      <c r="AW101" s="90" t="str">
        <f t="shared" si="40"/>
        <v/>
      </c>
      <c r="AX101" s="87" t="s">
        <v>115</v>
      </c>
      <c r="AY101" s="87" t="s">
        <v>115</v>
      </c>
      <c r="AZ101" s="87" t="s">
        <v>115</v>
      </c>
      <c r="BA101" s="87"/>
      <c r="BB101" s="87"/>
      <c r="BC101" s="87"/>
      <c r="BD101" s="87"/>
      <c r="BE101" s="91"/>
      <c r="BF101" s="96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256"/>
      <c r="BY101" s="106"/>
      <c r="CA101" s="47">
        <v>90</v>
      </c>
      <c r="CB101" s="47" t="str">
        <f t="shared" si="41"/>
        <v/>
      </c>
      <c r="CC101" s="47" t="str">
        <f t="shared" si="42"/>
        <v>立得点表!3:12</v>
      </c>
      <c r="CD101" s="156" t="str">
        <f t="shared" si="43"/>
        <v>立得点表!16:25</v>
      </c>
      <c r="CE101" s="47" t="str">
        <f t="shared" si="44"/>
        <v>立3段得点表!3:13</v>
      </c>
      <c r="CF101" s="156" t="str">
        <f t="shared" si="45"/>
        <v>立3段得点表!16:25</v>
      </c>
      <c r="CG101" s="47" t="str">
        <f t="shared" si="46"/>
        <v>ボール得点表!3:13</v>
      </c>
      <c r="CH101" s="156" t="str">
        <f t="shared" si="47"/>
        <v>ボール得点表!16:25</v>
      </c>
      <c r="CI101" s="47" t="str">
        <f t="shared" si="48"/>
        <v>50m得点表!3:13</v>
      </c>
      <c r="CJ101" s="156" t="str">
        <f t="shared" si="49"/>
        <v>50m得点表!16:25</v>
      </c>
      <c r="CK101" s="47" t="str">
        <f t="shared" si="50"/>
        <v>往得点表!3:13</v>
      </c>
      <c r="CL101" s="156" t="str">
        <f t="shared" si="51"/>
        <v>往得点表!16:25</v>
      </c>
      <c r="CM101" s="47" t="str">
        <f t="shared" si="52"/>
        <v>腕得点表!3:13</v>
      </c>
      <c r="CN101" s="156" t="str">
        <f t="shared" si="53"/>
        <v>腕得点表!16:25</v>
      </c>
      <c r="CO101" s="140" t="str">
        <f t="shared" si="54"/>
        <v>腕膝得点表!3:4</v>
      </c>
      <c r="CP101" s="141" t="str">
        <f t="shared" si="55"/>
        <v>腕膝得点表!8:9</v>
      </c>
      <c r="CQ101" s="47" t="str">
        <f t="shared" si="56"/>
        <v>20mシャトルラン得点表!3:13</v>
      </c>
      <c r="CR101" s="156" t="str">
        <f t="shared" si="57"/>
        <v>20mシャトルラン得点表!16:25</v>
      </c>
      <c r="CS101" s="47" t="b">
        <f t="shared" si="58"/>
        <v>0</v>
      </c>
    </row>
    <row r="102" spans="1:97" ht="18" customHeight="1">
      <c r="A102" s="5">
        <v>91</v>
      </c>
      <c r="B102" s="145"/>
      <c r="C102" s="13"/>
      <c r="D102" s="63"/>
      <c r="E102" s="13"/>
      <c r="F102" s="138" t="str">
        <f>IF(D102="","",DATEDIF(D102,Q4,"y"))</f>
        <v/>
      </c>
      <c r="G102" s="13"/>
      <c r="H102" s="13"/>
      <c r="I102" s="28"/>
      <c r="J102" s="29" t="str">
        <f t="shared" ca="1" si="30"/>
        <v/>
      </c>
      <c r="K102" s="28"/>
      <c r="L102" s="29" t="str">
        <f t="shared" ca="1" si="31"/>
        <v/>
      </c>
      <c r="M102" s="6"/>
      <c r="N102" s="62"/>
      <c r="O102" s="62"/>
      <c r="P102" s="62"/>
      <c r="Q102" s="150"/>
      <c r="R102" s="121"/>
      <c r="S102" s="36" t="str">
        <f t="shared" ca="1" si="32"/>
        <v/>
      </c>
      <c r="T102" s="6"/>
      <c r="U102" s="62"/>
      <c r="V102" s="62"/>
      <c r="W102" s="62"/>
      <c r="X102" s="52"/>
      <c r="Y102" s="36"/>
      <c r="Z102" s="143" t="str">
        <f t="shared" ca="1" si="33"/>
        <v/>
      </c>
      <c r="AA102" s="6"/>
      <c r="AB102" s="62"/>
      <c r="AC102" s="62"/>
      <c r="AD102" s="150"/>
      <c r="AE102" s="28"/>
      <c r="AF102" s="29" t="str">
        <f t="shared" ca="1" si="34"/>
        <v/>
      </c>
      <c r="AG102" s="28"/>
      <c r="AH102" s="29" t="str">
        <f t="shared" ca="1" si="35"/>
        <v/>
      </c>
      <c r="AI102" s="121"/>
      <c r="AJ102" s="36" t="str">
        <f t="shared" ca="1" si="36"/>
        <v/>
      </c>
      <c r="AK102" s="28"/>
      <c r="AL102" s="29" t="str">
        <f t="shared" ca="1" si="37"/>
        <v/>
      </c>
      <c r="AM102" s="20" t="str">
        <f t="shared" si="38"/>
        <v/>
      </c>
      <c r="AN102" s="7" t="str">
        <f t="shared" si="39"/>
        <v/>
      </c>
      <c r="AO102" s="9" t="str">
        <f>IF(AM102=7,VLOOKUP(AN102,設定!$A$2:$B$6,2,1),"---")</f>
        <v>---</v>
      </c>
      <c r="AP102" s="98"/>
      <c r="AQ102" s="99"/>
      <c r="AR102" s="99"/>
      <c r="AS102" s="100" t="s">
        <v>115</v>
      </c>
      <c r="AT102" s="101"/>
      <c r="AU102" s="100"/>
      <c r="AV102" s="102"/>
      <c r="AW102" s="103" t="str">
        <f t="shared" si="40"/>
        <v/>
      </c>
      <c r="AX102" s="100" t="s">
        <v>115</v>
      </c>
      <c r="AY102" s="100" t="s">
        <v>115</v>
      </c>
      <c r="AZ102" s="100" t="s">
        <v>115</v>
      </c>
      <c r="BA102" s="100"/>
      <c r="BB102" s="100"/>
      <c r="BC102" s="100"/>
      <c r="BD102" s="100"/>
      <c r="BE102" s="104"/>
      <c r="BF102" s="105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255"/>
      <c r="BY102" s="50"/>
      <c r="CA102">
        <v>91</v>
      </c>
      <c r="CB102" s="18" t="str">
        <f t="shared" si="41"/>
        <v/>
      </c>
      <c r="CC102" s="18" t="str">
        <f t="shared" si="42"/>
        <v>立得点表!3:12</v>
      </c>
      <c r="CD102" s="116" t="str">
        <f t="shared" si="43"/>
        <v>立得点表!16:25</v>
      </c>
      <c r="CE102" s="18" t="str">
        <f t="shared" si="44"/>
        <v>立3段得点表!3:13</v>
      </c>
      <c r="CF102" s="116" t="str">
        <f t="shared" si="45"/>
        <v>立3段得点表!16:25</v>
      </c>
      <c r="CG102" s="18" t="str">
        <f t="shared" si="46"/>
        <v>ボール得点表!3:13</v>
      </c>
      <c r="CH102" s="116" t="str">
        <f t="shared" si="47"/>
        <v>ボール得点表!16:25</v>
      </c>
      <c r="CI102" s="18" t="str">
        <f t="shared" si="48"/>
        <v>50m得点表!3:13</v>
      </c>
      <c r="CJ102" s="116" t="str">
        <f t="shared" si="49"/>
        <v>50m得点表!16:25</v>
      </c>
      <c r="CK102" s="18" t="str">
        <f t="shared" si="50"/>
        <v>往得点表!3:13</v>
      </c>
      <c r="CL102" s="116" t="str">
        <f t="shared" si="51"/>
        <v>往得点表!16:25</v>
      </c>
      <c r="CM102" s="18" t="str">
        <f t="shared" si="52"/>
        <v>腕得点表!3:13</v>
      </c>
      <c r="CN102" s="116" t="str">
        <f t="shared" si="53"/>
        <v>腕得点表!16:25</v>
      </c>
      <c r="CO102" s="18" t="str">
        <f t="shared" si="54"/>
        <v>腕膝得点表!3:4</v>
      </c>
      <c r="CP102" s="116" t="str">
        <f t="shared" si="55"/>
        <v>腕膝得点表!8:9</v>
      </c>
      <c r="CQ102" s="18" t="str">
        <f t="shared" si="56"/>
        <v>20mシャトルラン得点表!3:13</v>
      </c>
      <c r="CR102" s="116" t="str">
        <f t="shared" si="57"/>
        <v>20mシャトルラン得点表!16:25</v>
      </c>
      <c r="CS102" t="b">
        <f t="shared" si="58"/>
        <v>0</v>
      </c>
    </row>
    <row r="103" spans="1:97" ht="18" customHeight="1">
      <c r="A103" s="8">
        <v>92</v>
      </c>
      <c r="B103" s="146"/>
      <c r="C103" s="16"/>
      <c r="D103" s="137"/>
      <c r="E103" s="16"/>
      <c r="F103" s="138" t="str">
        <f>IF(D103="","",DATEDIF(D103,Q4,"y"))</f>
        <v/>
      </c>
      <c r="G103" s="16"/>
      <c r="H103" s="16"/>
      <c r="I103" s="32"/>
      <c r="J103" s="29" t="str">
        <f t="shared" ca="1" si="30"/>
        <v/>
      </c>
      <c r="K103" s="32"/>
      <c r="L103" s="29" t="str">
        <f t="shared" ca="1" si="31"/>
        <v/>
      </c>
      <c r="M103" s="6"/>
      <c r="N103" s="62"/>
      <c r="O103" s="62"/>
      <c r="P103" s="62"/>
      <c r="Q103" s="150"/>
      <c r="R103" s="121"/>
      <c r="S103" s="36" t="str">
        <f t="shared" ca="1" si="32"/>
        <v/>
      </c>
      <c r="T103" s="6"/>
      <c r="U103" s="62"/>
      <c r="V103" s="62"/>
      <c r="W103" s="62"/>
      <c r="X103" s="52"/>
      <c r="Y103" s="36"/>
      <c r="Z103" s="143" t="str">
        <f t="shared" ca="1" si="33"/>
        <v/>
      </c>
      <c r="AA103" s="6"/>
      <c r="AB103" s="62"/>
      <c r="AC103" s="62"/>
      <c r="AD103" s="150"/>
      <c r="AE103" s="32"/>
      <c r="AF103" s="29" t="str">
        <f t="shared" ca="1" si="34"/>
        <v/>
      </c>
      <c r="AG103" s="32"/>
      <c r="AH103" s="29" t="str">
        <f t="shared" ca="1" si="35"/>
        <v/>
      </c>
      <c r="AI103" s="121"/>
      <c r="AJ103" s="36" t="str">
        <f t="shared" ca="1" si="36"/>
        <v/>
      </c>
      <c r="AK103" s="32"/>
      <c r="AL103" s="29" t="str">
        <f t="shared" ca="1" si="37"/>
        <v/>
      </c>
      <c r="AM103" s="7" t="str">
        <f t="shared" si="38"/>
        <v/>
      </c>
      <c r="AN103" s="7" t="str">
        <f t="shared" si="39"/>
        <v/>
      </c>
      <c r="AO103" s="7" t="str">
        <f>IF(AM103=7,VLOOKUP(AN103,設定!$A$2:$B$6,2,1),"---")</f>
        <v>---</v>
      </c>
      <c r="AP103" s="78"/>
      <c r="AQ103" s="79"/>
      <c r="AR103" s="79"/>
      <c r="AS103" s="80" t="s">
        <v>115</v>
      </c>
      <c r="AT103" s="81"/>
      <c r="AU103" s="80"/>
      <c r="AV103" s="82"/>
      <c r="AW103" s="83" t="str">
        <f t="shared" si="40"/>
        <v/>
      </c>
      <c r="AX103" s="80" t="s">
        <v>115</v>
      </c>
      <c r="AY103" s="80" t="s">
        <v>115</v>
      </c>
      <c r="AZ103" s="80" t="s">
        <v>115</v>
      </c>
      <c r="BA103" s="80"/>
      <c r="BB103" s="80"/>
      <c r="BC103" s="80"/>
      <c r="BD103" s="80"/>
      <c r="BE103" s="84"/>
      <c r="BF103" s="95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257"/>
      <c r="BY103" s="50"/>
      <c r="CA103">
        <v>92</v>
      </c>
      <c r="CB103" s="18" t="str">
        <f t="shared" si="41"/>
        <v/>
      </c>
      <c r="CC103" s="18" t="str">
        <f t="shared" si="42"/>
        <v>立得点表!3:12</v>
      </c>
      <c r="CD103" s="116" t="str">
        <f t="shared" si="43"/>
        <v>立得点表!16:25</v>
      </c>
      <c r="CE103" s="18" t="str">
        <f t="shared" si="44"/>
        <v>立3段得点表!3:13</v>
      </c>
      <c r="CF103" s="116" t="str">
        <f t="shared" si="45"/>
        <v>立3段得点表!16:25</v>
      </c>
      <c r="CG103" s="18" t="str">
        <f t="shared" si="46"/>
        <v>ボール得点表!3:13</v>
      </c>
      <c r="CH103" s="116" t="str">
        <f t="shared" si="47"/>
        <v>ボール得点表!16:25</v>
      </c>
      <c r="CI103" s="18" t="str">
        <f t="shared" si="48"/>
        <v>50m得点表!3:13</v>
      </c>
      <c r="CJ103" s="116" t="str">
        <f t="shared" si="49"/>
        <v>50m得点表!16:25</v>
      </c>
      <c r="CK103" s="18" t="str">
        <f t="shared" si="50"/>
        <v>往得点表!3:13</v>
      </c>
      <c r="CL103" s="116" t="str">
        <f t="shared" si="51"/>
        <v>往得点表!16:25</v>
      </c>
      <c r="CM103" s="18" t="str">
        <f t="shared" si="52"/>
        <v>腕得点表!3:13</v>
      </c>
      <c r="CN103" s="116" t="str">
        <f t="shared" si="53"/>
        <v>腕得点表!16:25</v>
      </c>
      <c r="CO103" s="18" t="str">
        <f t="shared" si="54"/>
        <v>腕膝得点表!3:4</v>
      </c>
      <c r="CP103" s="116" t="str">
        <f t="shared" si="55"/>
        <v>腕膝得点表!8:9</v>
      </c>
      <c r="CQ103" s="18" t="str">
        <f t="shared" si="56"/>
        <v>20mシャトルラン得点表!3:13</v>
      </c>
      <c r="CR103" s="116" t="str">
        <f t="shared" si="57"/>
        <v>20mシャトルラン得点表!16:25</v>
      </c>
      <c r="CS103" t="b">
        <f t="shared" si="58"/>
        <v>0</v>
      </c>
    </row>
    <row r="104" spans="1:97" ht="18" customHeight="1">
      <c r="A104" s="8">
        <v>93</v>
      </c>
      <c r="B104" s="146"/>
      <c r="C104" s="16"/>
      <c r="D104" s="16"/>
      <c r="E104" s="16"/>
      <c r="F104" s="138" t="str">
        <f>IF(D104="","",DATEDIF(D104,Q4,"y"))</f>
        <v/>
      </c>
      <c r="G104" s="16"/>
      <c r="H104" s="16"/>
      <c r="I104" s="32"/>
      <c r="J104" s="29" t="str">
        <f t="shared" ca="1" si="30"/>
        <v/>
      </c>
      <c r="K104" s="32"/>
      <c r="L104" s="29" t="str">
        <f t="shared" ca="1" si="31"/>
        <v/>
      </c>
      <c r="M104" s="6"/>
      <c r="N104" s="62"/>
      <c r="O104" s="62"/>
      <c r="P104" s="62"/>
      <c r="Q104" s="150"/>
      <c r="R104" s="121"/>
      <c r="S104" s="36" t="str">
        <f t="shared" ca="1" si="32"/>
        <v/>
      </c>
      <c r="T104" s="6"/>
      <c r="U104" s="62"/>
      <c r="V104" s="62"/>
      <c r="W104" s="62"/>
      <c r="X104" s="52"/>
      <c r="Y104" s="36"/>
      <c r="Z104" s="143" t="str">
        <f t="shared" ca="1" si="33"/>
        <v/>
      </c>
      <c r="AA104" s="6"/>
      <c r="AB104" s="62"/>
      <c r="AC104" s="62"/>
      <c r="AD104" s="150"/>
      <c r="AE104" s="32"/>
      <c r="AF104" s="29" t="str">
        <f t="shared" ca="1" si="34"/>
        <v/>
      </c>
      <c r="AG104" s="32"/>
      <c r="AH104" s="29" t="str">
        <f t="shared" ca="1" si="35"/>
        <v/>
      </c>
      <c r="AI104" s="121"/>
      <c r="AJ104" s="36" t="str">
        <f t="shared" ca="1" si="36"/>
        <v/>
      </c>
      <c r="AK104" s="32"/>
      <c r="AL104" s="29" t="str">
        <f t="shared" ca="1" si="37"/>
        <v/>
      </c>
      <c r="AM104" s="7" t="str">
        <f t="shared" si="38"/>
        <v/>
      </c>
      <c r="AN104" s="7" t="str">
        <f t="shared" si="39"/>
        <v/>
      </c>
      <c r="AO104" s="7" t="str">
        <f>IF(AM104=7,VLOOKUP(AN104,設定!$A$2:$B$6,2,1),"---")</f>
        <v>---</v>
      </c>
      <c r="AP104" s="78"/>
      <c r="AQ104" s="79"/>
      <c r="AR104" s="79"/>
      <c r="AS104" s="80" t="s">
        <v>115</v>
      </c>
      <c r="AT104" s="81"/>
      <c r="AU104" s="80"/>
      <c r="AV104" s="82"/>
      <c r="AW104" s="83" t="str">
        <f t="shared" si="40"/>
        <v/>
      </c>
      <c r="AX104" s="80" t="s">
        <v>115</v>
      </c>
      <c r="AY104" s="80" t="s">
        <v>115</v>
      </c>
      <c r="AZ104" s="80" t="s">
        <v>115</v>
      </c>
      <c r="BA104" s="80"/>
      <c r="BB104" s="80"/>
      <c r="BC104" s="80"/>
      <c r="BD104" s="80"/>
      <c r="BE104" s="84"/>
      <c r="BF104" s="95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257"/>
      <c r="BY104" s="50"/>
      <c r="CA104">
        <v>93</v>
      </c>
      <c r="CB104" s="18" t="str">
        <f t="shared" si="41"/>
        <v/>
      </c>
      <c r="CC104" s="18" t="str">
        <f t="shared" si="42"/>
        <v>立得点表!3:12</v>
      </c>
      <c r="CD104" s="116" t="str">
        <f t="shared" si="43"/>
        <v>立得点表!16:25</v>
      </c>
      <c r="CE104" s="18" t="str">
        <f t="shared" si="44"/>
        <v>立3段得点表!3:13</v>
      </c>
      <c r="CF104" s="116" t="str">
        <f t="shared" si="45"/>
        <v>立3段得点表!16:25</v>
      </c>
      <c r="CG104" s="18" t="str">
        <f t="shared" si="46"/>
        <v>ボール得点表!3:13</v>
      </c>
      <c r="CH104" s="116" t="str">
        <f t="shared" si="47"/>
        <v>ボール得点表!16:25</v>
      </c>
      <c r="CI104" s="18" t="str">
        <f t="shared" si="48"/>
        <v>50m得点表!3:13</v>
      </c>
      <c r="CJ104" s="116" t="str">
        <f t="shared" si="49"/>
        <v>50m得点表!16:25</v>
      </c>
      <c r="CK104" s="18" t="str">
        <f t="shared" si="50"/>
        <v>往得点表!3:13</v>
      </c>
      <c r="CL104" s="116" t="str">
        <f t="shared" si="51"/>
        <v>往得点表!16:25</v>
      </c>
      <c r="CM104" s="18" t="str">
        <f t="shared" si="52"/>
        <v>腕得点表!3:13</v>
      </c>
      <c r="CN104" s="116" t="str">
        <f t="shared" si="53"/>
        <v>腕得点表!16:25</v>
      </c>
      <c r="CO104" s="18" t="str">
        <f t="shared" si="54"/>
        <v>腕膝得点表!3:4</v>
      </c>
      <c r="CP104" s="116" t="str">
        <f t="shared" si="55"/>
        <v>腕膝得点表!8:9</v>
      </c>
      <c r="CQ104" s="18" t="str">
        <f t="shared" si="56"/>
        <v>20mシャトルラン得点表!3:13</v>
      </c>
      <c r="CR104" s="116" t="str">
        <f t="shared" si="57"/>
        <v>20mシャトルラン得点表!16:25</v>
      </c>
      <c r="CS104" t="b">
        <f t="shared" si="58"/>
        <v>0</v>
      </c>
    </row>
    <row r="105" spans="1:97" ht="18" customHeight="1">
      <c r="A105" s="8">
        <v>94</v>
      </c>
      <c r="B105" s="146"/>
      <c r="C105" s="16"/>
      <c r="D105" s="16"/>
      <c r="E105" s="16"/>
      <c r="F105" s="138" t="str">
        <f>IF(D105="","",DATEDIF(D105,Q4,"y"))</f>
        <v/>
      </c>
      <c r="G105" s="16"/>
      <c r="H105" s="16"/>
      <c r="I105" s="32"/>
      <c r="J105" s="29" t="str">
        <f t="shared" ca="1" si="30"/>
        <v/>
      </c>
      <c r="K105" s="32"/>
      <c r="L105" s="29" t="str">
        <f t="shared" ca="1" si="31"/>
        <v/>
      </c>
      <c r="M105" s="6"/>
      <c r="N105" s="62"/>
      <c r="O105" s="62"/>
      <c r="P105" s="62"/>
      <c r="Q105" s="150"/>
      <c r="R105" s="121"/>
      <c r="S105" s="36" t="str">
        <f t="shared" ca="1" si="32"/>
        <v/>
      </c>
      <c r="T105" s="6"/>
      <c r="U105" s="62"/>
      <c r="V105" s="62"/>
      <c r="W105" s="62"/>
      <c r="X105" s="52"/>
      <c r="Y105" s="36"/>
      <c r="Z105" s="143" t="str">
        <f t="shared" ca="1" si="33"/>
        <v/>
      </c>
      <c r="AA105" s="6"/>
      <c r="AB105" s="62"/>
      <c r="AC105" s="62"/>
      <c r="AD105" s="150"/>
      <c r="AE105" s="32"/>
      <c r="AF105" s="29" t="str">
        <f t="shared" ca="1" si="34"/>
        <v/>
      </c>
      <c r="AG105" s="32"/>
      <c r="AH105" s="29" t="str">
        <f t="shared" ca="1" si="35"/>
        <v/>
      </c>
      <c r="AI105" s="121"/>
      <c r="AJ105" s="36" t="str">
        <f t="shared" ca="1" si="36"/>
        <v/>
      </c>
      <c r="AK105" s="32"/>
      <c r="AL105" s="29" t="str">
        <f t="shared" ca="1" si="37"/>
        <v/>
      </c>
      <c r="AM105" s="7" t="str">
        <f t="shared" si="38"/>
        <v/>
      </c>
      <c r="AN105" s="7" t="str">
        <f t="shared" si="39"/>
        <v/>
      </c>
      <c r="AO105" s="7" t="str">
        <f>IF(AM105=7,VLOOKUP(AN105,設定!$A$2:$B$6,2,1),"---")</f>
        <v>---</v>
      </c>
      <c r="AP105" s="78"/>
      <c r="AQ105" s="79"/>
      <c r="AR105" s="79"/>
      <c r="AS105" s="80" t="s">
        <v>115</v>
      </c>
      <c r="AT105" s="81"/>
      <c r="AU105" s="80"/>
      <c r="AV105" s="82"/>
      <c r="AW105" s="83" t="str">
        <f t="shared" si="40"/>
        <v/>
      </c>
      <c r="AX105" s="80" t="s">
        <v>115</v>
      </c>
      <c r="AY105" s="80" t="s">
        <v>115</v>
      </c>
      <c r="AZ105" s="80" t="s">
        <v>115</v>
      </c>
      <c r="BA105" s="80"/>
      <c r="BB105" s="80"/>
      <c r="BC105" s="80"/>
      <c r="BD105" s="80"/>
      <c r="BE105" s="84"/>
      <c r="BF105" s="95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257"/>
      <c r="BY105" s="50"/>
      <c r="CA105">
        <v>94</v>
      </c>
      <c r="CB105" s="18" t="str">
        <f t="shared" si="41"/>
        <v/>
      </c>
      <c r="CC105" s="18" t="str">
        <f t="shared" si="42"/>
        <v>立得点表!3:12</v>
      </c>
      <c r="CD105" s="116" t="str">
        <f t="shared" si="43"/>
        <v>立得点表!16:25</v>
      </c>
      <c r="CE105" s="18" t="str">
        <f t="shared" si="44"/>
        <v>立3段得点表!3:13</v>
      </c>
      <c r="CF105" s="116" t="str">
        <f t="shared" si="45"/>
        <v>立3段得点表!16:25</v>
      </c>
      <c r="CG105" s="18" t="str">
        <f t="shared" si="46"/>
        <v>ボール得点表!3:13</v>
      </c>
      <c r="CH105" s="116" t="str">
        <f t="shared" si="47"/>
        <v>ボール得点表!16:25</v>
      </c>
      <c r="CI105" s="18" t="str">
        <f t="shared" si="48"/>
        <v>50m得点表!3:13</v>
      </c>
      <c r="CJ105" s="116" t="str">
        <f t="shared" si="49"/>
        <v>50m得点表!16:25</v>
      </c>
      <c r="CK105" s="18" t="str">
        <f t="shared" si="50"/>
        <v>往得点表!3:13</v>
      </c>
      <c r="CL105" s="116" t="str">
        <f t="shared" si="51"/>
        <v>往得点表!16:25</v>
      </c>
      <c r="CM105" s="18" t="str">
        <f t="shared" si="52"/>
        <v>腕得点表!3:13</v>
      </c>
      <c r="CN105" s="116" t="str">
        <f t="shared" si="53"/>
        <v>腕得点表!16:25</v>
      </c>
      <c r="CO105" s="18" t="str">
        <f t="shared" si="54"/>
        <v>腕膝得点表!3:4</v>
      </c>
      <c r="CP105" s="116" t="str">
        <f t="shared" si="55"/>
        <v>腕膝得点表!8:9</v>
      </c>
      <c r="CQ105" s="18" t="str">
        <f t="shared" si="56"/>
        <v>20mシャトルラン得点表!3:13</v>
      </c>
      <c r="CR105" s="116" t="str">
        <f t="shared" si="57"/>
        <v>20mシャトルラン得点表!16:25</v>
      </c>
      <c r="CS105" t="b">
        <f t="shared" si="58"/>
        <v>0</v>
      </c>
    </row>
    <row r="106" spans="1:97" s="47" customFormat="1" ht="18" customHeight="1">
      <c r="A106" s="10">
        <v>95</v>
      </c>
      <c r="B106" s="147"/>
      <c r="C106" s="15"/>
      <c r="D106" s="15"/>
      <c r="E106" s="15"/>
      <c r="F106" s="139" t="str">
        <f>IF(D106="","",DATEDIF(D106,Q4,"y"))</f>
        <v/>
      </c>
      <c r="G106" s="15"/>
      <c r="H106" s="15"/>
      <c r="I106" s="30"/>
      <c r="J106" s="31" t="str">
        <f t="shared" ca="1" si="30"/>
        <v/>
      </c>
      <c r="K106" s="30"/>
      <c r="L106" s="31" t="str">
        <f t="shared" ca="1" si="31"/>
        <v/>
      </c>
      <c r="M106" s="59"/>
      <c r="N106" s="60"/>
      <c r="O106" s="60"/>
      <c r="P106" s="60"/>
      <c r="Q106" s="151"/>
      <c r="R106" s="122"/>
      <c r="S106" s="38" t="str">
        <f t="shared" ca="1" si="32"/>
        <v/>
      </c>
      <c r="T106" s="59"/>
      <c r="U106" s="60"/>
      <c r="V106" s="60"/>
      <c r="W106" s="60"/>
      <c r="X106" s="61"/>
      <c r="Y106" s="38"/>
      <c r="Z106" s="144" t="str">
        <f t="shared" ca="1" si="33"/>
        <v/>
      </c>
      <c r="AA106" s="59"/>
      <c r="AB106" s="60"/>
      <c r="AC106" s="60"/>
      <c r="AD106" s="151"/>
      <c r="AE106" s="30"/>
      <c r="AF106" s="31" t="str">
        <f t="shared" ca="1" si="34"/>
        <v/>
      </c>
      <c r="AG106" s="30"/>
      <c r="AH106" s="31" t="str">
        <f t="shared" ca="1" si="35"/>
        <v/>
      </c>
      <c r="AI106" s="122"/>
      <c r="AJ106" s="38" t="str">
        <f t="shared" ca="1" si="36"/>
        <v/>
      </c>
      <c r="AK106" s="30"/>
      <c r="AL106" s="31" t="str">
        <f t="shared" ca="1" si="37"/>
        <v/>
      </c>
      <c r="AM106" s="11" t="str">
        <f t="shared" si="38"/>
        <v/>
      </c>
      <c r="AN106" s="11" t="str">
        <f t="shared" si="39"/>
        <v/>
      </c>
      <c r="AO106" s="11" t="str">
        <f>IF(AM106=7,VLOOKUP(AN106,設定!$A$2:$B$6,2,1),"---")</f>
        <v>---</v>
      </c>
      <c r="AP106" s="85"/>
      <c r="AQ106" s="86"/>
      <c r="AR106" s="86"/>
      <c r="AS106" s="87" t="s">
        <v>115</v>
      </c>
      <c r="AT106" s="88"/>
      <c r="AU106" s="87"/>
      <c r="AV106" s="89"/>
      <c r="AW106" s="90" t="str">
        <f t="shared" si="40"/>
        <v/>
      </c>
      <c r="AX106" s="87" t="s">
        <v>115</v>
      </c>
      <c r="AY106" s="87" t="s">
        <v>115</v>
      </c>
      <c r="AZ106" s="87" t="s">
        <v>115</v>
      </c>
      <c r="BA106" s="87"/>
      <c r="BB106" s="87"/>
      <c r="BC106" s="87"/>
      <c r="BD106" s="87"/>
      <c r="BE106" s="91"/>
      <c r="BF106" s="96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256"/>
      <c r="BY106" s="106"/>
      <c r="CA106" s="47">
        <v>95</v>
      </c>
      <c r="CB106" s="47" t="str">
        <f t="shared" si="41"/>
        <v/>
      </c>
      <c r="CC106" s="47" t="str">
        <f t="shared" si="42"/>
        <v>立得点表!3:12</v>
      </c>
      <c r="CD106" s="156" t="str">
        <f t="shared" si="43"/>
        <v>立得点表!16:25</v>
      </c>
      <c r="CE106" s="47" t="str">
        <f t="shared" si="44"/>
        <v>立3段得点表!3:13</v>
      </c>
      <c r="CF106" s="156" t="str">
        <f t="shared" si="45"/>
        <v>立3段得点表!16:25</v>
      </c>
      <c r="CG106" s="47" t="str">
        <f t="shared" si="46"/>
        <v>ボール得点表!3:13</v>
      </c>
      <c r="CH106" s="156" t="str">
        <f t="shared" si="47"/>
        <v>ボール得点表!16:25</v>
      </c>
      <c r="CI106" s="47" t="str">
        <f t="shared" si="48"/>
        <v>50m得点表!3:13</v>
      </c>
      <c r="CJ106" s="156" t="str">
        <f t="shared" si="49"/>
        <v>50m得点表!16:25</v>
      </c>
      <c r="CK106" s="47" t="str">
        <f t="shared" si="50"/>
        <v>往得点表!3:13</v>
      </c>
      <c r="CL106" s="156" t="str">
        <f t="shared" si="51"/>
        <v>往得点表!16:25</v>
      </c>
      <c r="CM106" s="47" t="str">
        <f t="shared" si="52"/>
        <v>腕得点表!3:13</v>
      </c>
      <c r="CN106" s="156" t="str">
        <f t="shared" si="53"/>
        <v>腕得点表!16:25</v>
      </c>
      <c r="CO106" s="140" t="str">
        <f t="shared" si="54"/>
        <v>腕膝得点表!3:4</v>
      </c>
      <c r="CP106" s="141" t="str">
        <f t="shared" si="55"/>
        <v>腕膝得点表!8:9</v>
      </c>
      <c r="CQ106" s="47" t="str">
        <f t="shared" si="56"/>
        <v>20mシャトルラン得点表!3:13</v>
      </c>
      <c r="CR106" s="156" t="str">
        <f t="shared" si="57"/>
        <v>20mシャトルラン得点表!16:25</v>
      </c>
      <c r="CS106" s="47" t="b">
        <f t="shared" si="58"/>
        <v>0</v>
      </c>
    </row>
    <row r="107" spans="1:97" ht="18" customHeight="1">
      <c r="A107" s="5">
        <v>96</v>
      </c>
      <c r="B107" s="145"/>
      <c r="C107" s="13"/>
      <c r="D107" s="63"/>
      <c r="E107" s="13"/>
      <c r="F107" s="138" t="str">
        <f>IF(D107="","",DATEDIF(D107,Q4,"y"))</f>
        <v/>
      </c>
      <c r="G107" s="13"/>
      <c r="H107" s="13"/>
      <c r="I107" s="28"/>
      <c r="J107" s="29" t="str">
        <f t="shared" ca="1" si="30"/>
        <v/>
      </c>
      <c r="K107" s="28"/>
      <c r="L107" s="29" t="str">
        <f t="shared" ca="1" si="31"/>
        <v/>
      </c>
      <c r="M107" s="6"/>
      <c r="N107" s="62"/>
      <c r="O107" s="62"/>
      <c r="P107" s="62"/>
      <c r="Q107" s="150"/>
      <c r="R107" s="121"/>
      <c r="S107" s="36" t="str">
        <f t="shared" ca="1" si="32"/>
        <v/>
      </c>
      <c r="T107" s="6"/>
      <c r="U107" s="62"/>
      <c r="V107" s="62"/>
      <c r="W107" s="62"/>
      <c r="X107" s="52"/>
      <c r="Y107" s="36"/>
      <c r="Z107" s="143" t="str">
        <f t="shared" ca="1" si="33"/>
        <v/>
      </c>
      <c r="AA107" s="6"/>
      <c r="AB107" s="62"/>
      <c r="AC107" s="62"/>
      <c r="AD107" s="150"/>
      <c r="AE107" s="28"/>
      <c r="AF107" s="29" t="str">
        <f t="shared" ca="1" si="34"/>
        <v/>
      </c>
      <c r="AG107" s="28"/>
      <c r="AH107" s="29" t="str">
        <f t="shared" ca="1" si="35"/>
        <v/>
      </c>
      <c r="AI107" s="121"/>
      <c r="AJ107" s="36" t="str">
        <f t="shared" ca="1" si="36"/>
        <v/>
      </c>
      <c r="AK107" s="28"/>
      <c r="AL107" s="29" t="str">
        <f t="shared" ca="1" si="37"/>
        <v/>
      </c>
      <c r="AM107" s="20" t="str">
        <f t="shared" si="38"/>
        <v/>
      </c>
      <c r="AN107" s="7" t="str">
        <f t="shared" si="39"/>
        <v/>
      </c>
      <c r="AO107" s="9" t="str">
        <f>IF(AM107=7,VLOOKUP(AN107,設定!$A$2:$B$6,2,1),"---")</f>
        <v>---</v>
      </c>
      <c r="AP107" s="98"/>
      <c r="AQ107" s="99"/>
      <c r="AR107" s="99"/>
      <c r="AS107" s="100" t="s">
        <v>115</v>
      </c>
      <c r="AT107" s="101"/>
      <c r="AU107" s="100"/>
      <c r="AV107" s="102"/>
      <c r="AW107" s="103" t="str">
        <f t="shared" si="40"/>
        <v/>
      </c>
      <c r="AX107" s="100" t="s">
        <v>115</v>
      </c>
      <c r="AY107" s="100" t="s">
        <v>115</v>
      </c>
      <c r="AZ107" s="100" t="s">
        <v>115</v>
      </c>
      <c r="BA107" s="100"/>
      <c r="BB107" s="100"/>
      <c r="BC107" s="100"/>
      <c r="BD107" s="100"/>
      <c r="BE107" s="104"/>
      <c r="BF107" s="105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255"/>
      <c r="BY107" s="50"/>
      <c r="CA107">
        <v>96</v>
      </c>
      <c r="CB107" s="18" t="str">
        <f t="shared" si="41"/>
        <v/>
      </c>
      <c r="CC107" s="18" t="str">
        <f t="shared" si="42"/>
        <v>立得点表!3:12</v>
      </c>
      <c r="CD107" s="116" t="str">
        <f t="shared" si="43"/>
        <v>立得点表!16:25</v>
      </c>
      <c r="CE107" s="18" t="str">
        <f t="shared" si="44"/>
        <v>立3段得点表!3:13</v>
      </c>
      <c r="CF107" s="116" t="str">
        <f t="shared" si="45"/>
        <v>立3段得点表!16:25</v>
      </c>
      <c r="CG107" s="18" t="str">
        <f t="shared" si="46"/>
        <v>ボール得点表!3:13</v>
      </c>
      <c r="CH107" s="116" t="str">
        <f t="shared" si="47"/>
        <v>ボール得点表!16:25</v>
      </c>
      <c r="CI107" s="18" t="str">
        <f t="shared" si="48"/>
        <v>50m得点表!3:13</v>
      </c>
      <c r="CJ107" s="116" t="str">
        <f t="shared" si="49"/>
        <v>50m得点表!16:25</v>
      </c>
      <c r="CK107" s="18" t="str">
        <f t="shared" si="50"/>
        <v>往得点表!3:13</v>
      </c>
      <c r="CL107" s="116" t="str">
        <f t="shared" si="51"/>
        <v>往得点表!16:25</v>
      </c>
      <c r="CM107" s="18" t="str">
        <f t="shared" si="52"/>
        <v>腕得点表!3:13</v>
      </c>
      <c r="CN107" s="116" t="str">
        <f t="shared" si="53"/>
        <v>腕得点表!16:25</v>
      </c>
      <c r="CO107" s="18" t="str">
        <f t="shared" si="54"/>
        <v>腕膝得点表!3:4</v>
      </c>
      <c r="CP107" s="116" t="str">
        <f t="shared" si="55"/>
        <v>腕膝得点表!8:9</v>
      </c>
      <c r="CQ107" s="18" t="str">
        <f t="shared" si="56"/>
        <v>20mシャトルラン得点表!3:13</v>
      </c>
      <c r="CR107" s="116" t="str">
        <f t="shared" si="57"/>
        <v>20mシャトルラン得点表!16:25</v>
      </c>
      <c r="CS107" t="b">
        <f t="shared" si="58"/>
        <v>0</v>
      </c>
    </row>
    <row r="108" spans="1:97" ht="18" customHeight="1">
      <c r="A108" s="8">
        <v>97</v>
      </c>
      <c r="B108" s="146"/>
      <c r="C108" s="16"/>
      <c r="D108" s="137"/>
      <c r="E108" s="16"/>
      <c r="F108" s="138" t="str">
        <f>IF(D108="","",DATEDIF(D108,Q4,"y"))</f>
        <v/>
      </c>
      <c r="G108" s="16"/>
      <c r="H108" s="16"/>
      <c r="I108" s="32"/>
      <c r="J108" s="29" t="str">
        <f t="shared" ca="1" si="30"/>
        <v/>
      </c>
      <c r="K108" s="32"/>
      <c r="L108" s="29" t="str">
        <f t="shared" ca="1" si="31"/>
        <v/>
      </c>
      <c r="M108" s="6"/>
      <c r="N108" s="62"/>
      <c r="O108" s="62"/>
      <c r="P108" s="62"/>
      <c r="Q108" s="150"/>
      <c r="R108" s="121"/>
      <c r="S108" s="36" t="str">
        <f t="shared" ca="1" si="32"/>
        <v/>
      </c>
      <c r="T108" s="6"/>
      <c r="U108" s="62"/>
      <c r="V108" s="62"/>
      <c r="W108" s="62"/>
      <c r="X108" s="52"/>
      <c r="Y108" s="36"/>
      <c r="Z108" s="143" t="str">
        <f t="shared" ca="1" si="33"/>
        <v/>
      </c>
      <c r="AA108" s="6"/>
      <c r="AB108" s="62"/>
      <c r="AC108" s="62"/>
      <c r="AD108" s="150"/>
      <c r="AE108" s="32"/>
      <c r="AF108" s="29" t="str">
        <f t="shared" ca="1" si="34"/>
        <v/>
      </c>
      <c r="AG108" s="32"/>
      <c r="AH108" s="29" t="str">
        <f t="shared" ca="1" si="35"/>
        <v/>
      </c>
      <c r="AI108" s="121"/>
      <c r="AJ108" s="36" t="str">
        <f t="shared" ca="1" si="36"/>
        <v/>
      </c>
      <c r="AK108" s="32"/>
      <c r="AL108" s="29" t="str">
        <f t="shared" ca="1" si="37"/>
        <v/>
      </c>
      <c r="AM108" s="7" t="str">
        <f t="shared" si="38"/>
        <v/>
      </c>
      <c r="AN108" s="7" t="str">
        <f t="shared" si="39"/>
        <v/>
      </c>
      <c r="AO108" s="7" t="str">
        <f>IF(AM108=7,VLOOKUP(AN108,設定!$A$2:$B$6,2,1),"---")</f>
        <v>---</v>
      </c>
      <c r="AP108" s="78"/>
      <c r="AQ108" s="79"/>
      <c r="AR108" s="79"/>
      <c r="AS108" s="80" t="s">
        <v>115</v>
      </c>
      <c r="AT108" s="81"/>
      <c r="AU108" s="80"/>
      <c r="AV108" s="82"/>
      <c r="AW108" s="83" t="str">
        <f t="shared" si="40"/>
        <v/>
      </c>
      <c r="AX108" s="80" t="s">
        <v>115</v>
      </c>
      <c r="AY108" s="80" t="s">
        <v>115</v>
      </c>
      <c r="AZ108" s="80" t="s">
        <v>115</v>
      </c>
      <c r="BA108" s="80"/>
      <c r="BB108" s="80"/>
      <c r="BC108" s="80"/>
      <c r="BD108" s="80"/>
      <c r="BE108" s="84"/>
      <c r="BF108" s="95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257"/>
      <c r="BY108" s="50"/>
      <c r="CA108">
        <v>97</v>
      </c>
      <c r="CB108" s="18" t="str">
        <f t="shared" si="41"/>
        <v/>
      </c>
      <c r="CC108" s="18" t="str">
        <f t="shared" si="42"/>
        <v>立得点表!3:12</v>
      </c>
      <c r="CD108" s="116" t="str">
        <f t="shared" si="43"/>
        <v>立得点表!16:25</v>
      </c>
      <c r="CE108" s="18" t="str">
        <f t="shared" si="44"/>
        <v>立3段得点表!3:13</v>
      </c>
      <c r="CF108" s="116" t="str">
        <f t="shared" si="45"/>
        <v>立3段得点表!16:25</v>
      </c>
      <c r="CG108" s="18" t="str">
        <f t="shared" si="46"/>
        <v>ボール得点表!3:13</v>
      </c>
      <c r="CH108" s="116" t="str">
        <f t="shared" si="47"/>
        <v>ボール得点表!16:25</v>
      </c>
      <c r="CI108" s="18" t="str">
        <f t="shared" si="48"/>
        <v>50m得点表!3:13</v>
      </c>
      <c r="CJ108" s="116" t="str">
        <f t="shared" si="49"/>
        <v>50m得点表!16:25</v>
      </c>
      <c r="CK108" s="18" t="str">
        <f t="shared" si="50"/>
        <v>往得点表!3:13</v>
      </c>
      <c r="CL108" s="116" t="str">
        <f t="shared" si="51"/>
        <v>往得点表!16:25</v>
      </c>
      <c r="CM108" s="18" t="str">
        <f t="shared" si="52"/>
        <v>腕得点表!3:13</v>
      </c>
      <c r="CN108" s="116" t="str">
        <f t="shared" si="53"/>
        <v>腕得点表!16:25</v>
      </c>
      <c r="CO108" s="18" t="str">
        <f t="shared" si="54"/>
        <v>腕膝得点表!3:4</v>
      </c>
      <c r="CP108" s="116" t="str">
        <f t="shared" si="55"/>
        <v>腕膝得点表!8:9</v>
      </c>
      <c r="CQ108" s="18" t="str">
        <f t="shared" si="56"/>
        <v>20mシャトルラン得点表!3:13</v>
      </c>
      <c r="CR108" s="116" t="str">
        <f t="shared" si="57"/>
        <v>20mシャトルラン得点表!16:25</v>
      </c>
      <c r="CS108" t="b">
        <f t="shared" si="58"/>
        <v>0</v>
      </c>
    </row>
    <row r="109" spans="1:97" ht="18" customHeight="1">
      <c r="A109" s="8">
        <v>98</v>
      </c>
      <c r="B109" s="146"/>
      <c r="C109" s="16"/>
      <c r="D109" s="16"/>
      <c r="E109" s="16"/>
      <c r="F109" s="138" t="str">
        <f>IF(D109="","",DATEDIF(D109,Q4,"y"))</f>
        <v/>
      </c>
      <c r="G109" s="16"/>
      <c r="H109" s="16"/>
      <c r="I109" s="32"/>
      <c r="J109" s="29" t="str">
        <f t="shared" ca="1" si="30"/>
        <v/>
      </c>
      <c r="K109" s="32"/>
      <c r="L109" s="29" t="str">
        <f t="shared" ca="1" si="31"/>
        <v/>
      </c>
      <c r="M109" s="6"/>
      <c r="N109" s="62"/>
      <c r="O109" s="62"/>
      <c r="P109" s="62"/>
      <c r="Q109" s="150"/>
      <c r="R109" s="121"/>
      <c r="S109" s="36" t="str">
        <f t="shared" ca="1" si="32"/>
        <v/>
      </c>
      <c r="T109" s="6"/>
      <c r="U109" s="62"/>
      <c r="V109" s="62"/>
      <c r="W109" s="62"/>
      <c r="X109" s="52"/>
      <c r="Y109" s="36"/>
      <c r="Z109" s="143" t="str">
        <f t="shared" ca="1" si="33"/>
        <v/>
      </c>
      <c r="AA109" s="6"/>
      <c r="AB109" s="62"/>
      <c r="AC109" s="62"/>
      <c r="AD109" s="150"/>
      <c r="AE109" s="32"/>
      <c r="AF109" s="29" t="str">
        <f t="shared" ca="1" si="34"/>
        <v/>
      </c>
      <c r="AG109" s="32"/>
      <c r="AH109" s="29" t="str">
        <f t="shared" ca="1" si="35"/>
        <v/>
      </c>
      <c r="AI109" s="121"/>
      <c r="AJ109" s="36" t="str">
        <f t="shared" ca="1" si="36"/>
        <v/>
      </c>
      <c r="AK109" s="32"/>
      <c r="AL109" s="29" t="str">
        <f t="shared" ca="1" si="37"/>
        <v/>
      </c>
      <c r="AM109" s="7" t="str">
        <f t="shared" si="38"/>
        <v/>
      </c>
      <c r="AN109" s="7" t="str">
        <f t="shared" si="39"/>
        <v/>
      </c>
      <c r="AO109" s="7" t="str">
        <f>IF(AM109=7,VLOOKUP(AN109,設定!$A$2:$B$6,2,1),"---")</f>
        <v>---</v>
      </c>
      <c r="AP109" s="78"/>
      <c r="AQ109" s="79"/>
      <c r="AR109" s="79"/>
      <c r="AS109" s="80" t="s">
        <v>115</v>
      </c>
      <c r="AT109" s="81"/>
      <c r="AU109" s="80"/>
      <c r="AV109" s="82"/>
      <c r="AW109" s="83" t="str">
        <f t="shared" si="40"/>
        <v/>
      </c>
      <c r="AX109" s="80" t="s">
        <v>115</v>
      </c>
      <c r="AY109" s="80" t="s">
        <v>115</v>
      </c>
      <c r="AZ109" s="80" t="s">
        <v>115</v>
      </c>
      <c r="BA109" s="80"/>
      <c r="BB109" s="80"/>
      <c r="BC109" s="80"/>
      <c r="BD109" s="80"/>
      <c r="BE109" s="84"/>
      <c r="BF109" s="95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257"/>
      <c r="BY109" s="50"/>
      <c r="CA109">
        <v>98</v>
      </c>
      <c r="CB109" s="18" t="str">
        <f t="shared" si="41"/>
        <v/>
      </c>
      <c r="CC109" s="18" t="str">
        <f t="shared" si="42"/>
        <v>立得点表!3:12</v>
      </c>
      <c r="CD109" s="116" t="str">
        <f t="shared" si="43"/>
        <v>立得点表!16:25</v>
      </c>
      <c r="CE109" s="18" t="str">
        <f t="shared" si="44"/>
        <v>立3段得点表!3:13</v>
      </c>
      <c r="CF109" s="116" t="str">
        <f t="shared" si="45"/>
        <v>立3段得点表!16:25</v>
      </c>
      <c r="CG109" s="18" t="str">
        <f t="shared" si="46"/>
        <v>ボール得点表!3:13</v>
      </c>
      <c r="CH109" s="116" t="str">
        <f t="shared" si="47"/>
        <v>ボール得点表!16:25</v>
      </c>
      <c r="CI109" s="18" t="str">
        <f t="shared" si="48"/>
        <v>50m得点表!3:13</v>
      </c>
      <c r="CJ109" s="116" t="str">
        <f t="shared" si="49"/>
        <v>50m得点表!16:25</v>
      </c>
      <c r="CK109" s="18" t="str">
        <f t="shared" si="50"/>
        <v>往得点表!3:13</v>
      </c>
      <c r="CL109" s="116" t="str">
        <f t="shared" si="51"/>
        <v>往得点表!16:25</v>
      </c>
      <c r="CM109" s="18" t="str">
        <f t="shared" si="52"/>
        <v>腕得点表!3:13</v>
      </c>
      <c r="CN109" s="116" t="str">
        <f t="shared" si="53"/>
        <v>腕得点表!16:25</v>
      </c>
      <c r="CO109" s="18" t="str">
        <f t="shared" si="54"/>
        <v>腕膝得点表!3:4</v>
      </c>
      <c r="CP109" s="116" t="str">
        <f t="shared" si="55"/>
        <v>腕膝得点表!8:9</v>
      </c>
      <c r="CQ109" s="18" t="str">
        <f t="shared" si="56"/>
        <v>20mシャトルラン得点表!3:13</v>
      </c>
      <c r="CR109" s="116" t="str">
        <f t="shared" si="57"/>
        <v>20mシャトルラン得点表!16:25</v>
      </c>
      <c r="CS109" t="b">
        <f t="shared" si="58"/>
        <v>0</v>
      </c>
    </row>
    <row r="110" spans="1:97" ht="18" customHeight="1">
      <c r="A110" s="8">
        <v>99</v>
      </c>
      <c r="B110" s="146"/>
      <c r="C110" s="16"/>
      <c r="D110" s="16"/>
      <c r="E110" s="16"/>
      <c r="F110" s="138" t="str">
        <f>IF(D110="","",DATEDIF(D110,Q4,"y"))</f>
        <v/>
      </c>
      <c r="G110" s="16"/>
      <c r="H110" s="16"/>
      <c r="I110" s="32"/>
      <c r="J110" s="29" t="str">
        <f t="shared" ca="1" si="30"/>
        <v/>
      </c>
      <c r="K110" s="32"/>
      <c r="L110" s="29" t="str">
        <f t="shared" ca="1" si="31"/>
        <v/>
      </c>
      <c r="M110" s="6"/>
      <c r="N110" s="62"/>
      <c r="O110" s="62"/>
      <c r="P110" s="62"/>
      <c r="Q110" s="150"/>
      <c r="R110" s="121"/>
      <c r="S110" s="36" t="str">
        <f t="shared" ca="1" si="32"/>
        <v/>
      </c>
      <c r="T110" s="6"/>
      <c r="U110" s="62"/>
      <c r="V110" s="62"/>
      <c r="W110" s="62"/>
      <c r="X110" s="52"/>
      <c r="Y110" s="36"/>
      <c r="Z110" s="143" t="str">
        <f t="shared" ca="1" si="33"/>
        <v/>
      </c>
      <c r="AA110" s="6"/>
      <c r="AB110" s="62"/>
      <c r="AC110" s="62"/>
      <c r="AD110" s="150"/>
      <c r="AE110" s="32"/>
      <c r="AF110" s="29" t="str">
        <f t="shared" ca="1" si="34"/>
        <v/>
      </c>
      <c r="AG110" s="32"/>
      <c r="AH110" s="29" t="str">
        <f t="shared" ca="1" si="35"/>
        <v/>
      </c>
      <c r="AI110" s="121"/>
      <c r="AJ110" s="36" t="str">
        <f t="shared" ca="1" si="36"/>
        <v/>
      </c>
      <c r="AK110" s="32"/>
      <c r="AL110" s="29" t="str">
        <f t="shared" ca="1" si="37"/>
        <v/>
      </c>
      <c r="AM110" s="7" t="str">
        <f t="shared" si="38"/>
        <v/>
      </c>
      <c r="AN110" s="7" t="str">
        <f t="shared" si="39"/>
        <v/>
      </c>
      <c r="AO110" s="7" t="str">
        <f>IF(AM110=7,VLOOKUP(AN110,設定!$A$2:$B$6,2,1),"---")</f>
        <v>---</v>
      </c>
      <c r="AP110" s="78"/>
      <c r="AQ110" s="79"/>
      <c r="AR110" s="79"/>
      <c r="AS110" s="80" t="s">
        <v>115</v>
      </c>
      <c r="AT110" s="81"/>
      <c r="AU110" s="80"/>
      <c r="AV110" s="82"/>
      <c r="AW110" s="83" t="str">
        <f t="shared" si="40"/>
        <v/>
      </c>
      <c r="AX110" s="80" t="s">
        <v>115</v>
      </c>
      <c r="AY110" s="80" t="s">
        <v>115</v>
      </c>
      <c r="AZ110" s="80" t="s">
        <v>115</v>
      </c>
      <c r="BA110" s="80"/>
      <c r="BB110" s="80"/>
      <c r="BC110" s="80"/>
      <c r="BD110" s="80"/>
      <c r="BE110" s="84"/>
      <c r="BF110" s="95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257"/>
      <c r="BY110" s="50"/>
      <c r="CA110">
        <v>99</v>
      </c>
      <c r="CB110" s="18" t="str">
        <f t="shared" si="41"/>
        <v/>
      </c>
      <c r="CC110" s="18" t="str">
        <f t="shared" si="42"/>
        <v>立得点表!3:12</v>
      </c>
      <c r="CD110" s="116" t="str">
        <f t="shared" si="43"/>
        <v>立得点表!16:25</v>
      </c>
      <c r="CE110" s="18" t="str">
        <f t="shared" si="44"/>
        <v>立3段得点表!3:13</v>
      </c>
      <c r="CF110" s="116" t="str">
        <f t="shared" si="45"/>
        <v>立3段得点表!16:25</v>
      </c>
      <c r="CG110" s="18" t="str">
        <f t="shared" si="46"/>
        <v>ボール得点表!3:13</v>
      </c>
      <c r="CH110" s="116" t="str">
        <f t="shared" si="47"/>
        <v>ボール得点表!16:25</v>
      </c>
      <c r="CI110" s="18" t="str">
        <f t="shared" si="48"/>
        <v>50m得点表!3:13</v>
      </c>
      <c r="CJ110" s="116" t="str">
        <f t="shared" si="49"/>
        <v>50m得点表!16:25</v>
      </c>
      <c r="CK110" s="18" t="str">
        <f t="shared" si="50"/>
        <v>往得点表!3:13</v>
      </c>
      <c r="CL110" s="116" t="str">
        <f t="shared" si="51"/>
        <v>往得点表!16:25</v>
      </c>
      <c r="CM110" s="18" t="str">
        <f t="shared" si="52"/>
        <v>腕得点表!3:13</v>
      </c>
      <c r="CN110" s="116" t="str">
        <f t="shared" si="53"/>
        <v>腕得点表!16:25</v>
      </c>
      <c r="CO110" s="18" t="str">
        <f t="shared" si="54"/>
        <v>腕膝得点表!3:4</v>
      </c>
      <c r="CP110" s="116" t="str">
        <f t="shared" si="55"/>
        <v>腕膝得点表!8:9</v>
      </c>
      <c r="CQ110" s="18" t="str">
        <f t="shared" si="56"/>
        <v>20mシャトルラン得点表!3:13</v>
      </c>
      <c r="CR110" s="116" t="str">
        <f t="shared" si="57"/>
        <v>20mシャトルラン得点表!16:25</v>
      </c>
      <c r="CS110" t="b">
        <f t="shared" si="58"/>
        <v>0</v>
      </c>
    </row>
    <row r="111" spans="1:97" s="47" customFormat="1" ht="18" customHeight="1">
      <c r="A111" s="10">
        <v>100</v>
      </c>
      <c r="B111" s="147"/>
      <c r="C111" s="15"/>
      <c r="D111" s="15"/>
      <c r="E111" s="15"/>
      <c r="F111" s="139" t="str">
        <f>IF(D111="","",DATEDIF(D111,Q4,"y"))</f>
        <v/>
      </c>
      <c r="G111" s="15"/>
      <c r="H111" s="15"/>
      <c r="I111" s="30"/>
      <c r="J111" s="31" t="str">
        <f t="shared" ca="1" si="30"/>
        <v/>
      </c>
      <c r="K111" s="30"/>
      <c r="L111" s="31" t="str">
        <f t="shared" ca="1" si="31"/>
        <v/>
      </c>
      <c r="M111" s="59"/>
      <c r="N111" s="60"/>
      <c r="O111" s="60"/>
      <c r="P111" s="60"/>
      <c r="Q111" s="151"/>
      <c r="R111" s="122"/>
      <c r="S111" s="38" t="str">
        <f t="shared" ca="1" si="32"/>
        <v/>
      </c>
      <c r="T111" s="59"/>
      <c r="U111" s="60"/>
      <c r="V111" s="60"/>
      <c r="W111" s="60"/>
      <c r="X111" s="61"/>
      <c r="Y111" s="38"/>
      <c r="Z111" s="144" t="str">
        <f t="shared" ca="1" si="33"/>
        <v/>
      </c>
      <c r="AA111" s="59"/>
      <c r="AB111" s="60"/>
      <c r="AC111" s="60"/>
      <c r="AD111" s="151"/>
      <c r="AE111" s="30"/>
      <c r="AF111" s="31" t="str">
        <f t="shared" ca="1" si="34"/>
        <v/>
      </c>
      <c r="AG111" s="30"/>
      <c r="AH111" s="31" t="str">
        <f t="shared" ca="1" si="35"/>
        <v/>
      </c>
      <c r="AI111" s="122"/>
      <c r="AJ111" s="38" t="str">
        <f t="shared" ca="1" si="36"/>
        <v/>
      </c>
      <c r="AK111" s="30"/>
      <c r="AL111" s="31" t="str">
        <f t="shared" ca="1" si="37"/>
        <v/>
      </c>
      <c r="AM111" s="11" t="str">
        <f t="shared" si="38"/>
        <v/>
      </c>
      <c r="AN111" s="11" t="str">
        <f t="shared" si="39"/>
        <v/>
      </c>
      <c r="AO111" s="11" t="str">
        <f>IF(AM111=7,VLOOKUP(AN111,設定!$A$2:$B$6,2,1),"---")</f>
        <v>---</v>
      </c>
      <c r="AP111" s="85"/>
      <c r="AQ111" s="86"/>
      <c r="AR111" s="86"/>
      <c r="AS111" s="87" t="s">
        <v>115</v>
      </c>
      <c r="AT111" s="88"/>
      <c r="AU111" s="87"/>
      <c r="AV111" s="89"/>
      <c r="AW111" s="90" t="str">
        <f t="shared" si="40"/>
        <v/>
      </c>
      <c r="AX111" s="87" t="s">
        <v>115</v>
      </c>
      <c r="AY111" s="87" t="s">
        <v>115</v>
      </c>
      <c r="AZ111" s="87" t="s">
        <v>115</v>
      </c>
      <c r="BA111" s="87"/>
      <c r="BB111" s="87"/>
      <c r="BC111" s="87"/>
      <c r="BD111" s="87"/>
      <c r="BE111" s="91"/>
      <c r="BF111" s="96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256"/>
      <c r="BY111" s="106"/>
      <c r="CA111" s="47">
        <v>100</v>
      </c>
      <c r="CB111" s="18" t="str">
        <f t="shared" si="41"/>
        <v/>
      </c>
      <c r="CC111" s="18" t="str">
        <f t="shared" si="42"/>
        <v>立得点表!3:12</v>
      </c>
      <c r="CD111" s="116" t="str">
        <f t="shared" si="43"/>
        <v>立得点表!16:25</v>
      </c>
      <c r="CE111" s="18" t="str">
        <f t="shared" si="44"/>
        <v>立3段得点表!3:13</v>
      </c>
      <c r="CF111" s="116" t="str">
        <f t="shared" si="45"/>
        <v>立3段得点表!16:25</v>
      </c>
      <c r="CG111" s="18" t="str">
        <f t="shared" si="46"/>
        <v>ボール得点表!3:13</v>
      </c>
      <c r="CH111" s="116" t="str">
        <f t="shared" si="47"/>
        <v>ボール得点表!16:25</v>
      </c>
      <c r="CI111" s="18" t="str">
        <f t="shared" si="48"/>
        <v>50m得点表!3:13</v>
      </c>
      <c r="CJ111" s="116" t="str">
        <f t="shared" si="49"/>
        <v>50m得点表!16:25</v>
      </c>
      <c r="CK111" s="18" t="str">
        <f t="shared" si="50"/>
        <v>往得点表!3:13</v>
      </c>
      <c r="CL111" s="116" t="str">
        <f t="shared" si="51"/>
        <v>往得点表!16:25</v>
      </c>
      <c r="CM111" s="18" t="str">
        <f t="shared" si="52"/>
        <v>腕得点表!3:13</v>
      </c>
      <c r="CN111" s="116" t="str">
        <f t="shared" si="53"/>
        <v>腕得点表!16:25</v>
      </c>
      <c r="CO111" s="18" t="str">
        <f t="shared" si="54"/>
        <v>腕膝得点表!3:4</v>
      </c>
      <c r="CP111" s="116" t="str">
        <f t="shared" si="55"/>
        <v>腕膝得点表!8:9</v>
      </c>
      <c r="CQ111" s="18" t="str">
        <f t="shared" si="56"/>
        <v>20mシャトルラン得点表!3:13</v>
      </c>
      <c r="CR111" s="116" t="str">
        <f t="shared" si="57"/>
        <v>20mシャトルラン得点表!16:25</v>
      </c>
      <c r="CS111" s="47" t="b">
        <f t="shared" si="58"/>
        <v>0</v>
      </c>
    </row>
    <row r="112" spans="1:97">
      <c r="T112" s="119"/>
      <c r="U112" s="39"/>
      <c r="V112" s="39"/>
      <c r="W112" s="39"/>
      <c r="X112" s="39"/>
    </row>
    <row r="113" spans="20:24">
      <c r="T113" s="119"/>
      <c r="U113" s="39"/>
      <c r="V113" s="39"/>
      <c r="W113" s="39"/>
      <c r="X113" s="39"/>
    </row>
  </sheetData>
  <mergeCells count="59">
    <mergeCell ref="BU10:BX10"/>
    <mergeCell ref="AZ10:AZ11"/>
    <mergeCell ref="BA10:BA11"/>
    <mergeCell ref="BB10:BB11"/>
    <mergeCell ref="BC10:BE11"/>
    <mergeCell ref="BF10:BG10"/>
    <mergeCell ref="BH10:BI10"/>
    <mergeCell ref="BJ10:BK10"/>
    <mergeCell ref="BL10:BM10"/>
    <mergeCell ref="BN10:BO10"/>
    <mergeCell ref="BQ10:BR10"/>
    <mergeCell ref="BS10:BT10"/>
    <mergeCell ref="AY10:AY11"/>
    <mergeCell ref="AE10:AF10"/>
    <mergeCell ref="AG10:AH10"/>
    <mergeCell ref="AI10:AJ10"/>
    <mergeCell ref="AK10:AL10"/>
    <mergeCell ref="AM10:AM11"/>
    <mergeCell ref="AN10:AN11"/>
    <mergeCell ref="AO10:AO11"/>
    <mergeCell ref="AP10:AR10"/>
    <mergeCell ref="AS10:AT10"/>
    <mergeCell ref="AU10:AW10"/>
    <mergeCell ref="AX10:AX11"/>
    <mergeCell ref="AA10:AD10"/>
    <mergeCell ref="AP9:BE9"/>
    <mergeCell ref="BF9:BX9"/>
    <mergeCell ref="A10:A11"/>
    <mergeCell ref="B10:B11"/>
    <mergeCell ref="C10:C11"/>
    <mergeCell ref="D10:D11"/>
    <mergeCell ref="E10:E11"/>
    <mergeCell ref="F10:F11"/>
    <mergeCell ref="G10:H10"/>
    <mergeCell ref="I10:J10"/>
    <mergeCell ref="K10:L10"/>
    <mergeCell ref="M10:Q10"/>
    <mergeCell ref="R10:S10"/>
    <mergeCell ref="T10:X10"/>
    <mergeCell ref="Y10:Z10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L2:AN2"/>
    <mergeCell ref="A3:B3"/>
    <mergeCell ref="C3:J3"/>
    <mergeCell ref="Q3:T3"/>
    <mergeCell ref="A4:B4"/>
    <mergeCell ref="C4:G4"/>
    <mergeCell ref="H4:J4"/>
    <mergeCell ref="Q4:T4"/>
    <mergeCell ref="K4:M4"/>
  </mergeCells>
  <phoneticPr fontId="8"/>
  <conditionalFormatting sqref="D14:D16">
    <cfRule type="cellIs" dxfId="6" priority="7" stopIfTrue="1" operator="equal">
      <formula>"女"</formula>
    </cfRule>
  </conditionalFormatting>
  <conditionalFormatting sqref="D13">
    <cfRule type="cellIs" dxfId="5" priority="6" stopIfTrue="1" operator="equal">
      <formula>"女"</formula>
    </cfRule>
  </conditionalFormatting>
  <conditionalFormatting sqref="D17 D19:D21">
    <cfRule type="cellIs" dxfId="4" priority="5" stopIfTrue="1" operator="equal">
      <formula>"女"</formula>
    </cfRule>
  </conditionalFormatting>
  <conditionalFormatting sqref="D18">
    <cfRule type="cellIs" dxfId="3" priority="4" stopIfTrue="1" operator="equal">
      <formula>"女"</formula>
    </cfRule>
  </conditionalFormatting>
  <conditionalFormatting sqref="D22 D24:D27 D29:D32 D34:D37 D39:D42 D44:D47 D49:D52 D54:D57 D59:D62 D64:D67 D69:D72 D74:D77 D79:D82 D84:D87 D89:D92 D94:D97 D99:D102 D104:D107 D109:D111">
    <cfRule type="cellIs" dxfId="2" priority="3" stopIfTrue="1" operator="equal">
      <formula>"女"</formula>
    </cfRule>
  </conditionalFormatting>
  <conditionalFormatting sqref="D23 D28 D33 D38 D43 D48 D53 D58 D63 D68 D73 D78 D83 D88 D93 D98 D103 D108">
    <cfRule type="cellIs" dxfId="1" priority="2" stopIfTrue="1" operator="equal">
      <formula>"女"</formula>
    </cfRule>
  </conditionalFormatting>
  <conditionalFormatting sqref="D12">
    <cfRule type="cellIs" dxfId="0" priority="1" stopIfTrue="1" operator="equal">
      <formula>"女"</formula>
    </cfRule>
  </conditionalFormatting>
  <dataValidations count="19">
    <dataValidation type="list" imeMode="off" operator="greaterThanOrEqual" allowBlank="1" showInputMessage="1" showErrorMessage="1" sqref="E12:E111" xr:uid="{4EEFA76B-BD60-4E72-B5DF-86F87D326CAF}">
      <formula1>"　,小1,小2,小3,小4,小5,小6,中1,中2,中3,"</formula1>
    </dataValidation>
    <dataValidation type="list" allowBlank="1" showInputMessage="1" showErrorMessage="1" sqref="N12:Q111 U12:X111 AB12:AD111" xr:uid="{9A0F29BA-1761-42FF-AF16-C6587E42C78B}">
      <formula1>",○,×"</formula1>
    </dataValidation>
    <dataValidation type="list" allowBlank="1" showInputMessage="1" showErrorMessage="1" sqref="M12:M111 T12:T111 AA12:AA111" xr:uid="{80739549-A113-445F-9F08-943C163C1181}">
      <formula1>",A,B,C"</formula1>
    </dataValidation>
    <dataValidation type="whole" imeMode="off" operator="greaterThanOrEqual" allowBlank="1" showInputMessage="1" showErrorMessage="1" error="整数を入力してください" sqref="I12:I111 K12:K111 AE12:AE111 AG12:AG111 AI12:AI111 AK12:AK111" xr:uid="{0103CE33-C6D9-4426-9059-8AC822AB66E3}">
      <formula1>0</formula1>
    </dataValidation>
    <dataValidation type="decimal" operator="greaterThanOrEqual" allowBlank="1" showInputMessage="1" showErrorMessage="1" error="小数点数を入力してください（例：10.5）" sqref="R12:R111 Y12:Y111" xr:uid="{721594B2-C27E-4A9E-AE47-7C7A9AAAC361}">
      <formula1>0</formula1>
    </dataValidation>
    <dataValidation type="decimal" imeMode="off" operator="greaterThanOrEqual" allowBlank="1" showInputMessage="1" showErrorMessage="1" sqref="G12:H111" xr:uid="{1E515443-5233-48DC-BC6C-0027D4D58AF9}">
      <formula1>0</formula1>
    </dataValidation>
    <dataValidation type="date" allowBlank="1" showInputMessage="1" showErrorMessage="1" error="例：1993年11月14日生まれの場合、 1993/11/14 と入力してください" sqref="D12:D111" xr:uid="{ED31BD54-84BF-4F29-BD6F-91A13C1DADA9}">
      <formula1>9497</formula1>
      <formula2>71589</formula2>
    </dataValidation>
    <dataValidation type="list" showInputMessage="1" showErrorMessage="1" sqref="BL12:BM111" xr:uid="{B0DCA41C-D4ED-4A37-B830-636DF0EA77BC}">
      <formula1>"　　,○,×"</formula1>
    </dataValidation>
    <dataValidation type="list" showInputMessage="1" showErrorMessage="1" sqref="BN12:BQ111 BS12:BV111 BF12:BK111" xr:uid="{D89E1720-6FD8-4785-BDD9-78CFDB6A4398}">
      <formula1>"　　,○,△,×"</formula1>
    </dataValidation>
    <dataValidation type="decimal" allowBlank="1" showInputMessage="1" showErrorMessage="1" sqref="AV12:AV111" xr:uid="{655669A2-2704-415D-920D-407D3F4E4ED5}">
      <formula1>0</formula1>
      <formula2>168</formula2>
    </dataValidation>
    <dataValidation type="whole" allowBlank="1" showInputMessage="1" showErrorMessage="1" sqref="AT12:AT111" xr:uid="{13A25D3E-9FBE-4DDD-8942-850FEBE1438B}">
      <formula1>0</formula1>
      <formula2>168</formula2>
    </dataValidation>
    <dataValidation type="list" showInputMessage="1" showErrorMessage="1" sqref="AU12:AU111" xr:uid="{B7B9417E-BFEF-4619-8C59-B274D6B71D1F}">
      <formula1>"　 ,1,2,3,4,5,6,7"</formula1>
    </dataValidation>
    <dataValidation type="list" allowBlank="1" showInputMessage="1" showErrorMessage="1" sqref="AS12:AS111" xr:uid="{C30FB899-6DC4-4A3A-AD66-A40E4E965AEC}">
      <formula1>"　,とても伸びた,少し伸びた,変わらない"</formula1>
    </dataValidation>
    <dataValidation type="list" allowBlank="1" showInputMessage="1" showErrorMessage="1" sqref="AX12:AZ111" xr:uid="{C8C461E5-AD63-4D62-90C5-AB7996F2213E}">
      <formula1>"　,している,するときもある,していない"</formula1>
    </dataValidation>
    <dataValidation type="list" showInputMessage="1" showErrorMessage="1" sqref="BA12:BB111" xr:uid="{02627DA4-EF5C-4719-AAD5-DF1C3BB8968E}">
      <formula1>"　,ない,ある"</formula1>
    </dataValidation>
    <dataValidation type="list" showInputMessage="1" showErrorMessage="1" sqref="BR12:BR111 BW12:BX111" xr:uid="{68067E1A-04F7-4D80-988C-2A69FCD45FDF}">
      <formula1>"　　,○(なし),×(あり)"</formula1>
    </dataValidation>
    <dataValidation imeMode="on" allowBlank="1" showInputMessage="1" showErrorMessage="1" sqref="E7" xr:uid="{8BE0047E-07D4-4A02-B0EA-F1A2CB54A5DF}"/>
    <dataValidation type="list" allowBlank="1" showInputMessage="1" showErrorMessage="1" sqref="C12:C111" xr:uid="{D644BB73-484B-4AD4-A42A-B2D8F28AA576}">
      <formula1>"　,男,女"</formula1>
    </dataValidation>
    <dataValidation imeMode="off" operator="greaterThanOrEqual" allowBlank="1" showInputMessage="1" showErrorMessage="1" sqref="H4 G1:G3 G5 G9:G11 H11 G112:H65535" xr:uid="{EB66F32D-0F6F-4552-A75D-8E250902EAD5}"/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1" max="73" man="1"/>
    <brk id="51" max="73" man="1"/>
    <brk id="71" max="73" man="1"/>
    <brk id="91" max="73" man="1"/>
  </rowBreaks>
  <colBreaks count="1" manualBreakCount="1">
    <brk id="41" max="11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N25"/>
  <sheetViews>
    <sheetView workbookViewId="0">
      <selection activeCell="L2" sqref="L2:M10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81" width="6.7109375" customWidth="1"/>
    <col min="82" max="101" width="5.7109375" customWidth="1"/>
  </cols>
  <sheetData>
    <row r="1" spans="1:13" ht="17.100000000000001" customHeight="1">
      <c r="A1" s="1" t="s">
        <v>144</v>
      </c>
      <c r="B1" s="1" t="s">
        <v>145</v>
      </c>
      <c r="I1" t="s">
        <v>19</v>
      </c>
      <c r="L1" t="s">
        <v>196</v>
      </c>
    </row>
    <row r="2" spans="1:13">
      <c r="A2" s="1">
        <v>0</v>
      </c>
      <c r="B2" s="1" t="s">
        <v>139</v>
      </c>
      <c r="I2" s="1">
        <v>6</v>
      </c>
      <c r="J2" s="1" t="s">
        <v>12</v>
      </c>
      <c r="L2" s="1">
        <v>6</v>
      </c>
      <c r="M2" s="1" t="s">
        <v>197</v>
      </c>
    </row>
    <row r="3" spans="1:13">
      <c r="A3" s="1">
        <v>14</v>
      </c>
      <c r="B3" s="1" t="s">
        <v>140</v>
      </c>
      <c r="I3" s="1">
        <v>7</v>
      </c>
      <c r="J3" s="1" t="s">
        <v>13</v>
      </c>
      <c r="L3" s="1">
        <v>7</v>
      </c>
      <c r="M3" s="1" t="s">
        <v>198</v>
      </c>
    </row>
    <row r="4" spans="1:13">
      <c r="A4" s="1">
        <v>28</v>
      </c>
      <c r="B4" s="1" t="s">
        <v>141</v>
      </c>
      <c r="I4" s="1">
        <v>8</v>
      </c>
      <c r="J4" s="1" t="s">
        <v>14</v>
      </c>
      <c r="L4" s="1">
        <v>8</v>
      </c>
      <c r="M4" s="1" t="s">
        <v>199</v>
      </c>
    </row>
    <row r="5" spans="1:13">
      <c r="A5" s="1">
        <v>42</v>
      </c>
      <c r="B5" s="1" t="s">
        <v>142</v>
      </c>
      <c r="I5" s="1">
        <v>9</v>
      </c>
      <c r="J5" s="1" t="s">
        <v>15</v>
      </c>
      <c r="L5" s="1">
        <v>9</v>
      </c>
      <c r="M5" s="1" t="s">
        <v>200</v>
      </c>
    </row>
    <row r="6" spans="1:13">
      <c r="A6" s="1">
        <v>56</v>
      </c>
      <c r="B6" s="1" t="s">
        <v>143</v>
      </c>
      <c r="I6" s="1">
        <v>10</v>
      </c>
      <c r="J6" s="1" t="s">
        <v>16</v>
      </c>
      <c r="L6" s="1">
        <v>10</v>
      </c>
      <c r="M6" s="1" t="s">
        <v>201</v>
      </c>
    </row>
    <row r="7" spans="1:13">
      <c r="A7" s="1"/>
      <c r="B7" s="1"/>
      <c r="I7" s="1">
        <v>11</v>
      </c>
      <c r="J7" s="1" t="s">
        <v>17</v>
      </c>
      <c r="L7" s="1">
        <v>11</v>
      </c>
      <c r="M7" s="1" t="s">
        <v>202</v>
      </c>
    </row>
    <row r="8" spans="1:13">
      <c r="I8" s="1">
        <v>12</v>
      </c>
      <c r="J8" s="1" t="s">
        <v>18</v>
      </c>
      <c r="L8" s="1">
        <v>12</v>
      </c>
      <c r="M8" s="1" t="s">
        <v>203</v>
      </c>
    </row>
    <row r="9" spans="1:13">
      <c r="I9" s="1">
        <v>13</v>
      </c>
      <c r="J9" s="1" t="s">
        <v>18</v>
      </c>
      <c r="L9" s="1">
        <v>13</v>
      </c>
      <c r="M9" s="1" t="s">
        <v>204</v>
      </c>
    </row>
    <row r="10" spans="1:13">
      <c r="I10" s="1">
        <v>14</v>
      </c>
      <c r="J10" s="1" t="s">
        <v>18</v>
      </c>
      <c r="L10" s="1">
        <v>14</v>
      </c>
      <c r="M10" s="1" t="s">
        <v>205</v>
      </c>
    </row>
    <row r="11" spans="1:13">
      <c r="I11" s="1">
        <v>15</v>
      </c>
      <c r="J11" s="1" t="s">
        <v>18</v>
      </c>
    </row>
    <row r="12" spans="1:13">
      <c r="I12" s="1">
        <v>16</v>
      </c>
      <c r="J12" s="1" t="s">
        <v>18</v>
      </c>
    </row>
    <row r="13" spans="1:13">
      <c r="I13" s="1">
        <v>17</v>
      </c>
      <c r="J13" s="1" t="s">
        <v>18</v>
      </c>
    </row>
    <row r="14" spans="1:13">
      <c r="I14" s="1">
        <v>18</v>
      </c>
      <c r="J14" s="1" t="s">
        <v>18</v>
      </c>
    </row>
    <row r="15" spans="1:13">
      <c r="I15" s="1">
        <v>19</v>
      </c>
      <c r="J15" s="1" t="s">
        <v>18</v>
      </c>
    </row>
    <row r="16" spans="1:13">
      <c r="I16" s="1">
        <v>20</v>
      </c>
      <c r="J16" s="1" t="s">
        <v>18</v>
      </c>
    </row>
    <row r="17" spans="9:14">
      <c r="I17" s="1">
        <v>25</v>
      </c>
      <c r="J17" s="1" t="s">
        <v>18</v>
      </c>
    </row>
    <row r="18" spans="9:14">
      <c r="I18" s="1">
        <v>30</v>
      </c>
      <c r="J18" s="1" t="s">
        <v>18</v>
      </c>
    </row>
    <row r="19" spans="9:14">
      <c r="I19" s="1">
        <v>35</v>
      </c>
      <c r="J19" s="1" t="s">
        <v>18</v>
      </c>
    </row>
    <row r="20" spans="9:14">
      <c r="I20" s="1">
        <v>40</v>
      </c>
      <c r="J20" s="1" t="s">
        <v>18</v>
      </c>
    </row>
    <row r="21" spans="9:14">
      <c r="I21" s="1">
        <v>45</v>
      </c>
      <c r="J21" s="1" t="s">
        <v>18</v>
      </c>
    </row>
    <row r="22" spans="9:14">
      <c r="I22" s="1">
        <v>50</v>
      </c>
      <c r="J22" s="1" t="s">
        <v>18</v>
      </c>
    </row>
    <row r="23" spans="9:14">
      <c r="I23" s="1">
        <v>55</v>
      </c>
      <c r="J23" s="1" t="s">
        <v>18</v>
      </c>
      <c r="N23" s="210"/>
    </row>
    <row r="24" spans="9:14">
      <c r="I24" s="1">
        <v>60</v>
      </c>
      <c r="J24" s="1" t="s">
        <v>18</v>
      </c>
    </row>
    <row r="25" spans="9:14">
      <c r="I25" s="1">
        <v>65</v>
      </c>
      <c r="J25" s="1" t="s">
        <v>18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8AC9-B91E-4289-BD41-FFCD383597DE}">
  <sheetPr>
    <tabColor theme="1"/>
  </sheetPr>
  <dimension ref="A1:N25"/>
  <sheetViews>
    <sheetView workbookViewId="0">
      <selection activeCell="N12" sqref="N12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81" width="6.7109375" customWidth="1"/>
    <col min="82" max="101" width="5.7109375" customWidth="1"/>
  </cols>
  <sheetData>
    <row r="1" spans="1:10" ht="17.100000000000001" customHeight="1">
      <c r="A1" s="1" t="s">
        <v>144</v>
      </c>
      <c r="B1" s="1" t="s">
        <v>145</v>
      </c>
      <c r="I1" t="s">
        <v>174</v>
      </c>
    </row>
    <row r="2" spans="1:10">
      <c r="A2" s="1">
        <v>0</v>
      </c>
      <c r="B2" s="1" t="s">
        <v>141</v>
      </c>
      <c r="I2" s="1">
        <v>3</v>
      </c>
      <c r="J2" s="1" t="s">
        <v>12</v>
      </c>
    </row>
    <row r="3" spans="1:10">
      <c r="A3" s="1">
        <v>8</v>
      </c>
      <c r="B3" s="1" t="s">
        <v>142</v>
      </c>
      <c r="I3" s="1">
        <v>4</v>
      </c>
      <c r="J3" s="1" t="s">
        <v>12</v>
      </c>
    </row>
    <row r="4" spans="1:10">
      <c r="A4" s="1">
        <v>12</v>
      </c>
      <c r="B4" s="1" t="s">
        <v>143</v>
      </c>
      <c r="I4" s="1">
        <v>5</v>
      </c>
      <c r="J4" s="1" t="s">
        <v>13</v>
      </c>
    </row>
    <row r="5" spans="1:10">
      <c r="A5" s="39"/>
      <c r="B5" s="39"/>
      <c r="C5" s="39"/>
      <c r="I5" s="39"/>
      <c r="J5" s="39"/>
    </row>
    <row r="6" spans="1:10">
      <c r="A6" s="39"/>
      <c r="B6" s="39"/>
      <c r="C6" s="39"/>
      <c r="I6" s="39"/>
      <c r="J6" s="39"/>
    </row>
    <row r="7" spans="1:10">
      <c r="A7" s="39"/>
      <c r="B7" s="39"/>
      <c r="C7" s="39"/>
      <c r="I7" s="39"/>
      <c r="J7" s="39"/>
    </row>
    <row r="8" spans="1:10">
      <c r="A8" s="39"/>
      <c r="B8" s="39"/>
      <c r="C8" s="39"/>
      <c r="I8" s="39"/>
      <c r="J8" s="39"/>
    </row>
    <row r="9" spans="1:10">
      <c r="I9" s="39"/>
      <c r="J9" s="39"/>
    </row>
    <row r="10" spans="1:10">
      <c r="I10" s="39"/>
      <c r="J10" s="39"/>
    </row>
    <row r="11" spans="1:10">
      <c r="I11" s="39"/>
      <c r="J11" s="39"/>
    </row>
    <row r="12" spans="1:10">
      <c r="I12" s="39"/>
      <c r="J12" s="39"/>
    </row>
    <row r="13" spans="1:10">
      <c r="I13" s="39"/>
      <c r="J13" s="39"/>
    </row>
    <row r="14" spans="1:10">
      <c r="I14" s="39"/>
      <c r="J14" s="39"/>
    </row>
    <row r="15" spans="1:10">
      <c r="I15" s="39"/>
      <c r="J15" s="39"/>
    </row>
    <row r="16" spans="1:10">
      <c r="I16" s="39"/>
      <c r="J16" s="39"/>
    </row>
    <row r="17" spans="9:14">
      <c r="I17" s="39"/>
      <c r="J17" s="39"/>
    </row>
    <row r="18" spans="9:14">
      <c r="I18" s="39"/>
      <c r="J18" s="39"/>
    </row>
    <row r="19" spans="9:14">
      <c r="I19" s="39"/>
      <c r="J19" s="39"/>
    </row>
    <row r="20" spans="9:14">
      <c r="I20" s="39"/>
      <c r="J20" s="39"/>
    </row>
    <row r="21" spans="9:14">
      <c r="I21" s="39"/>
      <c r="J21" s="39"/>
    </row>
    <row r="22" spans="9:14">
      <c r="I22" s="39"/>
      <c r="J22" s="39"/>
    </row>
    <row r="23" spans="9:14">
      <c r="I23" s="39"/>
      <c r="J23" s="39"/>
      <c r="N23" s="210"/>
    </row>
    <row r="24" spans="9:14">
      <c r="I24" s="39"/>
      <c r="J24" s="39"/>
    </row>
    <row r="25" spans="9:14">
      <c r="I25" s="39"/>
      <c r="J25" s="39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Y25"/>
  <sheetViews>
    <sheetView workbookViewId="0">
      <selection activeCell="N23" sqref="N23"/>
    </sheetView>
  </sheetViews>
  <sheetFormatPr defaultColWidth="11.140625" defaultRowHeight="12"/>
  <cols>
    <col min="1" max="27" width="4.7109375" customWidth="1"/>
    <col min="28" max="94" width="5.42578125" customWidth="1"/>
    <col min="95" max="116" width="5.2851562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93</v>
      </c>
      <c r="B4">
        <v>114</v>
      </c>
      <c r="C4">
        <v>125</v>
      </c>
      <c r="D4">
        <v>136</v>
      </c>
      <c r="E4">
        <v>145</v>
      </c>
      <c r="F4">
        <v>153</v>
      </c>
      <c r="G4">
        <v>162</v>
      </c>
      <c r="Y4">
        <v>2</v>
      </c>
    </row>
    <row r="5" spans="1:25">
      <c r="A5">
        <v>101</v>
      </c>
      <c r="B5">
        <v>121</v>
      </c>
      <c r="C5">
        <v>132</v>
      </c>
      <c r="D5">
        <v>143</v>
      </c>
      <c r="E5">
        <v>151</v>
      </c>
      <c r="F5">
        <v>160</v>
      </c>
      <c r="G5">
        <v>169</v>
      </c>
      <c r="Y5">
        <v>3</v>
      </c>
    </row>
    <row r="6" spans="1:25">
      <c r="A6">
        <v>108</v>
      </c>
      <c r="B6">
        <v>128</v>
      </c>
      <c r="C6">
        <v>139</v>
      </c>
      <c r="D6">
        <v>149</v>
      </c>
      <c r="E6">
        <v>158</v>
      </c>
      <c r="F6">
        <v>167</v>
      </c>
      <c r="G6">
        <v>177</v>
      </c>
      <c r="Y6">
        <v>4</v>
      </c>
    </row>
    <row r="7" spans="1:25">
      <c r="A7">
        <v>116</v>
      </c>
      <c r="B7">
        <v>136</v>
      </c>
      <c r="C7">
        <v>146</v>
      </c>
      <c r="D7">
        <v>156</v>
      </c>
      <c r="E7">
        <v>164</v>
      </c>
      <c r="F7">
        <v>174</v>
      </c>
      <c r="G7">
        <v>184</v>
      </c>
      <c r="L7" s="21"/>
      <c r="X7" s="21"/>
      <c r="Y7">
        <v>5</v>
      </c>
    </row>
    <row r="8" spans="1:25">
      <c r="A8">
        <v>123</v>
      </c>
      <c r="B8">
        <v>143</v>
      </c>
      <c r="C8">
        <v>152</v>
      </c>
      <c r="D8">
        <v>163</v>
      </c>
      <c r="E8">
        <v>171</v>
      </c>
      <c r="F8">
        <v>181</v>
      </c>
      <c r="G8">
        <v>192</v>
      </c>
      <c r="Y8">
        <v>6</v>
      </c>
    </row>
    <row r="9" spans="1:25">
      <c r="A9">
        <v>131</v>
      </c>
      <c r="B9">
        <v>150</v>
      </c>
      <c r="C9">
        <v>159</v>
      </c>
      <c r="D9">
        <v>169</v>
      </c>
      <c r="E9">
        <v>177</v>
      </c>
      <c r="F9">
        <v>188</v>
      </c>
      <c r="G9">
        <v>199</v>
      </c>
      <c r="Y9">
        <v>7</v>
      </c>
    </row>
    <row r="10" spans="1:25">
      <c r="A10">
        <v>138</v>
      </c>
      <c r="B10">
        <v>157</v>
      </c>
      <c r="C10">
        <v>166</v>
      </c>
      <c r="D10">
        <v>176</v>
      </c>
      <c r="E10">
        <v>184</v>
      </c>
      <c r="F10">
        <v>195</v>
      </c>
      <c r="G10">
        <v>207</v>
      </c>
      <c r="Y10">
        <v>8</v>
      </c>
    </row>
    <row r="11" spans="1:25">
      <c r="A11">
        <v>146</v>
      </c>
      <c r="B11">
        <v>165</v>
      </c>
      <c r="C11">
        <v>173</v>
      </c>
      <c r="D11">
        <v>182</v>
      </c>
      <c r="E11">
        <v>190</v>
      </c>
      <c r="F11">
        <v>202</v>
      </c>
      <c r="G11">
        <v>214</v>
      </c>
      <c r="Y11">
        <v>9</v>
      </c>
    </row>
    <row r="12" spans="1:25">
      <c r="A12">
        <v>153</v>
      </c>
      <c r="B12">
        <v>172</v>
      </c>
      <c r="C12">
        <v>180</v>
      </c>
      <c r="D12">
        <v>189</v>
      </c>
      <c r="E12">
        <v>197</v>
      </c>
      <c r="F12">
        <v>209</v>
      </c>
      <c r="G12">
        <v>222</v>
      </c>
      <c r="Y12">
        <v>10</v>
      </c>
    </row>
    <row r="14" spans="1:25">
      <c r="A14" t="s">
        <v>123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86</v>
      </c>
      <c r="B17">
        <v>98</v>
      </c>
      <c r="C17">
        <v>112</v>
      </c>
      <c r="D17">
        <v>125</v>
      </c>
      <c r="E17">
        <v>135</v>
      </c>
      <c r="F17">
        <v>140</v>
      </c>
      <c r="G17">
        <v>151</v>
      </c>
      <c r="Y17">
        <v>2</v>
      </c>
    </row>
    <row r="18" spans="1:25">
      <c r="A18">
        <v>92</v>
      </c>
      <c r="B18">
        <v>106</v>
      </c>
      <c r="C18">
        <v>120</v>
      </c>
      <c r="D18">
        <v>132</v>
      </c>
      <c r="E18">
        <v>142</v>
      </c>
      <c r="F18">
        <v>148</v>
      </c>
      <c r="G18">
        <v>158</v>
      </c>
      <c r="Y18">
        <v>3</v>
      </c>
    </row>
    <row r="19" spans="1:25">
      <c r="A19">
        <v>99</v>
      </c>
      <c r="B19">
        <v>114</v>
      </c>
      <c r="C19">
        <v>127</v>
      </c>
      <c r="D19">
        <v>139</v>
      </c>
      <c r="E19">
        <v>149</v>
      </c>
      <c r="F19">
        <v>155</v>
      </c>
      <c r="G19">
        <v>165</v>
      </c>
      <c r="Y19">
        <v>4</v>
      </c>
    </row>
    <row r="20" spans="1:25">
      <c r="A20">
        <v>105</v>
      </c>
      <c r="B20">
        <v>121</v>
      </c>
      <c r="C20">
        <v>135</v>
      </c>
      <c r="D20">
        <v>146</v>
      </c>
      <c r="E20">
        <v>156</v>
      </c>
      <c r="F20">
        <v>163</v>
      </c>
      <c r="G20">
        <v>172</v>
      </c>
      <c r="Y20">
        <v>5</v>
      </c>
    </row>
    <row r="21" spans="1:25">
      <c r="A21">
        <v>112</v>
      </c>
      <c r="B21">
        <v>129</v>
      </c>
      <c r="C21">
        <v>142</v>
      </c>
      <c r="D21">
        <v>153</v>
      </c>
      <c r="E21">
        <v>163</v>
      </c>
      <c r="F21">
        <v>171</v>
      </c>
      <c r="G21">
        <v>179</v>
      </c>
      <c r="Y21">
        <v>6</v>
      </c>
    </row>
    <row r="22" spans="1:25">
      <c r="A22">
        <v>118</v>
      </c>
      <c r="B22">
        <v>137</v>
      </c>
      <c r="C22">
        <v>150</v>
      </c>
      <c r="D22">
        <v>160</v>
      </c>
      <c r="E22">
        <v>170</v>
      </c>
      <c r="F22">
        <v>178</v>
      </c>
      <c r="G22">
        <v>186</v>
      </c>
      <c r="Y22">
        <v>7</v>
      </c>
    </row>
    <row r="23" spans="1:25">
      <c r="A23">
        <v>125</v>
      </c>
      <c r="B23">
        <v>145</v>
      </c>
      <c r="C23">
        <v>157</v>
      </c>
      <c r="D23">
        <v>167</v>
      </c>
      <c r="E23">
        <v>177</v>
      </c>
      <c r="F23">
        <v>186</v>
      </c>
      <c r="G23">
        <v>193</v>
      </c>
      <c r="N23" s="210"/>
      <c r="Y23">
        <v>8</v>
      </c>
    </row>
    <row r="24" spans="1:25">
      <c r="A24">
        <v>131</v>
      </c>
      <c r="B24">
        <v>152</v>
      </c>
      <c r="C24">
        <v>165</v>
      </c>
      <c r="D24">
        <v>174</v>
      </c>
      <c r="E24">
        <v>184</v>
      </c>
      <c r="F24">
        <v>194</v>
      </c>
      <c r="G24">
        <v>201</v>
      </c>
      <c r="Y24">
        <v>9</v>
      </c>
    </row>
    <row r="25" spans="1:25">
      <c r="A25">
        <v>138</v>
      </c>
      <c r="B25">
        <v>160</v>
      </c>
      <c r="C25">
        <v>173</v>
      </c>
      <c r="D25">
        <v>181</v>
      </c>
      <c r="E25">
        <v>192</v>
      </c>
      <c r="F25">
        <v>201</v>
      </c>
      <c r="G25">
        <v>208</v>
      </c>
      <c r="Y25">
        <v>10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測定結果(小学生以上用）</vt:lpstr>
      <vt:lpstr>測定結果(幼児用）</vt:lpstr>
      <vt:lpstr>男個人票（小学生以上用）</vt:lpstr>
      <vt:lpstr>女個人票（小学生以上用）</vt:lpstr>
      <vt:lpstr>個人票（幼児用）</vt:lpstr>
      <vt:lpstr>測定結果（入力例）</vt:lpstr>
      <vt:lpstr>設定</vt:lpstr>
      <vt:lpstr>設定_幼児</vt:lpstr>
      <vt:lpstr>立得点表</vt:lpstr>
      <vt:lpstr>立得点表_幼児</vt:lpstr>
      <vt:lpstr>立3段得点表</vt:lpstr>
      <vt:lpstr>ボール得点表</vt:lpstr>
      <vt:lpstr>ボール得点表_幼児</vt:lpstr>
      <vt:lpstr>25m得点表_幼児</vt:lpstr>
      <vt:lpstr>50m得点表</vt:lpstr>
      <vt:lpstr>往得点表</vt:lpstr>
      <vt:lpstr>往得点表_幼児</vt:lpstr>
      <vt:lpstr>腕得点表</vt:lpstr>
      <vt:lpstr>腕膝得点表</vt:lpstr>
      <vt:lpstr>20mシャトルラン得点表</vt:lpstr>
      <vt:lpstr>'個人票（幼児用）'!Print_Area</vt:lpstr>
      <vt:lpstr>'女個人票（小学生以上用）'!Print_Area</vt:lpstr>
      <vt:lpstr>'測定結果(小学生以上用）'!Print_Area</vt:lpstr>
      <vt:lpstr>'測定結果（入力例）'!Print_Area</vt:lpstr>
      <vt:lpstr>'測定結果(幼児用）'!Print_Area</vt:lpstr>
      <vt:lpstr>'男個人票（小学生以上用）'!Print_Area</vt:lpstr>
      <vt:lpstr>'測定結果(小学生以上用）'!Print_Titles</vt:lpstr>
      <vt:lpstr>'測定結果（入力例）'!Print_Titles</vt:lpstr>
      <vt:lpstr>'測定結果(幼児用）'!Print_Titles</vt:lpstr>
      <vt:lpstr>'測定結果(小学生以上用）'!記録表</vt:lpstr>
      <vt:lpstr>'測定結果（入力例）'!記録表</vt:lpstr>
      <vt:lpstr>'測定結果(幼児用）'!記録表</vt:lpstr>
      <vt:lpstr>設定_幼児!年齢変換表</vt:lpstr>
      <vt:lpstr>年齢変換表</vt:lpstr>
      <vt:lpstr>設定_幼児!判定表_４種目</vt:lpstr>
      <vt:lpstr>判定表_４種目</vt:lpstr>
      <vt:lpstr>設定_幼児!判定表_５種目</vt:lpstr>
      <vt:lpstr>判定表_５種目</vt:lpstr>
      <vt:lpstr>幼児年齢変換表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creator>田中智也</dc:creator>
  <cp:lastModifiedBy>田中智也</cp:lastModifiedBy>
  <cp:lastPrinted>2019-12-24T10:15:34Z</cp:lastPrinted>
  <dcterms:created xsi:type="dcterms:W3CDTF">1999-03-25T03:17:19Z</dcterms:created>
  <dcterms:modified xsi:type="dcterms:W3CDTF">2020-02-17T07:33:36Z</dcterms:modified>
</cp:coreProperties>
</file>